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/>
  </bookViews>
  <sheets>
    <sheet name="Iron" sheetId="2" r:id="rId1"/>
    <sheet name="Iron 1" sheetId="3" r:id="rId2"/>
  </sheets>
  <externalReferences>
    <externalReference r:id="rId3"/>
  </externalReferences>
  <definedNames>
    <definedName name="_xlnm.Print_Area" localSheetId="0">Iron!$A$1:$H$81</definedName>
    <definedName name="_xlnm.Print_Area" localSheetId="1">'Iron 1'!$A$1:$F$45</definedName>
  </definedNames>
  <calcPr calcId="145621"/>
  <fileRecoveryPr repairLoad="1"/>
</workbook>
</file>

<file path=xl/calcChain.xml><?xml version="1.0" encoding="utf-8"?>
<calcChain xmlns="http://schemas.openxmlformats.org/spreadsheetml/2006/main">
  <c r="D33" i="3" l="1"/>
  <c r="C33" i="3"/>
  <c r="B33" i="3"/>
  <c r="B18" i="3"/>
  <c r="C77" i="2"/>
  <c r="H72" i="2"/>
  <c r="G72" i="2"/>
  <c r="B69" i="2"/>
  <c r="H68" i="2"/>
  <c r="G68" i="2"/>
  <c r="H64" i="2"/>
  <c r="G64" i="2"/>
  <c r="B58" i="2"/>
  <c r="E56" i="2"/>
  <c r="B55" i="2"/>
  <c r="B45" i="2"/>
  <c r="D48" i="2" s="1"/>
  <c r="D49" i="2" s="1"/>
  <c r="F42" i="2"/>
  <c r="D42" i="2"/>
  <c r="G41" i="2"/>
  <c r="E41" i="2"/>
  <c r="F44" i="2"/>
  <c r="F45" i="2" s="1"/>
  <c r="G40" i="2" s="1"/>
  <c r="B30" i="2"/>
  <c r="C35" i="3" l="1"/>
  <c r="C37" i="3"/>
  <c r="G39" i="2"/>
  <c r="G38" i="2"/>
  <c r="G42" i="2" s="1"/>
  <c r="F46" i="2"/>
  <c r="D44" i="2"/>
  <c r="D45" i="2" s="1"/>
  <c r="C39" i="3" l="1"/>
  <c r="B57" i="2" s="1"/>
  <c r="D58" i="2" s="1"/>
  <c r="D46" i="2"/>
  <c r="E38" i="2"/>
  <c r="E39" i="2"/>
  <c r="E40" i="2"/>
  <c r="G70" i="2" l="1"/>
  <c r="H70" i="2" s="1"/>
  <c r="G69" i="2"/>
  <c r="H69" i="2" s="1"/>
  <c r="G71" i="2"/>
  <c r="H71" i="2" s="1"/>
  <c r="G61" i="2"/>
  <c r="H61" i="2" s="1"/>
  <c r="G66" i="2"/>
  <c r="H66" i="2" s="1"/>
  <c r="G63" i="2"/>
  <c r="H63" i="2" s="1"/>
  <c r="G65" i="2"/>
  <c r="H65" i="2" s="1"/>
  <c r="G62" i="2"/>
  <c r="H62" i="2" s="1"/>
  <c r="G67" i="2"/>
  <c r="H67" i="2" s="1"/>
  <c r="B70" i="2"/>
  <c r="D52" i="2"/>
  <c r="D50" i="2"/>
  <c r="D51" i="2" s="1"/>
  <c r="E42" i="2"/>
  <c r="H75" i="2" l="1"/>
  <c r="H73" i="2"/>
  <c r="G77" i="2" s="1"/>
  <c r="H74" i="2" l="1"/>
</calcChain>
</file>

<file path=xl/sharedStrings.xml><?xml version="1.0" encoding="utf-8"?>
<sst xmlns="http://schemas.openxmlformats.org/spreadsheetml/2006/main" count="120" uniqueCount="98">
  <si>
    <t>Sample Name:</t>
  </si>
  <si>
    <t>Laboratory Ref No:</t>
  </si>
  <si>
    <t>Active Ingredient:</t>
  </si>
  <si>
    <t>Date Analysis Completed:</t>
  </si>
  <si>
    <t>Standard A</t>
  </si>
  <si>
    <t>Standard B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</si>
  <si>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</si>
  <si>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</si>
  <si>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</si>
  <si>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</si>
  <si>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Iross XT</t>
  </si>
  <si>
    <t>NDQD201405444</t>
  </si>
  <si>
    <t>Label Claim:</t>
  </si>
  <si>
    <t>Each suspension contains Ferrous Ascorbate 30mg Folic Acid B.P 550mcg</t>
  </si>
  <si>
    <t>Date Analysis Started:</t>
  </si>
  <si>
    <t>2014-07-24 08:12:21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</si>
  <si>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</si>
  <si>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</si>
  <si>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</si>
  <si>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</si>
  <si>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</si>
  <si>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</si>
  <si>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</si>
  <si>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</si>
  <si>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</si>
  <si>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</si>
  <si>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</si>
  <si>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</si>
  <si>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</si>
  <si>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</si>
  <si>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</si>
  <si>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</si>
  <si>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</si>
  <si>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</si>
  <si>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</si>
  <si>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</si>
  <si>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</si>
  <si>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</si>
  <si>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</si>
  <si>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</si>
  <si>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</si>
  <si>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</si>
  <si>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</si>
  <si>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</si>
  <si>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</si>
  <si>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</si>
  <si>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</si>
  <si>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</si>
  <si>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</si>
  <si>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</si>
  <si>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</si>
  <si>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</si>
  <si>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</si>
  <si>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</si>
  <si>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</si>
  <si>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</si>
  <si>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</si>
  <si>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</si>
  <si>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</si>
  <si>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</si>
  <si>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</si>
  <si>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</si>
  <si>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</si>
  <si>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</si>
  <si>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</si>
  <si>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</si>
  <si>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</si>
  <si>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</si>
  <si>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</si>
  <si>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</si>
  <si>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</si>
  <si>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</si>
  <si>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</si>
  <si>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</si>
  <si>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</si>
  <si>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</si>
  <si>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</si>
  <si>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</si>
  <si>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</si>
  <si>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</si>
  <si>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</si>
  <si>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</si>
  <si>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</si>
  <si>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</si>
  <si>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</si>
  <si>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</si>
  <si>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</si>
  <si>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</si>
  <si>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</si>
  <si>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</si>
  <si>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</si>
  <si>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</si>
  <si>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</si>
  <si>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</si>
  <si>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Ammonium Iron 2 Sulfate</t>
  </si>
  <si>
    <t>A37 0</t>
  </si>
  <si>
    <t>Iron 30mg</t>
  </si>
  <si>
    <t>Bugigi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</si>
</sst>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\-mmm\-yy"/>
    <numFmt numFmtId="165" formatCode="0.0000\ &quot;mg&quot;"/>
    <numFmt numFmtId="166" formatCode="0.000"/>
    <numFmt numFmtId="167" formatCode="0.0\ &quot;mL&quot;"/>
    <numFmt numFmtId="168" formatCode="0.0000\ &quot;g&quot;"/>
    <numFmt numFmtId="169" formatCode="0.0\ &quot;mg&quot;"/>
    <numFmt numFmtId="170" formatCode="0.0%"/>
    <numFmt numFmtId="171" formatCode="0.0000"/>
    <numFmt numFmtId="172" formatCode="0.00000"/>
    <numFmt numFmtId="173" formatCode="0.0000000"/>
    <numFmt numFmtId="174" formatCode="[$-409]d/mmm/yy;@"/>
  </numFmts>
  <fonts count="2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Arial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</fills>
  <borders count="4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2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4" borderId="5" xfId="0" applyFill="1" applyBorder="1"/>
    <xf numFmtId="0" fontId="1" fillId="3" borderId="16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left" vertical="center" wrapText="1"/>
    </xf>
    <xf numFmtId="165" fontId="5" fillId="2" borderId="0" xfId="0" applyNumberFormat="1" applyFont="1" applyFill="1" applyAlignment="1">
      <alignment horizontal="center"/>
    </xf>
    <xf numFmtId="0" fontId="4" fillId="2" borderId="4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0" xfId="0" applyFont="1" applyFill="1"/>
    <xf numFmtId="0" fontId="4" fillId="2" borderId="2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right"/>
    </xf>
    <xf numFmtId="1" fontId="5" fillId="5" borderId="11" xfId="0" applyNumberFormat="1" applyFont="1" applyFill="1" applyBorder="1" applyAlignment="1">
      <alignment horizontal="center"/>
    </xf>
    <xf numFmtId="166" fontId="5" fillId="5" borderId="27" xfId="0" applyNumberFormat="1" applyFont="1" applyFill="1" applyBorder="1" applyAlignment="1">
      <alignment horizontal="center"/>
    </xf>
    <xf numFmtId="2" fontId="4" fillId="5" borderId="28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6" borderId="28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5" borderId="29" xfId="0" applyNumberFormat="1" applyFont="1" applyFill="1" applyBorder="1" applyAlignment="1">
      <alignment horizontal="center"/>
    </xf>
    <xf numFmtId="0" fontId="4" fillId="2" borderId="28" xfId="0" applyFont="1" applyFill="1" applyBorder="1" applyAlignment="1">
      <alignment horizontal="right"/>
    </xf>
    <xf numFmtId="0" fontId="4" fillId="2" borderId="29" xfId="0" applyFont="1" applyFill="1" applyBorder="1" applyAlignment="1">
      <alignment horizontal="right"/>
    </xf>
    <xf numFmtId="0" fontId="4" fillId="2" borderId="30" xfId="0" applyFont="1" applyFill="1" applyBorder="1" applyAlignment="1">
      <alignment horizontal="right"/>
    </xf>
    <xf numFmtId="10" fontId="4" fillId="5" borderId="28" xfId="0" applyNumberFormat="1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1" xfId="0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66" fontId="5" fillId="5" borderId="34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35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25" xfId="0" applyFont="1" applyFill="1" applyBorder="1"/>
    <xf numFmtId="0" fontId="10" fillId="2" borderId="8" xfId="0" applyFont="1" applyFill="1" applyBorder="1" applyAlignment="1">
      <alignment horizontal="left" vertical="center" wrapText="1"/>
    </xf>
    <xf numFmtId="0" fontId="4" fillId="2" borderId="8" xfId="0" applyFont="1" applyFill="1" applyBorder="1"/>
    <xf numFmtId="0" fontId="4" fillId="2" borderId="8" xfId="0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66" fontId="4" fillId="2" borderId="36" xfId="0" applyNumberFormat="1" applyFont="1" applyFill="1" applyBorder="1" applyAlignment="1">
      <alignment horizontal="center"/>
    </xf>
    <xf numFmtId="166" fontId="4" fillId="2" borderId="1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2" xfId="0" applyFont="1" applyFill="1" applyBorder="1"/>
    <xf numFmtId="0" fontId="5" fillId="2" borderId="24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166" fontId="4" fillId="2" borderId="35" xfId="0" applyNumberFormat="1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166" fontId="4" fillId="2" borderId="38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25" xfId="0" applyFont="1" applyFill="1" applyBorder="1"/>
    <xf numFmtId="0" fontId="4" fillId="2" borderId="0" xfId="0" applyFont="1" applyFill="1" applyAlignment="1">
      <alignment horizontal="right"/>
    </xf>
    <xf numFmtId="167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2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2" fontId="4" fillId="2" borderId="31" xfId="0" applyNumberFormat="1" applyFont="1" applyFill="1" applyBorder="1" applyAlignment="1">
      <alignment horizontal="center"/>
    </xf>
    <xf numFmtId="2" fontId="4" fillId="2" borderId="32" xfId="0" applyNumberFormat="1" applyFont="1" applyFill="1" applyBorder="1" applyAlignment="1">
      <alignment horizontal="center"/>
    </xf>
    <xf numFmtId="2" fontId="4" fillId="2" borderId="3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5" fillId="5" borderId="14" xfId="0" applyNumberFormat="1" applyFont="1" applyFill="1" applyBorder="1" applyAlignment="1">
      <alignment horizontal="center"/>
    </xf>
    <xf numFmtId="0" fontId="4" fillId="2" borderId="39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2" fontId="4" fillId="5" borderId="9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right"/>
    </xf>
    <xf numFmtId="2" fontId="4" fillId="5" borderId="15" xfId="0" applyNumberFormat="1" applyFont="1" applyFill="1" applyBorder="1" applyAlignment="1">
      <alignment horizontal="center"/>
    </xf>
    <xf numFmtId="0" fontId="4" fillId="2" borderId="40" xfId="0" applyFont="1" applyFill="1" applyBorder="1" applyAlignment="1">
      <alignment horizontal="right"/>
    </xf>
    <xf numFmtId="166" fontId="5" fillId="6" borderId="40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68" fontId="5" fillId="2" borderId="0" xfId="0" applyNumberFormat="1" applyFont="1" applyFill="1" applyAlignment="1">
      <alignment horizontal="center"/>
    </xf>
    <xf numFmtId="0" fontId="4" fillId="2" borderId="12" xfId="0" applyFont="1" applyFill="1" applyBorder="1" applyProtection="1">
      <protection locked="0"/>
    </xf>
    <xf numFmtId="0" fontId="5" fillId="2" borderId="25" xfId="0" applyFont="1" applyFill="1" applyBorder="1" applyProtection="1"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2" fillId="7" borderId="0" xfId="0" applyFont="1" applyFill="1" applyAlignment="1" applyProtection="1">
      <alignment horizontal="center"/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164" fontId="11" fillId="7" borderId="0" xfId="0" applyNumberFormat="1" applyFont="1" applyFill="1" applyAlignment="1" applyProtection="1">
      <alignment horizontal="left"/>
      <protection locked="0"/>
    </xf>
    <xf numFmtId="0" fontId="12" fillId="7" borderId="2" xfId="0" applyFont="1" applyFill="1" applyBorder="1" applyAlignment="1" applyProtection="1">
      <alignment horizontal="center"/>
      <protection locked="0"/>
    </xf>
    <xf numFmtId="0" fontId="12" fillId="7" borderId="3" xfId="0" applyFont="1" applyFill="1" applyBorder="1" applyAlignment="1" applyProtection="1">
      <alignment horizontal="center"/>
      <protection locked="0"/>
    </xf>
    <xf numFmtId="0" fontId="12" fillId="7" borderId="18" xfId="0" applyFont="1" applyFill="1" applyBorder="1" applyAlignment="1" applyProtection="1">
      <alignment horizontal="center"/>
      <protection locked="0"/>
    </xf>
    <xf numFmtId="0" fontId="12" fillId="7" borderId="7" xfId="0" applyFont="1" applyFill="1" applyBorder="1" applyAlignment="1" applyProtection="1">
      <alignment horizontal="center"/>
      <protection locked="0"/>
    </xf>
    <xf numFmtId="0" fontId="12" fillId="7" borderId="20" xfId="0" applyFont="1" applyFill="1" applyBorder="1" applyAlignment="1" applyProtection="1">
      <alignment horizontal="center"/>
      <protection locked="0"/>
    </xf>
    <xf numFmtId="0" fontId="12" fillId="7" borderId="40" xfId="0" applyFont="1" applyFill="1" applyBorder="1" applyAlignment="1" applyProtection="1">
      <alignment horizontal="center"/>
      <protection locked="0"/>
    </xf>
    <xf numFmtId="0" fontId="12" fillId="7" borderId="41" xfId="0" applyFont="1" applyFill="1" applyBorder="1" applyAlignment="1" applyProtection="1">
      <alignment horizontal="center"/>
      <protection locked="0"/>
    </xf>
    <xf numFmtId="0" fontId="12" fillId="7" borderId="9" xfId="0" applyFont="1" applyFill="1" applyBorder="1" applyAlignment="1" applyProtection="1">
      <alignment horizontal="center"/>
      <protection locked="0"/>
    </xf>
    <xf numFmtId="167" fontId="12" fillId="7" borderId="0" xfId="0" applyNumberFormat="1" applyFont="1" applyFill="1" applyAlignment="1" applyProtection="1">
      <alignment horizontal="center"/>
      <protection locked="0"/>
    </xf>
    <xf numFmtId="169" fontId="12" fillId="7" borderId="0" xfId="0" applyNumberFormat="1" applyFont="1" applyFill="1" applyAlignment="1" applyProtection="1">
      <alignment horizontal="center"/>
      <protection locked="0"/>
    </xf>
    <xf numFmtId="0" fontId="12" fillId="7" borderId="4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Alignment="1" applyProtection="1">
      <alignment horizontal="center"/>
      <protection locked="0"/>
    </xf>
    <xf numFmtId="2" fontId="11" fillId="2" borderId="1" xfId="0" applyNumberFormat="1" applyFont="1" applyFill="1" applyBorder="1" applyAlignment="1">
      <alignment horizontal="center"/>
    </xf>
    <xf numFmtId="10" fontId="12" fillId="6" borderId="21" xfId="0" applyNumberFormat="1" applyFont="1" applyFill="1" applyBorder="1" applyAlignment="1">
      <alignment horizontal="center"/>
    </xf>
    <xf numFmtId="10" fontId="12" fillId="5" borderId="26" xfId="0" applyNumberFormat="1" applyFont="1" applyFill="1" applyBorder="1" applyAlignment="1">
      <alignment horizontal="center"/>
    </xf>
    <xf numFmtId="0" fontId="12" fillId="6" borderId="42" xfId="0" applyFont="1" applyFill="1" applyBorder="1" applyAlignment="1">
      <alignment horizontal="center"/>
    </xf>
    <xf numFmtId="2" fontId="12" fillId="7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70" fontId="12" fillId="2" borderId="0" xfId="0" applyNumberFormat="1" applyFont="1" applyFill="1" applyAlignment="1">
      <alignment horizontal="center"/>
    </xf>
    <xf numFmtId="171" fontId="5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2" fontId="2" fillId="2" borderId="43" xfId="0" applyNumberFormat="1" applyFont="1" applyFill="1" applyBorder="1" applyAlignment="1">
      <alignment horizontal="center" wrapText="1"/>
    </xf>
    <xf numFmtId="2" fontId="2" fillId="2" borderId="40" xfId="0" applyNumberFormat="1" applyFont="1" applyFill="1" applyBorder="1" applyAlignment="1">
      <alignment horizontal="center" wrapText="1"/>
    </xf>
    <xf numFmtId="2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172" fontId="1" fillId="7" borderId="46" xfId="0" applyNumberFormat="1" applyFont="1" applyFill="1" applyBorder="1" applyAlignment="1" applyProtection="1">
      <alignment horizontal="center"/>
      <protection locked="0"/>
    </xf>
    <xf numFmtId="172" fontId="1" fillId="7" borderId="28" xfId="0" applyNumberFormat="1" applyFont="1" applyFill="1" applyBorder="1" applyAlignment="1" applyProtection="1">
      <alignment horizontal="center"/>
      <protection locked="0"/>
    </xf>
    <xf numFmtId="172" fontId="17" fillId="2" borderId="0" xfId="0" applyNumberFormat="1" applyFont="1" applyFill="1" applyAlignment="1">
      <alignment horizontal="center"/>
    </xf>
    <xf numFmtId="172" fontId="1" fillId="2" borderId="7" xfId="0" applyNumberFormat="1" applyFont="1" applyFill="1" applyBorder="1" applyAlignment="1">
      <alignment horizontal="center"/>
    </xf>
    <xf numFmtId="172" fontId="1" fillId="7" borderId="29" xfId="0" applyNumberFormat="1" applyFont="1" applyFill="1" applyBorder="1" applyAlignment="1" applyProtection="1">
      <alignment horizontal="center"/>
      <protection locked="0"/>
    </xf>
    <xf numFmtId="172" fontId="1" fillId="2" borderId="0" xfId="0" applyNumberFormat="1" applyFont="1" applyFill="1" applyAlignment="1">
      <alignment horizontal="center"/>
    </xf>
    <xf numFmtId="172" fontId="1" fillId="2" borderId="3" xfId="0" applyNumberFormat="1" applyFont="1" applyFill="1" applyBorder="1" applyAlignment="1">
      <alignment horizontal="center"/>
    </xf>
    <xf numFmtId="173" fontId="2" fillId="8" borderId="46" xfId="0" applyNumberFormat="1" applyFont="1" applyFill="1" applyBorder="1" applyAlignment="1">
      <alignment horizontal="center"/>
    </xf>
    <xf numFmtId="173" fontId="16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173" fontId="1" fillId="2" borderId="46" xfId="0" applyNumberFormat="1" applyFont="1" applyFill="1" applyBorder="1" applyAlignment="1">
      <alignment horizontal="center"/>
    </xf>
    <xf numFmtId="173" fontId="17" fillId="2" borderId="0" xfId="0" applyNumberFormat="1" applyFont="1" applyFill="1" applyAlignment="1">
      <alignment horizontal="center"/>
    </xf>
    <xf numFmtId="173" fontId="1" fillId="2" borderId="0" xfId="0" applyNumberFormat="1" applyFont="1" applyFill="1" applyAlignment="1">
      <alignment horizontal="center"/>
    </xf>
    <xf numFmtId="173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" fillId="2" borderId="46" xfId="0" applyNumberFormat="1" applyFont="1" applyFill="1" applyBorder="1" applyAlignment="1">
      <alignment horizontal="center" wrapText="1"/>
    </xf>
    <xf numFmtId="171" fontId="2" fillId="8" borderId="45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Alignment="1">
      <alignment horizontal="center" wrapText="1"/>
    </xf>
    <xf numFmtId="171" fontId="16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center" wrapText="1"/>
    </xf>
    <xf numFmtId="0" fontId="17" fillId="2" borderId="8" xfId="0" applyFont="1" applyFill="1" applyBorder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10" fontId="17" fillId="2" borderId="8" xfId="0" applyNumberFormat="1" applyFont="1" applyFill="1" applyBorder="1"/>
    <xf numFmtId="2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12" xfId="0" applyFont="1" applyFill="1" applyBorder="1"/>
    <xf numFmtId="0" fontId="1" fillId="2" borderId="0" xfId="0" applyFont="1" applyFill="1"/>
    <xf numFmtId="0" fontId="1" fillId="2" borderId="0" xfId="0" applyFont="1" applyFill="1"/>
    <xf numFmtId="0" fontId="1" fillId="2" borderId="12" xfId="0" applyFont="1" applyFill="1" applyBorder="1"/>
    <xf numFmtId="0" fontId="2" fillId="2" borderId="25" xfId="0" applyFont="1" applyFill="1" applyBorder="1"/>
    <xf numFmtId="0" fontId="2" fillId="2" borderId="0" xfId="0" applyFont="1" applyFill="1"/>
    <xf numFmtId="0" fontId="1" fillId="2" borderId="25" xfId="0" applyFont="1" applyFill="1" applyBorder="1"/>
    <xf numFmtId="2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166" fontId="17" fillId="2" borderId="0" xfId="0" applyNumberFormat="1" applyFont="1" applyFill="1" applyAlignment="1">
      <alignment horizontal="center"/>
    </xf>
    <xf numFmtId="171" fontId="17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166" fontId="18" fillId="2" borderId="0" xfId="0" applyNumberFormat="1" applyFont="1" applyFill="1"/>
    <xf numFmtId="0" fontId="18" fillId="2" borderId="0" xfId="0" applyFont="1" applyFill="1" applyAlignment="1">
      <alignment horizontal="right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" fillId="2" borderId="0" xfId="0" applyFont="1" applyFill="1" applyProtection="1">
      <protection locked="0"/>
    </xf>
    <xf numFmtId="174" fontId="1" fillId="2" borderId="0" xfId="0" applyNumberFormat="1" applyFont="1" applyFill="1" applyProtection="1"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2" fillId="7" borderId="0" xfId="0" applyFont="1" applyFill="1" applyAlignment="1" applyProtection="1">
      <alignment horizontal="left"/>
      <protection locked="0"/>
    </xf>
    <xf numFmtId="0" fontId="10" fillId="2" borderId="6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43" xfId="0" applyFont="1" applyFill="1" applyBorder="1" applyAlignment="1">
      <alignment horizontal="justify" vertical="center" wrapText="1"/>
    </xf>
    <xf numFmtId="0" fontId="10" fillId="2" borderId="44" xfId="0" applyFont="1" applyFill="1" applyBorder="1" applyAlignment="1">
      <alignment horizontal="justify" vertical="center" wrapText="1"/>
    </xf>
    <xf numFmtId="0" fontId="10" fillId="2" borderId="45" xfId="0" applyFont="1" applyFill="1" applyBorder="1" applyAlignment="1">
      <alignment horizontal="justify" vertical="center" wrapText="1"/>
    </xf>
    <xf numFmtId="0" fontId="10" fillId="2" borderId="43" xfId="0" applyFont="1" applyFill="1" applyBorder="1" applyAlignment="1">
      <alignment horizontal="left" vertical="center" wrapText="1"/>
    </xf>
    <xf numFmtId="0" fontId="10" fillId="2" borderId="44" xfId="0" applyFont="1" applyFill="1" applyBorder="1" applyAlignment="1">
      <alignment horizontal="left" vertical="center" wrapText="1"/>
    </xf>
    <xf numFmtId="0" fontId="10" fillId="2" borderId="45" xfId="0" applyFont="1" applyFill="1" applyBorder="1" applyAlignment="1">
      <alignment horizontal="left" vertical="center" wrapText="1"/>
    </xf>
    <xf numFmtId="2" fontId="12" fillId="7" borderId="31" xfId="0" applyNumberFormat="1" applyFont="1" applyFill="1" applyBorder="1" applyAlignment="1" applyProtection="1">
      <alignment horizontal="center" vertical="center"/>
      <protection locked="0"/>
    </xf>
    <xf numFmtId="2" fontId="12" fillId="7" borderId="32" xfId="0" applyNumberFormat="1" applyFont="1" applyFill="1" applyBorder="1" applyAlignment="1" applyProtection="1">
      <alignment horizontal="center" vertical="center"/>
      <protection locked="0"/>
    </xf>
    <xf numFmtId="2" fontId="12" fillId="7" borderId="33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51" zoomScale="80" zoomScaleNormal="75" zoomScaleSheetLayoutView="80" workbookViewId="0">
      <selection activeCell="F72" sqref="F72"/>
    </sheetView>
  </sheetViews>
  <sheetFormatPr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13" t="s">
        <v>6</v>
      </c>
      <c r="B1" s="213"/>
      <c r="C1" s="213"/>
      <c r="D1" s="213"/>
      <c r="E1" s="213"/>
      <c r="F1" s="213"/>
      <c r="G1" s="213"/>
      <c r="H1" s="213"/>
    </row>
    <row r="2" spans="1:8" x14ac:dyDescent="0.25">
      <c r="A2" s="213"/>
      <c r="B2" s="213"/>
      <c r="C2" s="213"/>
      <c r="D2" s="213"/>
      <c r="E2" s="213"/>
      <c r="F2" s="213"/>
      <c r="G2" s="213"/>
      <c r="H2" s="213"/>
    </row>
    <row r="3" spans="1:8" x14ac:dyDescent="0.25">
      <c r="A3" s="213"/>
      <c r="B3" s="213"/>
      <c r="C3" s="213"/>
      <c r="D3" s="213"/>
      <c r="E3" s="213"/>
      <c r="F3" s="213"/>
      <c r="G3" s="213"/>
      <c r="H3" s="213"/>
    </row>
    <row r="4" spans="1:8" x14ac:dyDescent="0.25">
      <c r="A4" s="213"/>
      <c r="B4" s="213"/>
      <c r="C4" s="213"/>
      <c r="D4" s="213"/>
      <c r="E4" s="213"/>
      <c r="F4" s="213"/>
      <c r="G4" s="213"/>
      <c r="H4" s="213"/>
    </row>
    <row r="5" spans="1:8" x14ac:dyDescent="0.25">
      <c r="A5" s="213"/>
      <c r="B5" s="213"/>
      <c r="C5" s="213"/>
      <c r="D5" s="213"/>
      <c r="E5" s="213"/>
      <c r="F5" s="213"/>
      <c r="G5" s="213"/>
      <c r="H5" s="213"/>
    </row>
    <row r="6" spans="1:8" x14ac:dyDescent="0.25">
      <c r="A6" s="213"/>
      <c r="B6" s="213"/>
      <c r="C6" s="213"/>
      <c r="D6" s="213"/>
      <c r="E6" s="213"/>
      <c r="F6" s="213"/>
      <c r="G6" s="213"/>
      <c r="H6" s="213"/>
    </row>
    <row r="7" spans="1:8" x14ac:dyDescent="0.25">
      <c r="A7" s="213"/>
      <c r="B7" s="213"/>
      <c r="C7" s="213"/>
      <c r="D7" s="213"/>
      <c r="E7" s="213"/>
      <c r="F7" s="213"/>
      <c r="G7" s="213"/>
      <c r="H7" s="213"/>
    </row>
    <row r="8" spans="1:8" x14ac:dyDescent="0.25">
      <c r="A8" s="214" t="s">
        <v>7</v>
      </c>
      <c r="B8" s="214"/>
      <c r="C8" s="214"/>
      <c r="D8" s="214"/>
      <c r="E8" s="214"/>
      <c r="F8" s="214"/>
      <c r="G8" s="214"/>
      <c r="H8" s="214"/>
    </row>
    <row r="9" spans="1:8" x14ac:dyDescent="0.25">
      <c r="A9" s="214"/>
      <c r="B9" s="214"/>
      <c r="C9" s="214"/>
      <c r="D9" s="214"/>
      <c r="E9" s="214"/>
      <c r="F9" s="214"/>
      <c r="G9" s="214"/>
      <c r="H9" s="214"/>
    </row>
    <row r="10" spans="1:8" x14ac:dyDescent="0.25">
      <c r="A10" s="214"/>
      <c r="B10" s="214"/>
      <c r="C10" s="214"/>
      <c r="D10" s="214"/>
      <c r="E10" s="214"/>
      <c r="F10" s="214"/>
      <c r="G10" s="214"/>
      <c r="H10" s="214"/>
    </row>
    <row r="11" spans="1:8" x14ac:dyDescent="0.25">
      <c r="A11" s="214"/>
      <c r="B11" s="214"/>
      <c r="C11" s="214"/>
      <c r="D11" s="214"/>
      <c r="E11" s="214"/>
      <c r="F11" s="214"/>
      <c r="G11" s="214"/>
      <c r="H11" s="214"/>
    </row>
    <row r="12" spans="1:8" x14ac:dyDescent="0.25">
      <c r="A12" s="214"/>
      <c r="B12" s="214"/>
      <c r="C12" s="214"/>
      <c r="D12" s="214"/>
      <c r="E12" s="214"/>
      <c r="F12" s="214"/>
      <c r="G12" s="214"/>
      <c r="H12" s="214"/>
    </row>
    <row r="13" spans="1:8" x14ac:dyDescent="0.25">
      <c r="A13" s="214"/>
      <c r="B13" s="214"/>
      <c r="C13" s="214"/>
      <c r="D13" s="214"/>
      <c r="E13" s="214"/>
      <c r="F13" s="214"/>
      <c r="G13" s="214"/>
      <c r="H13" s="214"/>
    </row>
    <row r="14" spans="1:8" x14ac:dyDescent="0.25">
      <c r="A14" s="214"/>
      <c r="B14" s="214"/>
      <c r="C14" s="214"/>
      <c r="D14" s="214"/>
      <c r="E14" s="214"/>
      <c r="F14" s="214"/>
      <c r="G14" s="214"/>
      <c r="H14" s="214"/>
    </row>
    <row r="15" spans="1:8" ht="19.5" customHeight="1" x14ac:dyDescent="0.25"/>
    <row r="16" spans="1:8" ht="19.5" customHeight="1" x14ac:dyDescent="0.3">
      <c r="A16" s="216" t="s">
        <v>8</v>
      </c>
      <c r="B16" s="217"/>
      <c r="C16" s="217"/>
      <c r="D16" s="217"/>
      <c r="E16" s="217"/>
      <c r="F16" s="217"/>
      <c r="G16" s="217"/>
      <c r="H16" s="218"/>
    </row>
    <row r="17" spans="1:14" ht="20.25" customHeight="1" x14ac:dyDescent="0.25">
      <c r="A17" s="215" t="s">
        <v>9</v>
      </c>
      <c r="B17" s="215"/>
      <c r="C17" s="215"/>
      <c r="D17" s="215"/>
      <c r="E17" s="215"/>
      <c r="F17" s="215"/>
      <c r="G17" s="215"/>
      <c r="H17" s="215"/>
    </row>
    <row r="18" spans="1:14" ht="26.25" customHeight="1" x14ac:dyDescent="0.4">
      <c r="A18" s="7" t="s">
        <v>0</v>
      </c>
      <c r="B18" s="197" t="s">
        <v>10</v>
      </c>
      <c r="C18" s="197"/>
    </row>
    <row r="19" spans="1:14" ht="26.25" customHeight="1" x14ac:dyDescent="0.4">
      <c r="A19" s="7" t="s">
        <v>1</v>
      </c>
      <c r="B19" s="108" t="s">
        <v>11</v>
      </c>
      <c r="C19" s="131">
        <v>17</v>
      </c>
    </row>
    <row r="20" spans="1:14" ht="26.25" customHeight="1" x14ac:dyDescent="0.4">
      <c r="A20" s="7" t="s">
        <v>2</v>
      </c>
      <c r="B20" s="108" t="s">
        <v>96</v>
      </c>
      <c r="C20" s="109"/>
    </row>
    <row r="21" spans="1:14" ht="26.25" customHeight="1" x14ac:dyDescent="0.4">
      <c r="A21" s="7" t="s">
        <v>12</v>
      </c>
      <c r="B21" s="189" t="s">
        <v>13</v>
      </c>
      <c r="C21" s="189"/>
      <c r="D21" s="189"/>
      <c r="E21" s="189"/>
      <c r="F21" s="189"/>
      <c r="G21" s="189"/>
      <c r="H21" s="189"/>
      <c r="I21" s="189"/>
    </row>
    <row r="22" spans="1:14" ht="26.25" customHeight="1" x14ac:dyDescent="0.4">
      <c r="A22" s="7" t="s">
        <v>14</v>
      </c>
      <c r="B22" s="110" t="s">
        <v>15</v>
      </c>
      <c r="C22" s="109"/>
      <c r="D22" s="109"/>
      <c r="E22" s="109"/>
      <c r="F22" s="109"/>
      <c r="G22" s="109"/>
      <c r="H22" s="109"/>
      <c r="I22" s="109"/>
    </row>
    <row r="23" spans="1:14" ht="26.25" customHeight="1" x14ac:dyDescent="0.4">
      <c r="A23" s="7" t="s">
        <v>3</v>
      </c>
      <c r="B23" s="110"/>
      <c r="C23" s="109"/>
      <c r="D23" s="109"/>
      <c r="E23" s="109"/>
      <c r="F23" s="109"/>
      <c r="G23" s="109"/>
      <c r="H23" s="109"/>
      <c r="I23" s="109"/>
    </row>
    <row r="24" spans="1:14" ht="18.75" x14ac:dyDescent="0.3">
      <c r="A24" s="7"/>
      <c r="B24" s="9"/>
    </row>
    <row r="25" spans="1:14" ht="18.75" x14ac:dyDescent="0.3">
      <c r="A25" s="5" t="s">
        <v>16</v>
      </c>
      <c r="B25" s="9"/>
    </row>
    <row r="26" spans="1:14" ht="26.25" customHeight="1" x14ac:dyDescent="0.4">
      <c r="A26" s="10" t="s">
        <v>17</v>
      </c>
      <c r="B26" s="197" t="s">
        <v>94</v>
      </c>
      <c r="C26" s="197"/>
    </row>
    <row r="27" spans="1:14" ht="26.25" customHeight="1" x14ac:dyDescent="0.4">
      <c r="A27" s="12" t="s">
        <v>18</v>
      </c>
      <c r="B27" s="189" t="s">
        <v>95</v>
      </c>
      <c r="C27" s="189"/>
    </row>
    <row r="28" spans="1:14" ht="27" customHeight="1" x14ac:dyDescent="0.4">
      <c r="A28" s="12" t="s">
        <v>19</v>
      </c>
      <c r="B28" s="107">
        <v>100.4</v>
      </c>
    </row>
    <row r="29" spans="1:14" s="3" customFormat="1" ht="27" customHeight="1" x14ac:dyDescent="0.4">
      <c r="A29" s="12" t="s">
        <v>20</v>
      </c>
      <c r="B29" s="106">
        <v>0</v>
      </c>
      <c r="C29" s="200" t="s">
        <v>21</v>
      </c>
      <c r="D29" s="201"/>
      <c r="E29" s="201"/>
      <c r="F29" s="201"/>
      <c r="G29" s="201"/>
      <c r="H29" s="202"/>
      <c r="I29" s="14"/>
      <c r="J29" s="14"/>
      <c r="K29" s="14"/>
      <c r="L29" s="14"/>
    </row>
    <row r="30" spans="1:14" s="3" customFormat="1" ht="19.5" customHeight="1" x14ac:dyDescent="0.3">
      <c r="A30" s="12" t="s">
        <v>22</v>
      </c>
      <c r="B30" s="11">
        <f>B28-B29</f>
        <v>100.4</v>
      </c>
      <c r="C30" s="15"/>
      <c r="D30" s="15"/>
      <c r="E30" s="15"/>
      <c r="F30" s="15"/>
      <c r="G30" s="15"/>
      <c r="H30" s="16"/>
      <c r="I30" s="14"/>
      <c r="J30" s="14"/>
      <c r="K30" s="14"/>
      <c r="L30" s="14"/>
    </row>
    <row r="31" spans="1:14" s="3" customFormat="1" ht="27" customHeight="1" x14ac:dyDescent="0.4">
      <c r="A31" s="12" t="s">
        <v>23</v>
      </c>
      <c r="B31" s="127">
        <v>1</v>
      </c>
      <c r="C31" s="203" t="s">
        <v>24</v>
      </c>
      <c r="D31" s="204"/>
      <c r="E31" s="204"/>
      <c r="F31" s="204"/>
      <c r="G31" s="204"/>
      <c r="H31" s="205"/>
      <c r="I31" s="14"/>
      <c r="J31" s="14"/>
      <c r="K31" s="14"/>
      <c r="L31" s="14"/>
    </row>
    <row r="32" spans="1:14" s="3" customFormat="1" ht="27" customHeight="1" x14ac:dyDescent="0.4">
      <c r="A32" s="12" t="s">
        <v>25</v>
      </c>
      <c r="B32" s="127">
        <v>1</v>
      </c>
      <c r="C32" s="203" t="s">
        <v>26</v>
      </c>
      <c r="D32" s="204"/>
      <c r="E32" s="204"/>
      <c r="F32" s="204"/>
      <c r="G32" s="204"/>
      <c r="H32" s="205"/>
      <c r="I32" s="14"/>
      <c r="J32" s="14"/>
      <c r="K32" s="14"/>
      <c r="L32" s="18"/>
      <c r="M32" s="18"/>
      <c r="N32" s="19"/>
    </row>
    <row r="33" spans="1:14" s="3" customFormat="1" ht="17.25" customHeight="1" x14ac:dyDescent="0.3">
      <c r="A33" s="12"/>
      <c r="B33" s="17"/>
      <c r="C33" s="20"/>
      <c r="D33" s="20"/>
      <c r="E33" s="20"/>
      <c r="F33" s="20"/>
      <c r="G33" s="20"/>
      <c r="H33" s="20"/>
      <c r="I33" s="14"/>
      <c r="J33" s="14"/>
      <c r="K33" s="14"/>
      <c r="L33" s="18"/>
      <c r="M33" s="18"/>
      <c r="N33" s="19"/>
    </row>
    <row r="34" spans="1:14" s="3" customFormat="1" ht="18.75" x14ac:dyDescent="0.3">
      <c r="A34" s="12" t="s">
        <v>27</v>
      </c>
      <c r="B34" s="21">
        <v>0.1424</v>
      </c>
      <c r="C34" s="6" t="s">
        <v>28</v>
      </c>
      <c r="D34" s="6"/>
      <c r="E34" s="6"/>
      <c r="F34" s="6"/>
      <c r="G34" s="6"/>
      <c r="H34" s="6"/>
      <c r="I34" s="14"/>
      <c r="J34" s="14"/>
      <c r="K34" s="14"/>
      <c r="L34" s="18"/>
      <c r="M34" s="18"/>
      <c r="N34" s="19"/>
    </row>
    <row r="35" spans="1:14" s="3" customFormat="1" ht="19.5" customHeight="1" x14ac:dyDescent="0.3">
      <c r="A35" s="12"/>
      <c r="B35" s="11"/>
      <c r="H35" s="6"/>
      <c r="I35" s="14"/>
      <c r="J35" s="14"/>
      <c r="K35" s="14"/>
      <c r="L35" s="18"/>
      <c r="M35" s="18"/>
      <c r="N35" s="19"/>
    </row>
    <row r="36" spans="1:14" s="3" customFormat="1" ht="27" customHeight="1" x14ac:dyDescent="0.4">
      <c r="A36" s="22" t="s">
        <v>29</v>
      </c>
      <c r="B36" s="111">
        <v>100</v>
      </c>
      <c r="C36" s="6"/>
      <c r="D36" s="191" t="s">
        <v>4</v>
      </c>
      <c r="E36" s="192"/>
      <c r="F36" s="68" t="s">
        <v>5</v>
      </c>
      <c r="G36" s="69"/>
      <c r="J36" s="14"/>
      <c r="K36" s="14"/>
      <c r="L36" s="18"/>
      <c r="M36" s="18"/>
      <c r="N36" s="19"/>
    </row>
    <row r="37" spans="1:14" s="3" customFormat="1" ht="26.25" customHeight="1" x14ac:dyDescent="0.4">
      <c r="A37" s="23" t="s">
        <v>30</v>
      </c>
      <c r="B37" s="112">
        <v>3</v>
      </c>
      <c r="C37" s="25" t="s">
        <v>31</v>
      </c>
      <c r="D37" s="26" t="s">
        <v>32</v>
      </c>
      <c r="E37" s="58" t="s">
        <v>33</v>
      </c>
      <c r="F37" s="26" t="s">
        <v>32</v>
      </c>
      <c r="G37" s="27" t="s">
        <v>33</v>
      </c>
      <c r="J37" s="14"/>
      <c r="K37" s="14"/>
      <c r="L37" s="18"/>
      <c r="M37" s="18"/>
      <c r="N37" s="19"/>
    </row>
    <row r="38" spans="1:14" s="3" customFormat="1" ht="26.25" customHeight="1" x14ac:dyDescent="0.4">
      <c r="A38" s="23" t="s">
        <v>34</v>
      </c>
      <c r="B38" s="112">
        <v>25</v>
      </c>
      <c r="C38" s="28">
        <v>1</v>
      </c>
      <c r="D38" s="113">
        <v>0.308</v>
      </c>
      <c r="E38" s="72">
        <f>IF(ISBLANK(D38),"-",$D$48/$D$45*D38)</f>
        <v>0.32397986792803318</v>
      </c>
      <c r="F38" s="113">
        <v>0.38400000000000001</v>
      </c>
      <c r="G38" s="64">
        <f>IF(ISBLANK(F38),"-",$D$48/$F$45*F38)</f>
        <v>0.32212588999759495</v>
      </c>
      <c r="J38" s="14"/>
      <c r="K38" s="14"/>
      <c r="L38" s="18"/>
      <c r="M38" s="18"/>
      <c r="N38" s="19"/>
    </row>
    <row r="39" spans="1:14" s="3" customFormat="1" ht="26.25" customHeight="1" x14ac:dyDescent="0.4">
      <c r="A39" s="23" t="s">
        <v>35</v>
      </c>
      <c r="B39" s="112">
        <v>10</v>
      </c>
      <c r="C39" s="24">
        <v>2</v>
      </c>
      <c r="D39" s="114">
        <v>0.30499999999999999</v>
      </c>
      <c r="E39" s="73">
        <f>IF(ISBLANK(D39),"-",$D$48/$D$45*D39)</f>
        <v>0.32082421986379911</v>
      </c>
      <c r="F39" s="114">
        <v>0.38300000000000001</v>
      </c>
      <c r="G39" s="65">
        <f>IF(ISBLANK(F39),"-",$D$48/$F$45*F39)</f>
        <v>0.32128702049239288</v>
      </c>
      <c r="J39" s="14"/>
      <c r="K39" s="14"/>
      <c r="L39" s="18"/>
      <c r="M39" s="18"/>
      <c r="N39" s="19"/>
    </row>
    <row r="40" spans="1:14" ht="26.25" customHeight="1" x14ac:dyDescent="0.4">
      <c r="A40" s="23" t="s">
        <v>36</v>
      </c>
      <c r="B40" s="112">
        <v>50</v>
      </c>
      <c r="C40" s="24">
        <v>3</v>
      </c>
      <c r="D40" s="114">
        <v>0.31</v>
      </c>
      <c r="E40" s="73">
        <f>IF(ISBLANK(D40),"-",$D$48/$D$45*D40)</f>
        <v>0.32608363330418927</v>
      </c>
      <c r="F40" s="114">
        <v>0.38800000000000001</v>
      </c>
      <c r="G40" s="65">
        <f>IF(ISBLANK(F40),"-",$D$48/$F$45*F40)</f>
        <v>0.32548136801840322</v>
      </c>
      <c r="L40" s="18"/>
      <c r="M40" s="18"/>
      <c r="N40" s="29"/>
    </row>
    <row r="41" spans="1:14" ht="26.25" customHeight="1" x14ac:dyDescent="0.4">
      <c r="A41" s="23" t="s">
        <v>37</v>
      </c>
      <c r="B41" s="112">
        <v>1</v>
      </c>
      <c r="C41" s="30">
        <v>4</v>
      </c>
      <c r="D41" s="115"/>
      <c r="E41" s="74" t="str">
        <f>IF(ISBLANK(D41),"-",$D$48/$D$45*D41)</f>
        <v>-</v>
      </c>
      <c r="F41" s="115"/>
      <c r="G41" s="66" t="str">
        <f>IF(ISBLANK(F41),"-",$D$48/$F$45*F41)</f>
        <v>-</v>
      </c>
      <c r="L41" s="18"/>
      <c r="M41" s="18"/>
      <c r="N41" s="29"/>
    </row>
    <row r="42" spans="1:14" ht="27" customHeight="1" x14ac:dyDescent="0.4">
      <c r="A42" s="23" t="s">
        <v>38</v>
      </c>
      <c r="B42" s="112">
        <v>1</v>
      </c>
      <c r="C42" s="31" t="s">
        <v>39</v>
      </c>
      <c r="D42" s="92">
        <f>AVERAGE(D38:D41)</f>
        <v>0.3076666666666667</v>
      </c>
      <c r="E42" s="54">
        <f>AVERAGE(E38:E41)</f>
        <v>0.32362924036534052</v>
      </c>
      <c r="F42" s="32">
        <f>AVERAGE(F38:F41)</f>
        <v>0.38500000000000001</v>
      </c>
      <c r="G42" s="33">
        <f>AVERAGE(G38:G41)</f>
        <v>0.32296475950279702</v>
      </c>
    </row>
    <row r="43" spans="1:14" ht="26.25" customHeight="1" x14ac:dyDescent="0.4">
      <c r="A43" s="23" t="s">
        <v>40</v>
      </c>
      <c r="B43" s="107">
        <v>1</v>
      </c>
      <c r="C43" s="93" t="s">
        <v>41</v>
      </c>
      <c r="D43" s="117">
        <v>132.99</v>
      </c>
      <c r="E43" s="29"/>
      <c r="F43" s="116">
        <v>166.76</v>
      </c>
      <c r="G43" s="70"/>
    </row>
    <row r="44" spans="1:14" ht="26.25" customHeight="1" x14ac:dyDescent="0.4">
      <c r="A44" s="23" t="s">
        <v>42</v>
      </c>
      <c r="B44" s="107">
        <v>1</v>
      </c>
      <c r="C44" s="94" t="s">
        <v>43</v>
      </c>
      <c r="D44" s="95">
        <f>D43*$B$34</f>
        <v>18.937775999999999</v>
      </c>
      <c r="E44" s="35"/>
      <c r="F44" s="34">
        <f>F43*$B$34</f>
        <v>23.746623999999997</v>
      </c>
      <c r="G44" s="37"/>
    </row>
    <row r="45" spans="1:14" ht="19.5" customHeight="1" x14ac:dyDescent="0.3">
      <c r="A45" s="23" t="s">
        <v>44</v>
      </c>
      <c r="B45" s="91">
        <f>(B44/B43)*(B42/B41)*(B40/B39)*(B38/B37)*B36</f>
        <v>4166.666666666667</v>
      </c>
      <c r="C45" s="94" t="s">
        <v>45</v>
      </c>
      <c r="D45" s="96">
        <f>D44*$B$30/100</f>
        <v>19.013527104000001</v>
      </c>
      <c r="E45" s="37"/>
      <c r="F45" s="36">
        <f>F44*$B$30/100</f>
        <v>23.841610495999998</v>
      </c>
      <c r="G45" s="37"/>
    </row>
    <row r="46" spans="1:14" ht="19.5" customHeight="1" x14ac:dyDescent="0.3">
      <c r="A46" s="193" t="s">
        <v>46</v>
      </c>
      <c r="B46" s="198"/>
      <c r="C46" s="94" t="s">
        <v>47</v>
      </c>
      <c r="D46" s="95">
        <f>D45/$B$45</f>
        <v>4.56324650496E-3</v>
      </c>
      <c r="E46" s="37"/>
      <c r="F46" s="38">
        <f>F45/$B$45</f>
        <v>5.7219865190399994E-3</v>
      </c>
      <c r="G46" s="37"/>
    </row>
    <row r="47" spans="1:14" ht="27" customHeight="1" x14ac:dyDescent="0.4">
      <c r="A47" s="195"/>
      <c r="B47" s="199"/>
      <c r="C47" s="94" t="s">
        <v>48</v>
      </c>
      <c r="D47" s="118">
        <v>4.7999999999999996E-3</v>
      </c>
      <c r="E47" s="70"/>
      <c r="F47" s="70"/>
      <c r="G47" s="70"/>
    </row>
    <row r="48" spans="1:14" ht="18.75" x14ac:dyDescent="0.3">
      <c r="C48" s="94" t="s">
        <v>49</v>
      </c>
      <c r="D48" s="96">
        <f>D47*$B$45</f>
        <v>20</v>
      </c>
      <c r="E48" s="37"/>
      <c r="F48" s="37"/>
      <c r="G48" s="37"/>
    </row>
    <row r="49" spans="1:12" ht="19.5" customHeight="1" x14ac:dyDescent="0.3">
      <c r="C49" s="97" t="s">
        <v>50</v>
      </c>
      <c r="D49" s="98">
        <f>D48/B34</f>
        <v>140.44943820224719</v>
      </c>
      <c r="E49" s="56"/>
      <c r="F49" s="56"/>
      <c r="G49" s="56"/>
    </row>
    <row r="50" spans="1:12" ht="18.75" x14ac:dyDescent="0.3">
      <c r="C50" s="99" t="s">
        <v>51</v>
      </c>
      <c r="D50" s="100">
        <f>AVERAGE(E38:E41,G38:G41)</f>
        <v>0.32329699993406874</v>
      </c>
      <c r="E50" s="55"/>
      <c r="F50" s="55"/>
      <c r="G50" s="55"/>
    </row>
    <row r="51" spans="1:12" ht="18.75" x14ac:dyDescent="0.3">
      <c r="C51" s="39" t="s">
        <v>52</v>
      </c>
      <c r="D51" s="42">
        <f>STDEV(E38:E41,G38:G41)/D50</f>
        <v>6.8510242504306604E-3</v>
      </c>
      <c r="E51" s="35"/>
      <c r="F51" s="35"/>
      <c r="G51" s="35"/>
    </row>
    <row r="52" spans="1:12" ht="19.5" customHeight="1" x14ac:dyDescent="0.3">
      <c r="C52" s="40" t="s">
        <v>53</v>
      </c>
      <c r="D52" s="43">
        <f>COUNT(E38:E41,G38:G41)</f>
        <v>6</v>
      </c>
      <c r="E52" s="35"/>
      <c r="F52" s="35"/>
      <c r="G52" s="35"/>
    </row>
    <row r="54" spans="1:12" ht="18.75" x14ac:dyDescent="0.3">
      <c r="A54" s="5" t="s">
        <v>16</v>
      </c>
      <c r="B54" s="44" t="s">
        <v>54</v>
      </c>
    </row>
    <row r="55" spans="1:12" ht="18.75" x14ac:dyDescent="0.3">
      <c r="A55" s="6" t="s">
        <v>55</v>
      </c>
      <c r="B55" s="8" t="str">
        <f>B21</f>
        <v>Each suspension contains Ferrous Ascorbate 30mg Folic Acid B.P 550mcg</v>
      </c>
    </row>
    <row r="56" spans="1:12" ht="26.25" customHeight="1" x14ac:dyDescent="0.4">
      <c r="A56" s="102" t="s">
        <v>56</v>
      </c>
      <c r="B56" s="119">
        <v>5</v>
      </c>
      <c r="C56" s="83" t="s">
        <v>57</v>
      </c>
      <c r="D56" s="120">
        <v>30</v>
      </c>
      <c r="E56" s="83" t="str">
        <f>B20</f>
        <v>Iron 30mg</v>
      </c>
    </row>
    <row r="57" spans="1:12" ht="18.75" x14ac:dyDescent="0.3">
      <c r="A57" s="8" t="s">
        <v>58</v>
      </c>
      <c r="B57" s="130">
        <f>'Iron 1'!C39</f>
        <v>1.2867428382859962</v>
      </c>
    </row>
    <row r="58" spans="1:12" s="4" customFormat="1" ht="18.75" x14ac:dyDescent="0.3">
      <c r="A58" s="81" t="s">
        <v>59</v>
      </c>
      <c r="B58" s="82">
        <f>B56</f>
        <v>5</v>
      </c>
      <c r="C58" s="83" t="s">
        <v>60</v>
      </c>
      <c r="D58" s="103">
        <f>B57*B56</f>
        <v>6.4337141914299814</v>
      </c>
    </row>
    <row r="59" spans="1:12" ht="19.5" customHeight="1" x14ac:dyDescent="0.25"/>
    <row r="60" spans="1:12" s="3" customFormat="1" ht="27" customHeight="1" x14ac:dyDescent="0.4">
      <c r="A60" s="22" t="s">
        <v>61</v>
      </c>
      <c r="B60" s="111">
        <v>100</v>
      </c>
      <c r="C60" s="6"/>
      <c r="D60" s="46" t="s">
        <v>62</v>
      </c>
      <c r="E60" s="45" t="s">
        <v>63</v>
      </c>
      <c r="F60" s="45" t="s">
        <v>32</v>
      </c>
      <c r="G60" s="45" t="s">
        <v>64</v>
      </c>
      <c r="H60" s="25" t="s">
        <v>65</v>
      </c>
      <c r="L60" s="14"/>
    </row>
    <row r="61" spans="1:12" s="3" customFormat="1" ht="24" customHeight="1" x14ac:dyDescent="0.4">
      <c r="A61" s="23" t="s">
        <v>66</v>
      </c>
      <c r="B61" s="112">
        <v>3</v>
      </c>
      <c r="C61" s="209" t="s">
        <v>67</v>
      </c>
      <c r="D61" s="206">
        <v>3.45648</v>
      </c>
      <c r="E61" s="76">
        <v>1</v>
      </c>
      <c r="F61" s="121">
        <v>0.30099999999999999</v>
      </c>
      <c r="G61" s="87">
        <f>IF(ISBLANK(F61),"-",(F61/$D$50*$D$47*$B$69)*$D$58/$D$61)</f>
        <v>34.659519091762718</v>
      </c>
      <c r="H61" s="84">
        <f t="shared" ref="H61:H72" si="0">IF(ISBLANK(F61),"-",G61/$D$56)</f>
        <v>1.1553173030587573</v>
      </c>
      <c r="L61" s="14"/>
    </row>
    <row r="62" spans="1:12" s="3" customFormat="1" ht="26.25" customHeight="1" x14ac:dyDescent="0.4">
      <c r="A62" s="23" t="s">
        <v>68</v>
      </c>
      <c r="B62" s="112">
        <v>25</v>
      </c>
      <c r="C62" s="210"/>
      <c r="D62" s="207"/>
      <c r="E62" s="77">
        <v>2</v>
      </c>
      <c r="F62" s="114">
        <v>0.30099999999999999</v>
      </c>
      <c r="G62" s="88">
        <f>IF(ISBLANK(F62),"-",(F62/$D$50*$D$47*$B$69)*$D$58/$D$61)</f>
        <v>34.659519091762718</v>
      </c>
      <c r="H62" s="85">
        <f t="shared" si="0"/>
        <v>1.1553173030587573</v>
      </c>
      <c r="L62" s="14"/>
    </row>
    <row r="63" spans="1:12" s="3" customFormat="1" ht="24.75" customHeight="1" x14ac:dyDescent="0.4">
      <c r="A63" s="23" t="s">
        <v>69</v>
      </c>
      <c r="B63" s="112">
        <v>10</v>
      </c>
      <c r="C63" s="210"/>
      <c r="D63" s="207"/>
      <c r="E63" s="77">
        <v>3</v>
      </c>
      <c r="F63" s="114">
        <v>0.30099999999999999</v>
      </c>
      <c r="G63" s="88">
        <f>IF(ISBLANK(F63),"-",(F63/$D$50*$D$47*$B$69)*$D$58/$D$61)</f>
        <v>34.659519091762718</v>
      </c>
      <c r="H63" s="85">
        <f t="shared" si="0"/>
        <v>1.1553173030587573</v>
      </c>
      <c r="L63" s="14"/>
    </row>
    <row r="64" spans="1:12" ht="27" customHeight="1" x14ac:dyDescent="0.4">
      <c r="A64" s="23" t="s">
        <v>70</v>
      </c>
      <c r="B64" s="112">
        <v>50</v>
      </c>
      <c r="C64" s="211"/>
      <c r="D64" s="208"/>
      <c r="E64" s="78">
        <v>4</v>
      </c>
      <c r="F64" s="122"/>
      <c r="G64" s="88" t="str">
        <f>IF(ISBLANK(F64),"-",(F64/$D$50*$D$47*$B$69)*$D$58/$D$61)</f>
        <v>-</v>
      </c>
      <c r="H64" s="85" t="str">
        <f t="shared" si="0"/>
        <v>-</v>
      </c>
    </row>
    <row r="65" spans="1:11" ht="24.75" customHeight="1" x14ac:dyDescent="0.4">
      <c r="A65" s="23" t="s">
        <v>71</v>
      </c>
      <c r="B65" s="112">
        <v>1</v>
      </c>
      <c r="C65" s="209" t="s">
        <v>72</v>
      </c>
      <c r="D65" s="206">
        <v>3.3989500000000001</v>
      </c>
      <c r="E65" s="47">
        <v>1</v>
      </c>
      <c r="F65" s="114">
        <v>0.28799999999999998</v>
      </c>
      <c r="G65" s="87">
        <f>IF(ISBLANK(F65),"-",(F65/$D$50*$D$47*$B$69)*$D$58/$D$65)</f>
        <v>33.723900321655172</v>
      </c>
      <c r="H65" s="84">
        <f t="shared" si="0"/>
        <v>1.124130010721839</v>
      </c>
    </row>
    <row r="66" spans="1:11" ht="23.25" customHeight="1" x14ac:dyDescent="0.4">
      <c r="A66" s="23" t="s">
        <v>73</v>
      </c>
      <c r="B66" s="112">
        <v>1</v>
      </c>
      <c r="C66" s="210"/>
      <c r="D66" s="207"/>
      <c r="E66" s="48">
        <v>2</v>
      </c>
      <c r="F66" s="114">
        <v>0.28799999999999998</v>
      </c>
      <c r="G66" s="88">
        <f>IF(ISBLANK(F66),"-",(F66/$D$50*$D$47*$B$69)*$D$58/$D$65)</f>
        <v>33.723900321655172</v>
      </c>
      <c r="H66" s="85">
        <f t="shared" si="0"/>
        <v>1.124130010721839</v>
      </c>
    </row>
    <row r="67" spans="1:11" ht="24.75" customHeight="1" x14ac:dyDescent="0.4">
      <c r="A67" s="23" t="s">
        <v>74</v>
      </c>
      <c r="B67" s="112">
        <v>1</v>
      </c>
      <c r="C67" s="210"/>
      <c r="D67" s="207"/>
      <c r="E67" s="48">
        <v>3</v>
      </c>
      <c r="F67" s="114">
        <v>0.28799999999999998</v>
      </c>
      <c r="G67" s="88">
        <f>IF(ISBLANK(F67),"-",(F67/$D$50*$D$47*$B$69)*$D$58/$D$65)</f>
        <v>33.723900321655172</v>
      </c>
      <c r="H67" s="85">
        <f t="shared" si="0"/>
        <v>1.124130010721839</v>
      </c>
    </row>
    <row r="68" spans="1:11" ht="27" customHeight="1" x14ac:dyDescent="0.4">
      <c r="A68" s="23" t="s">
        <v>75</v>
      </c>
      <c r="B68" s="112">
        <v>1</v>
      </c>
      <c r="C68" s="211"/>
      <c r="D68" s="208"/>
      <c r="E68" s="49">
        <v>4</v>
      </c>
      <c r="F68" s="122"/>
      <c r="G68" s="89" t="str">
        <f>IF(ISBLANK(F68),"-",(F68/$D$50*$D$47*$B$69)*$D$58/$D$65)</f>
        <v>-</v>
      </c>
      <c r="H68" s="86" t="str">
        <f t="shared" si="0"/>
        <v>-</v>
      </c>
    </row>
    <row r="69" spans="1:11" ht="23.25" customHeight="1" x14ac:dyDescent="0.4">
      <c r="A69" s="23" t="s">
        <v>76</v>
      </c>
      <c r="B69" s="90">
        <f>(B68/B67)*(B66/B65)*(B64/B63)*(B62/B61)*B60</f>
        <v>4166.666666666667</v>
      </c>
      <c r="C69" s="209" t="s">
        <v>77</v>
      </c>
      <c r="D69" s="206">
        <v>3.4846400000000002</v>
      </c>
      <c r="E69" s="47">
        <v>1</v>
      </c>
      <c r="F69" s="121">
        <v>0.29899999999999999</v>
      </c>
      <c r="G69" s="87">
        <f>IF(ISBLANK(F69),"-",(F69/$D$50*$D$47*$B$69)*$D$58/$D$69)</f>
        <v>34.150994563610936</v>
      </c>
      <c r="H69" s="85">
        <f t="shared" si="0"/>
        <v>1.1383664854536979</v>
      </c>
    </row>
    <row r="70" spans="1:11" ht="22.5" customHeight="1" x14ac:dyDescent="0.4">
      <c r="A70" s="101" t="s">
        <v>78</v>
      </c>
      <c r="B70" s="123">
        <f>(D47*B69)/D56*D58</f>
        <v>4.2891427942866542</v>
      </c>
      <c r="C70" s="210"/>
      <c r="D70" s="207"/>
      <c r="E70" s="48">
        <v>2</v>
      </c>
      <c r="F70" s="114">
        <v>0.30299999999999999</v>
      </c>
      <c r="G70" s="88">
        <f>IF(ISBLANK(F70),"-",(F70/$D$50*$D$47*$B$69)*$D$58/$D$69)</f>
        <v>34.607864056100709</v>
      </c>
      <c r="H70" s="85">
        <f t="shared" si="0"/>
        <v>1.1535954685366903</v>
      </c>
    </row>
    <row r="71" spans="1:11" ht="23.25" customHeight="1" x14ac:dyDescent="0.4">
      <c r="A71" s="193" t="s">
        <v>46</v>
      </c>
      <c r="B71" s="194"/>
      <c r="C71" s="210"/>
      <c r="D71" s="207"/>
      <c r="E71" s="48">
        <v>3</v>
      </c>
      <c r="F71" s="114">
        <v>0.30499999999999999</v>
      </c>
      <c r="G71" s="88">
        <f>IF(ISBLANK(F71),"-",(F71/$D$50*$D$47*$B$69)*$D$58/$D$69)</f>
        <v>34.836298802345603</v>
      </c>
      <c r="H71" s="85">
        <f t="shared" si="0"/>
        <v>1.1612099600781867</v>
      </c>
    </row>
    <row r="72" spans="1:11" ht="23.25" customHeight="1" x14ac:dyDescent="0.4">
      <c r="A72" s="195"/>
      <c r="B72" s="196"/>
      <c r="C72" s="212"/>
      <c r="D72" s="208"/>
      <c r="E72" s="49">
        <v>4</v>
      </c>
      <c r="F72" s="122"/>
      <c r="G72" s="89" t="str">
        <f>IF(ISBLANK(F72),"-",(F72/$D$50*$D$47*$B$69)*$D$58/$D$69)</f>
        <v>-</v>
      </c>
      <c r="H72" s="86" t="str">
        <f t="shared" si="0"/>
        <v>-</v>
      </c>
    </row>
    <row r="73" spans="1:11" ht="26.25" customHeight="1" x14ac:dyDescent="0.4">
      <c r="A73" s="50"/>
      <c r="B73" s="50"/>
      <c r="C73" s="50"/>
      <c r="D73" s="50"/>
      <c r="E73" s="50"/>
      <c r="F73" s="51"/>
      <c r="G73" s="41" t="s">
        <v>39</v>
      </c>
      <c r="H73" s="124">
        <f>AVERAGE(H61:H72)</f>
        <v>1.1435015394900403</v>
      </c>
    </row>
    <row r="74" spans="1:11" ht="26.25" customHeight="1" x14ac:dyDescent="0.4">
      <c r="C74" s="50"/>
      <c r="D74" s="50"/>
      <c r="E74" s="50"/>
      <c r="F74" s="51"/>
      <c r="G74" s="39" t="s">
        <v>52</v>
      </c>
      <c r="H74" s="125">
        <f>STDEV(H61:H72)/H73</f>
        <v>1.3780247587267966E-2</v>
      </c>
    </row>
    <row r="75" spans="1:11" ht="27" customHeight="1" x14ac:dyDescent="0.4">
      <c r="A75" s="50"/>
      <c r="B75" s="50"/>
      <c r="C75" s="51"/>
      <c r="D75" s="52"/>
      <c r="E75" s="52"/>
      <c r="F75" s="51"/>
      <c r="G75" s="40" t="s">
        <v>53</v>
      </c>
      <c r="H75" s="126">
        <f>COUNT(H61:H72)</f>
        <v>9</v>
      </c>
    </row>
    <row r="76" spans="1:11" ht="18.75" x14ac:dyDescent="0.3">
      <c r="A76" s="50"/>
      <c r="B76" s="50"/>
      <c r="C76" s="51"/>
      <c r="D76" s="52"/>
      <c r="E76" s="52"/>
      <c r="F76" s="52"/>
      <c r="G76" s="52"/>
      <c r="H76" s="51"/>
      <c r="I76" s="53"/>
      <c r="J76" s="57"/>
      <c r="K76" s="71"/>
    </row>
    <row r="77" spans="1:11" ht="26.25" customHeight="1" x14ac:dyDescent="0.4">
      <c r="A77" s="10" t="s">
        <v>79</v>
      </c>
      <c r="B77" s="128" t="s">
        <v>80</v>
      </c>
      <c r="C77" s="190" t="str">
        <f>B20</f>
        <v>Iron 30mg</v>
      </c>
      <c r="D77" s="190"/>
      <c r="E77" s="75" t="s">
        <v>81</v>
      </c>
      <c r="F77" s="75"/>
      <c r="G77" s="129">
        <f>H73</f>
        <v>1.1435015394900403</v>
      </c>
      <c r="H77" s="51"/>
      <c r="I77" s="53"/>
      <c r="J77" s="57"/>
      <c r="K77" s="71"/>
    </row>
    <row r="78" spans="1:11" ht="19.5" customHeight="1" x14ac:dyDescent="0.3">
      <c r="A78" s="61"/>
      <c r="B78" s="62"/>
      <c r="C78" s="63"/>
      <c r="D78" s="63"/>
      <c r="E78" s="62"/>
      <c r="F78" s="62"/>
      <c r="G78" s="62"/>
      <c r="H78" s="62"/>
    </row>
    <row r="79" spans="1:11" ht="18.75" x14ac:dyDescent="0.3">
      <c r="B79" s="13" t="s">
        <v>82</v>
      </c>
      <c r="E79" s="51" t="s">
        <v>83</v>
      </c>
      <c r="F79" s="51"/>
      <c r="G79" s="51" t="s">
        <v>84</v>
      </c>
    </row>
    <row r="80" spans="1:11" ht="83.1" customHeight="1" x14ac:dyDescent="0.3">
      <c r="A80" s="57" t="s">
        <v>85</v>
      </c>
      <c r="B80" s="104" t="s">
        <v>97</v>
      </c>
      <c r="C80" s="104"/>
      <c r="D80" s="50"/>
      <c r="E80" s="59"/>
      <c r="F80" s="53"/>
      <c r="G80" s="79"/>
      <c r="H80" s="79"/>
      <c r="I80" s="53"/>
    </row>
    <row r="81" spans="1:9" ht="83.1" customHeight="1" x14ac:dyDescent="0.3">
      <c r="A81" s="57" t="s">
        <v>86</v>
      </c>
      <c r="B81" s="105"/>
      <c r="C81" s="105"/>
      <c r="D81" s="67"/>
      <c r="E81" s="60"/>
      <c r="F81" s="53"/>
      <c r="G81" s="80"/>
      <c r="H81" s="80"/>
      <c r="I81" s="75"/>
    </row>
    <row r="82" spans="1:9" ht="18.75" x14ac:dyDescent="0.3">
      <c r="A82" s="50"/>
      <c r="B82" s="51"/>
      <c r="C82" s="52"/>
      <c r="D82" s="52"/>
      <c r="E82" s="52"/>
      <c r="F82" s="52"/>
      <c r="G82" s="51"/>
      <c r="H82" s="51"/>
      <c r="I82" s="53"/>
    </row>
    <row r="83" spans="1:9" ht="18.75" x14ac:dyDescent="0.3">
      <c r="A83" s="50"/>
      <c r="B83" s="50"/>
      <c r="C83" s="51"/>
      <c r="D83" s="52"/>
      <c r="E83" s="52"/>
      <c r="F83" s="52"/>
      <c r="G83" s="52"/>
      <c r="H83" s="51"/>
      <c r="I83" s="53"/>
    </row>
    <row r="84" spans="1:9" ht="18.75" x14ac:dyDescent="0.3">
      <c r="A84" s="50"/>
      <c r="B84" s="50"/>
      <c r="C84" s="51"/>
      <c r="D84" s="52"/>
      <c r="E84" s="52"/>
      <c r="F84" s="52"/>
      <c r="G84" s="52"/>
      <c r="H84" s="51"/>
      <c r="I84" s="53"/>
    </row>
    <row r="85" spans="1:9" ht="18.75" x14ac:dyDescent="0.3">
      <c r="A85" s="50"/>
      <c r="B85" s="50"/>
      <c r="C85" s="51"/>
      <c r="D85" s="52"/>
      <c r="E85" s="52"/>
      <c r="F85" s="52"/>
      <c r="G85" s="52"/>
      <c r="H85" s="51"/>
      <c r="I85" s="53"/>
    </row>
    <row r="86" spans="1:9" ht="18.75" x14ac:dyDescent="0.3">
      <c r="A86" s="50"/>
      <c r="B86" s="50"/>
      <c r="C86" s="51"/>
      <c r="D86" s="52"/>
      <c r="E86" s="52"/>
      <c r="F86" s="52"/>
      <c r="G86" s="52"/>
      <c r="H86" s="51"/>
      <c r="I86" s="53"/>
    </row>
    <row r="87" spans="1:9" ht="18.75" x14ac:dyDescent="0.3">
      <c r="A87" s="50"/>
      <c r="B87" s="50"/>
      <c r="C87" s="51"/>
      <c r="D87" s="52"/>
      <c r="E87" s="52"/>
      <c r="F87" s="52"/>
      <c r="G87" s="52"/>
      <c r="H87" s="51"/>
      <c r="I87" s="53"/>
    </row>
    <row r="88" spans="1:9" ht="18.75" x14ac:dyDescent="0.3">
      <c r="A88" s="50"/>
      <c r="B88" s="50"/>
      <c r="C88" s="51"/>
      <c r="D88" s="52"/>
      <c r="E88" s="52"/>
      <c r="F88" s="52"/>
      <c r="G88" s="52"/>
      <c r="H88" s="51"/>
      <c r="I88" s="53"/>
    </row>
    <row r="89" spans="1:9" ht="18.75" x14ac:dyDescent="0.3">
      <c r="A89" s="50"/>
      <c r="B89" s="50"/>
      <c r="C89" s="51"/>
      <c r="D89" s="52"/>
      <c r="E89" s="52"/>
      <c r="F89" s="52"/>
      <c r="G89" s="52"/>
      <c r="H89" s="51"/>
      <c r="I89" s="53"/>
    </row>
    <row r="90" spans="1:9" ht="18.75" x14ac:dyDescent="0.3">
      <c r="A90" s="50"/>
      <c r="B90" s="50"/>
      <c r="C90" s="51"/>
      <c r="D90" s="52"/>
      <c r="E90" s="52"/>
      <c r="F90" s="52"/>
      <c r="G90" s="52"/>
      <c r="H90" s="51"/>
      <c r="I90" s="53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5" zoomScale="60" workbookViewId="0">
      <selection activeCell="D32" sqref="D32"/>
    </sheetView>
  </sheetViews>
  <sheetFormatPr defaultRowHeight="15.75" x14ac:dyDescent="0.2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25">
      <c r="A1" s="221" t="s">
        <v>6</v>
      </c>
      <c r="B1" s="221"/>
      <c r="C1" s="221"/>
      <c r="D1" s="221"/>
      <c r="E1" s="221"/>
      <c r="F1" s="221"/>
      <c r="G1" s="185"/>
    </row>
    <row r="2" spans="1:7" ht="12.75" customHeight="1" x14ac:dyDescent="0.25">
      <c r="A2" s="221"/>
      <c r="B2" s="221"/>
      <c r="C2" s="221"/>
      <c r="D2" s="221"/>
      <c r="E2" s="221"/>
      <c r="F2" s="221"/>
      <c r="G2" s="185"/>
    </row>
    <row r="3" spans="1:7" ht="12.75" customHeight="1" x14ac:dyDescent="0.25">
      <c r="A3" s="221"/>
      <c r="B3" s="221"/>
      <c r="C3" s="221"/>
      <c r="D3" s="221"/>
      <c r="E3" s="221"/>
      <c r="F3" s="221"/>
      <c r="G3" s="185"/>
    </row>
    <row r="4" spans="1:7" ht="12.75" customHeight="1" x14ac:dyDescent="0.25">
      <c r="A4" s="221"/>
      <c r="B4" s="221"/>
      <c r="C4" s="221"/>
      <c r="D4" s="221"/>
      <c r="E4" s="221"/>
      <c r="F4" s="221"/>
      <c r="G4" s="185"/>
    </row>
    <row r="5" spans="1:7" ht="12.75" customHeight="1" x14ac:dyDescent="0.25">
      <c r="A5" s="221"/>
      <c r="B5" s="221"/>
      <c r="C5" s="221"/>
      <c r="D5" s="221"/>
      <c r="E5" s="221"/>
      <c r="F5" s="221"/>
      <c r="G5" s="185"/>
    </row>
    <row r="6" spans="1:7" ht="12.75" customHeight="1" x14ac:dyDescent="0.25">
      <c r="A6" s="221"/>
      <c r="B6" s="221"/>
      <c r="C6" s="221"/>
      <c r="D6" s="221"/>
      <c r="E6" s="221"/>
      <c r="F6" s="221"/>
      <c r="G6" s="185"/>
    </row>
    <row r="7" spans="1:7" ht="12.75" customHeight="1" x14ac:dyDescent="0.25">
      <c r="A7" s="221"/>
      <c r="B7" s="221"/>
      <c r="C7" s="221"/>
      <c r="D7" s="221"/>
      <c r="E7" s="221"/>
      <c r="F7" s="221"/>
      <c r="G7" s="185"/>
    </row>
    <row r="8" spans="1:7" ht="15" customHeight="1" x14ac:dyDescent="0.25">
      <c r="A8" s="220" t="s">
        <v>7</v>
      </c>
      <c r="B8" s="220"/>
      <c r="C8" s="220"/>
      <c r="D8" s="220"/>
      <c r="E8" s="220"/>
      <c r="F8" s="220"/>
      <c r="G8" s="186"/>
    </row>
    <row r="9" spans="1:7" ht="12.75" customHeight="1" x14ac:dyDescent="0.25">
      <c r="A9" s="220"/>
      <c r="B9" s="220"/>
      <c r="C9" s="220"/>
      <c r="D9" s="220"/>
      <c r="E9" s="220"/>
      <c r="F9" s="220"/>
      <c r="G9" s="186"/>
    </row>
    <row r="10" spans="1:7" ht="12.75" customHeight="1" x14ac:dyDescent="0.25">
      <c r="A10" s="220"/>
      <c r="B10" s="220"/>
      <c r="C10" s="220"/>
      <c r="D10" s="220"/>
      <c r="E10" s="220"/>
      <c r="F10" s="220"/>
      <c r="G10" s="186"/>
    </row>
    <row r="11" spans="1:7" ht="12.75" customHeight="1" x14ac:dyDescent="0.25">
      <c r="A11" s="220"/>
      <c r="B11" s="220"/>
      <c r="C11" s="220"/>
      <c r="D11" s="220"/>
      <c r="E11" s="220"/>
      <c r="F11" s="220"/>
      <c r="G11" s="186"/>
    </row>
    <row r="12" spans="1:7" ht="12.75" customHeight="1" x14ac:dyDescent="0.25">
      <c r="A12" s="220"/>
      <c r="B12" s="220"/>
      <c r="C12" s="220"/>
      <c r="D12" s="220"/>
      <c r="E12" s="220"/>
      <c r="F12" s="220"/>
      <c r="G12" s="186"/>
    </row>
    <row r="13" spans="1:7" ht="12.75" customHeight="1" x14ac:dyDescent="0.25">
      <c r="A13" s="220"/>
      <c r="B13" s="220"/>
      <c r="C13" s="220"/>
      <c r="D13" s="220"/>
      <c r="E13" s="220"/>
      <c r="F13" s="220"/>
      <c r="G13" s="186"/>
    </row>
    <row r="14" spans="1:7" ht="12.75" customHeight="1" x14ac:dyDescent="0.25">
      <c r="A14" s="220"/>
      <c r="B14" s="220"/>
      <c r="C14" s="220"/>
      <c r="D14" s="220"/>
      <c r="E14" s="220"/>
      <c r="F14" s="220"/>
      <c r="G14" s="186"/>
    </row>
    <row r="15" spans="1:7" ht="13.5" customHeight="1" x14ac:dyDescent="0.25"/>
    <row r="16" spans="1:7" ht="19.5" customHeight="1" x14ac:dyDescent="0.3">
      <c r="A16" s="216" t="s">
        <v>8</v>
      </c>
      <c r="B16" s="217"/>
      <c r="C16" s="217"/>
      <c r="D16" s="217"/>
      <c r="E16" s="217"/>
      <c r="F16" s="218"/>
    </row>
    <row r="17" spans="1:13" ht="18.75" customHeight="1" x14ac:dyDescent="0.25">
      <c r="A17" s="219" t="s">
        <v>87</v>
      </c>
      <c r="B17" s="219"/>
      <c r="C17" s="219"/>
      <c r="D17" s="219"/>
      <c r="E17" s="219"/>
      <c r="F17" s="219"/>
    </row>
    <row r="18" spans="1:13" x14ac:dyDescent="0.25">
      <c r="B18" s="1" t="e">
        <f>[1]Relative!B13</f>
        <v>#REF!</v>
      </c>
    </row>
    <row r="20" spans="1:13" ht="16.5" customHeight="1" x14ac:dyDescent="0.3">
      <c r="A20" s="132" t="s">
        <v>0</v>
      </c>
      <c r="B20" s="187">
        <v>0</v>
      </c>
    </row>
    <row r="21" spans="1:13" ht="16.5" customHeight="1" x14ac:dyDescent="0.3">
      <c r="A21" s="132" t="s">
        <v>1</v>
      </c>
      <c r="B21" s="187">
        <v>0</v>
      </c>
    </row>
    <row r="22" spans="1:13" ht="16.5" customHeight="1" x14ac:dyDescent="0.3">
      <c r="A22" s="132" t="s">
        <v>2</v>
      </c>
      <c r="B22" s="187">
        <v>0</v>
      </c>
    </row>
    <row r="23" spans="1:13" ht="16.5" customHeight="1" x14ac:dyDescent="0.3">
      <c r="A23" s="132" t="s">
        <v>12</v>
      </c>
      <c r="B23" s="187">
        <v>0</v>
      </c>
    </row>
    <row r="24" spans="1:13" ht="16.5" customHeight="1" x14ac:dyDescent="0.3">
      <c r="A24" s="132" t="s">
        <v>14</v>
      </c>
      <c r="B24" s="188">
        <v>0</v>
      </c>
    </row>
    <row r="25" spans="1:13" ht="16.5" customHeight="1" x14ac:dyDescent="0.3">
      <c r="A25" s="132" t="s">
        <v>3</v>
      </c>
      <c r="B25" s="188">
        <v>0</v>
      </c>
    </row>
    <row r="27" spans="1:13" ht="13.5" customHeight="1" x14ac:dyDescent="0.25"/>
    <row r="28" spans="1:13" ht="17.25" customHeight="1" x14ac:dyDescent="0.3">
      <c r="B28" s="134" t="s">
        <v>88</v>
      </c>
      <c r="C28" s="135" t="s">
        <v>89</v>
      </c>
      <c r="D28" s="135" t="s">
        <v>90</v>
      </c>
      <c r="E28" s="136"/>
      <c r="F28" s="136"/>
      <c r="G28" s="136"/>
      <c r="H28" s="137"/>
      <c r="I28" s="136"/>
      <c r="J28" s="136"/>
      <c r="K28" s="136"/>
      <c r="L28" s="138"/>
      <c r="M28" s="138"/>
    </row>
    <row r="29" spans="1:13" ht="16.5" customHeight="1" x14ac:dyDescent="0.25">
      <c r="B29" s="139">
        <v>21.016179999999999</v>
      </c>
      <c r="C29" s="140">
        <v>45.785310000000003</v>
      </c>
      <c r="D29" s="140">
        <v>52.887099999999997</v>
      </c>
      <c r="E29" s="141"/>
      <c r="F29" s="141"/>
      <c r="G29" s="141"/>
      <c r="H29" s="137"/>
      <c r="I29" s="141"/>
      <c r="J29" s="141"/>
      <c r="K29" s="141"/>
      <c r="L29" s="138"/>
      <c r="M29" s="138"/>
    </row>
    <row r="30" spans="1:13" ht="15.75" customHeight="1" x14ac:dyDescent="0.25">
      <c r="B30" s="142"/>
      <c r="C30" s="140">
        <v>45.783909999999999</v>
      </c>
      <c r="D30" s="140">
        <v>52.886499999999998</v>
      </c>
      <c r="E30" s="141"/>
      <c r="F30" s="141"/>
      <c r="G30" s="141"/>
      <c r="H30" s="137"/>
      <c r="I30" s="141"/>
      <c r="J30" s="141"/>
      <c r="K30" s="141"/>
      <c r="L30" s="138"/>
      <c r="M30" s="138"/>
    </row>
    <row r="31" spans="1:13" ht="16.5" customHeight="1" x14ac:dyDescent="0.25">
      <c r="B31" s="142"/>
      <c r="C31" s="143">
        <v>45.783459999999998</v>
      </c>
      <c r="D31" s="143">
        <v>52.885260000000002</v>
      </c>
      <c r="E31" s="141"/>
      <c r="F31" s="141"/>
      <c r="G31" s="141"/>
      <c r="H31" s="137"/>
      <c r="I31" s="141"/>
      <c r="J31" s="141"/>
      <c r="K31" s="141"/>
      <c r="L31" s="138"/>
      <c r="M31" s="138"/>
    </row>
    <row r="32" spans="1:13" ht="16.5" customHeight="1" x14ac:dyDescent="0.25">
      <c r="B32" s="142"/>
      <c r="C32" s="144"/>
      <c r="D32" s="145"/>
      <c r="E32" s="141"/>
      <c r="F32" s="141"/>
      <c r="G32" s="141"/>
      <c r="H32" s="137"/>
      <c r="I32" s="141"/>
      <c r="J32" s="141"/>
      <c r="K32" s="141"/>
      <c r="L32" s="138"/>
      <c r="M32" s="138"/>
    </row>
    <row r="33" spans="1:13" ht="17.25" customHeight="1" x14ac:dyDescent="0.3">
      <c r="B33" s="146">
        <f>AVERAGE(B29:B32)</f>
        <v>21.016179999999999</v>
      </c>
      <c r="C33" s="146">
        <f>AVERAGE(C29:C32)</f>
        <v>45.784226666666662</v>
      </c>
      <c r="D33" s="146">
        <f>AVERAGE(D29:D32)</f>
        <v>52.88628666666667</v>
      </c>
      <c r="E33" s="147"/>
      <c r="F33" s="147"/>
      <c r="G33" s="147"/>
      <c r="H33" s="137"/>
      <c r="I33" s="147"/>
      <c r="J33" s="147"/>
      <c r="K33" s="147"/>
      <c r="L33" s="138"/>
      <c r="M33" s="138"/>
    </row>
    <row r="34" spans="1:13" ht="16.5" customHeight="1" x14ac:dyDescent="0.25">
      <c r="B34" s="148"/>
      <c r="C34" s="148"/>
      <c r="D34" s="148"/>
      <c r="E34" s="137"/>
      <c r="F34" s="137"/>
      <c r="G34" s="137"/>
      <c r="H34" s="137"/>
      <c r="I34" s="137"/>
      <c r="J34" s="137"/>
      <c r="K34" s="137"/>
      <c r="L34" s="138"/>
      <c r="M34" s="138"/>
    </row>
    <row r="35" spans="1:13" ht="16.5" customHeight="1" x14ac:dyDescent="0.25">
      <c r="B35" s="149" t="s">
        <v>91</v>
      </c>
      <c r="C35" s="150">
        <f>C33-B33</f>
        <v>24.768046666666663</v>
      </c>
      <c r="D35" s="148"/>
      <c r="E35" s="137"/>
      <c r="F35" s="151"/>
      <c r="G35" s="137"/>
      <c r="H35" s="137"/>
      <c r="I35" s="137"/>
      <c r="J35" s="151"/>
      <c r="K35" s="137"/>
      <c r="L35" s="138"/>
      <c r="M35" s="138"/>
    </row>
    <row r="36" spans="1:13" ht="16.5" customHeight="1" x14ac:dyDescent="0.25">
      <c r="B36" s="148"/>
      <c r="C36" s="152"/>
      <c r="D36" s="148"/>
      <c r="E36" s="137"/>
      <c r="F36" s="151"/>
      <c r="G36" s="137"/>
      <c r="H36" s="137"/>
      <c r="I36" s="137"/>
      <c r="J36" s="151"/>
      <c r="K36" s="137"/>
      <c r="L36" s="138"/>
      <c r="M36" s="138"/>
    </row>
    <row r="37" spans="1:13" ht="16.5" customHeight="1" x14ac:dyDescent="0.25">
      <c r="B37" s="149" t="s">
        <v>92</v>
      </c>
      <c r="C37" s="150">
        <f>D33-B33</f>
        <v>31.870106666666672</v>
      </c>
      <c r="D37" s="148"/>
      <c r="E37" s="137"/>
      <c r="F37" s="151"/>
      <c r="G37" s="137"/>
      <c r="H37" s="137"/>
      <c r="I37" s="137"/>
      <c r="J37" s="151"/>
      <c r="K37" s="137"/>
      <c r="L37" s="138"/>
      <c r="M37" s="138"/>
    </row>
    <row r="38" spans="1:13" ht="16.5" customHeight="1" x14ac:dyDescent="0.25">
      <c r="B38" s="148"/>
      <c r="C38" s="152"/>
      <c r="D38" s="148"/>
      <c r="E38" s="137"/>
      <c r="F38" s="153"/>
      <c r="G38" s="154"/>
      <c r="H38" s="154"/>
      <c r="I38" s="154"/>
      <c r="J38" s="153"/>
      <c r="K38" s="137"/>
      <c r="L38" s="138"/>
      <c r="M38" s="138"/>
    </row>
    <row r="39" spans="1:13" ht="32.25" customHeight="1" x14ac:dyDescent="0.25">
      <c r="B39" s="155" t="s">
        <v>93</v>
      </c>
      <c r="C39" s="156">
        <f>C37/C35</f>
        <v>1.2867428382859962</v>
      </c>
      <c r="D39" s="148"/>
      <c r="E39" s="157"/>
      <c r="F39" s="158"/>
      <c r="G39" s="154"/>
      <c r="H39" s="154"/>
      <c r="I39" s="159"/>
      <c r="J39" s="158"/>
      <c r="K39" s="137"/>
      <c r="L39" s="138"/>
      <c r="M39" s="138"/>
    </row>
    <row r="40" spans="1:13" ht="14.25" customHeight="1" x14ac:dyDescent="0.25">
      <c r="A40" s="160"/>
      <c r="B40" s="161"/>
      <c r="C40" s="162"/>
      <c r="D40" s="163"/>
      <c r="E40" s="162"/>
      <c r="G40" s="164"/>
      <c r="H40" s="164"/>
      <c r="I40" s="165"/>
      <c r="J40" s="166"/>
    </row>
    <row r="41" spans="1:13" ht="16.5" customHeight="1" x14ac:dyDescent="0.3">
      <c r="A41" s="133"/>
      <c r="B41" s="167" t="s">
        <v>82</v>
      </c>
      <c r="C41" s="167"/>
      <c r="D41" s="168" t="s">
        <v>83</v>
      </c>
      <c r="E41" s="169"/>
      <c r="F41" s="168" t="s">
        <v>84</v>
      </c>
      <c r="G41" s="164"/>
      <c r="H41" s="164"/>
      <c r="I41" s="165"/>
      <c r="J41" s="166"/>
    </row>
    <row r="42" spans="1:13" ht="59.25" customHeight="1" x14ac:dyDescent="0.3">
      <c r="A42" s="170" t="s">
        <v>85</v>
      </c>
      <c r="B42" s="171"/>
      <c r="C42" s="172"/>
      <c r="D42" s="171"/>
      <c r="E42" s="173"/>
      <c r="F42" s="174"/>
      <c r="G42" s="164"/>
      <c r="H42" s="164"/>
      <c r="I42" s="165"/>
      <c r="J42" s="166"/>
    </row>
    <row r="43" spans="1:13" ht="59.25" customHeight="1" x14ac:dyDescent="0.3">
      <c r="A43" s="170" t="s">
        <v>86</v>
      </c>
      <c r="B43" s="175"/>
      <c r="C43" s="176"/>
      <c r="D43" s="175"/>
      <c r="E43" s="173"/>
      <c r="F43" s="177"/>
      <c r="G43" s="178"/>
      <c r="H43" s="178"/>
      <c r="I43" s="179"/>
    </row>
    <row r="44" spans="1:13" ht="13.5" customHeight="1" x14ac:dyDescent="0.25">
      <c r="A44" s="178"/>
      <c r="B44" s="178"/>
      <c r="C44" s="178"/>
      <c r="D44" s="179"/>
      <c r="F44" s="178"/>
      <c r="G44" s="178"/>
      <c r="H44" s="178"/>
      <c r="I44" s="179"/>
    </row>
    <row r="45" spans="1:13" ht="13.5" customHeight="1" x14ac:dyDescent="0.25">
      <c r="A45" s="178"/>
      <c r="B45" s="178"/>
      <c r="C45" s="178"/>
      <c r="D45" s="179"/>
      <c r="F45" s="178"/>
      <c r="G45" s="178"/>
      <c r="H45" s="178"/>
      <c r="I45" s="179"/>
    </row>
    <row r="47" spans="1:13" ht="13.5" customHeight="1" x14ac:dyDescent="0.25">
      <c r="A47" s="180"/>
      <c r="B47" s="180"/>
      <c r="C47" s="180"/>
      <c r="F47" s="180"/>
      <c r="G47" s="180"/>
      <c r="H47" s="180"/>
    </row>
    <row r="48" spans="1:13" ht="13.5" customHeight="1" x14ac:dyDescent="0.25">
      <c r="A48" s="181"/>
      <c r="B48" s="181"/>
      <c r="C48" s="181"/>
      <c r="F48" s="181"/>
      <c r="G48" s="181"/>
      <c r="H48" s="181"/>
    </row>
    <row r="49" spans="1:8" x14ac:dyDescent="0.25">
      <c r="B49" s="182"/>
      <c r="C49" s="182"/>
      <c r="G49" s="182"/>
      <c r="H49" s="182"/>
    </row>
    <row r="50" spans="1:8" x14ac:dyDescent="0.25">
      <c r="A50" s="183"/>
      <c r="F50" s="183"/>
    </row>
    <row r="51" spans="1:8" x14ac:dyDescent="0.25">
      <c r="C51" s="184"/>
    </row>
    <row r="52" spans="1:8" x14ac:dyDescent="0.25">
      <c r="C52" s="184"/>
    </row>
    <row r="57" spans="1:8" ht="13.5" customHeight="1" x14ac:dyDescent="0.25">
      <c r="C57" s="178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Iron</vt:lpstr>
      <vt:lpstr>Iron 1</vt:lpstr>
      <vt:lpstr>Iron!Print_Area</vt:lpstr>
      <vt:lpstr>'Iron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Michael</cp:lastModifiedBy>
  <cp:lastPrinted>2015-09-29T06:32:40Z</cp:lastPrinted>
  <dcterms:created xsi:type="dcterms:W3CDTF">2012-10-19T06:03:51Z</dcterms:created>
  <dcterms:modified xsi:type="dcterms:W3CDTF">2015-09-29T07:07:51Z</dcterms:modified>
</cp:coreProperties>
</file>