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2"/>
  </bookViews>
  <sheets>
    <sheet name="Sample Summary" sheetId="1" r:id="rId1"/>
    <sheet name="Uniformity" sheetId="2" r:id="rId2"/>
    <sheet name="AD_sildenafil" sheetId="3" r:id="rId3"/>
  </sheets>
  <definedNames>
    <definedName name="_xlnm.Print_Area" localSheetId="2">AD_sildenafil!$A$1:$H$165</definedName>
  </definedNames>
  <calcPr calcId="145621"/>
</workbook>
</file>

<file path=xl/calcChain.xml><?xml version="1.0" encoding="utf-8"?>
<calcChain xmlns="http://schemas.openxmlformats.org/spreadsheetml/2006/main">
  <c r="H68" i="3" l="1"/>
  <c r="H69" i="3"/>
  <c r="H70" i="3"/>
  <c r="G68" i="3"/>
  <c r="G69" i="3"/>
  <c r="G70" i="3"/>
  <c r="G71" i="3"/>
  <c r="G65" i="3"/>
  <c r="G66" i="3"/>
  <c r="G67" i="3"/>
  <c r="G64" i="3"/>
  <c r="G61" i="3"/>
  <c r="G62" i="3"/>
  <c r="G63" i="3"/>
  <c r="G60" i="3"/>
  <c r="B34" i="3"/>
  <c r="B57" i="3" l="1"/>
  <c r="B153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D137" i="3"/>
  <c r="D138" i="3" s="1"/>
  <c r="B135" i="3"/>
  <c r="F132" i="3"/>
  <c r="D132" i="3"/>
  <c r="G131" i="3"/>
  <c r="E131" i="3"/>
  <c r="G130" i="3"/>
  <c r="E130" i="3"/>
  <c r="G129" i="3"/>
  <c r="E129" i="3"/>
  <c r="G128" i="3"/>
  <c r="E128" i="3"/>
  <c r="B122" i="3"/>
  <c r="B121" i="3"/>
  <c r="B120" i="3"/>
  <c r="B119" i="3"/>
  <c r="B113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D98" i="3"/>
  <c r="D97" i="3"/>
  <c r="B95" i="3"/>
  <c r="F92" i="3"/>
  <c r="D92" i="3"/>
  <c r="G91" i="3"/>
  <c r="E91" i="3"/>
  <c r="G90" i="3"/>
  <c r="E90" i="3"/>
  <c r="G89" i="3"/>
  <c r="E89" i="3"/>
  <c r="G88" i="3"/>
  <c r="E88" i="3"/>
  <c r="B83" i="3"/>
  <c r="B82" i="3"/>
  <c r="B84" i="3" s="1"/>
  <c r="B81" i="3"/>
  <c r="B80" i="3"/>
  <c r="H71" i="3"/>
  <c r="B68" i="3"/>
  <c r="B69" i="3" s="1"/>
  <c r="H67" i="3"/>
  <c r="H63" i="3"/>
  <c r="C56" i="3"/>
  <c r="B45" i="3"/>
  <c r="D48" i="3" s="1"/>
  <c r="F42" i="3"/>
  <c r="D42" i="3"/>
  <c r="G41" i="3"/>
  <c r="E41" i="3"/>
  <c r="F94" i="3"/>
  <c r="B30" i="3"/>
  <c r="B25" i="2"/>
  <c r="A25" i="2"/>
  <c r="B26" i="2" s="1"/>
  <c r="A24" i="2"/>
  <c r="B21" i="2"/>
  <c r="B20" i="2"/>
  <c r="B19" i="2"/>
  <c r="B17" i="2"/>
  <c r="B16" i="2"/>
  <c r="B15" i="2"/>
  <c r="B13" i="2"/>
  <c r="B12" i="2"/>
  <c r="B11" i="2"/>
  <c r="B9" i="2"/>
  <c r="B8" i="2"/>
  <c r="B7" i="2"/>
  <c r="B5" i="2"/>
  <c r="B4" i="2"/>
  <c r="B3" i="2"/>
  <c r="E92" i="3" l="1"/>
  <c r="G92" i="3"/>
  <c r="D44" i="3"/>
  <c r="D45" i="3" s="1"/>
  <c r="D46" i="3" s="1"/>
  <c r="D99" i="3"/>
  <c r="D139" i="3"/>
  <c r="D140" i="3"/>
  <c r="D141" i="3" s="1"/>
  <c r="B161" i="3"/>
  <c r="G132" i="3"/>
  <c r="F152" i="3"/>
  <c r="F153" i="3" s="1"/>
  <c r="B123" i="3"/>
  <c r="F95" i="3"/>
  <c r="F96" i="3" s="1"/>
  <c r="D49" i="3"/>
  <c r="D100" i="3"/>
  <c r="D101" i="3" s="1"/>
  <c r="D134" i="3"/>
  <c r="D142" i="3"/>
  <c r="F154" i="3"/>
  <c r="E132" i="3"/>
  <c r="F134" i="3"/>
  <c r="B159" i="3"/>
  <c r="B160" i="3" s="1"/>
  <c r="D94" i="3"/>
  <c r="D95" i="3" s="1"/>
  <c r="D96" i="3" s="1"/>
  <c r="D102" i="3"/>
  <c r="F114" i="3"/>
  <c r="B6" i="2"/>
  <c r="B10" i="2"/>
  <c r="B14" i="2"/>
  <c r="B18" i="2"/>
  <c r="B22" i="2"/>
  <c r="F44" i="3"/>
  <c r="F45" i="3" s="1"/>
  <c r="F46" i="3" s="1"/>
  <c r="F112" i="3"/>
  <c r="F113" i="3" s="1"/>
  <c r="E40" i="3" l="1"/>
  <c r="E39" i="3"/>
  <c r="E38" i="3"/>
  <c r="F135" i="3"/>
  <c r="F136" i="3" s="1"/>
  <c r="D135" i="3"/>
  <c r="D136" i="3" s="1"/>
  <c r="G39" i="3"/>
  <c r="G38" i="3"/>
  <c r="G40" i="3"/>
  <c r="E42" i="3" l="1"/>
  <c r="D50" i="3"/>
  <c r="G42" i="3"/>
  <c r="D52" i="3"/>
  <c r="H61" i="3" l="1"/>
  <c r="H66" i="3"/>
  <c r="H60" i="3"/>
  <c r="H62" i="3"/>
  <c r="D51" i="3"/>
  <c r="H64" i="3"/>
  <c r="H65" i="3"/>
  <c r="H72" i="3" l="1"/>
  <c r="H73" i="3" s="1"/>
  <c r="H74" i="3"/>
</calcChain>
</file>

<file path=xl/sharedStrings.xml><?xml version="1.0" encoding="utf-8"?>
<sst xmlns="http://schemas.openxmlformats.org/spreadsheetml/2006/main" count="557" uniqueCount="159">
  <si>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</si>
  <si>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</si>
  <si>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</si>
  <si>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</si>
  <si>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</si>
  <si>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</si>
  <si>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</si>
  <si>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</si>
  <si>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</si>
  <si>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</si>
  <si>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</si>
  <si>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</si>
  <si>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</si>
  <si>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</si>
  <si>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</si>
  <si>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</si>
  <si>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</si>
  <si>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</si>
  <si>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</si>
  <si>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</si>
  <si>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</si>
  <si>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</si>
  <si>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</si>
  <si>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</si>
  <si>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</si>
  <si>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</si>
  <si>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</si>
  <si>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</si>
  <si>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</si>
  <si>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</si>
  <si>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</si>
  <si>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</si>
  <si>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</si>
  <si>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</si>
  <si>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</si>
  <si>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</si>
  <si>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</si>
  <si>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</si>
  <si>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</si>
  <si>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</si>
  <si>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</si>
  <si>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</si>
  <si>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</si>
  <si>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</si>
  <si>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</si>
  <si>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</si>
  <si>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</si>
  <si>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</si>
  <si>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</si>
  <si>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</si>
  <si>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</si>
  <si>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</si>
  <si>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</si>
  <si>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</si>
  <si>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</si>
  <si>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</si>
  <si>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</si>
  <si>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</si>
  <si>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</si>
  <si>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</si>
  <si>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</si>
  <si>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</si>
  <si>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</si>
  <si>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</si>
  <si>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</si>
  <si>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</si>
  <si>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</si>
  <si>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</si>
  <si>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</si>
  <si>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</si>
  <si>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</si>
  <si>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</si>
  <si>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</si>
  <si>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</si>
  <si>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</si>
  <si>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NDQD201405466</t>
  </si>
  <si>
    <t>Tablet weight</t>
  </si>
  <si>
    <t>Analysis Report</t>
  </si>
  <si>
    <t>Siloflam 50</t>
  </si>
  <si>
    <t>Sildenofil atrate equivalent to sildenofil 50mg</t>
  </si>
  <si>
    <t>Label Claim:</t>
  </si>
  <si>
    <t>Each tablets contains sildenofil atrate equivalent to sildenofil 50mg</t>
  </si>
  <si>
    <t>Date Analysis Started:</t>
  </si>
  <si>
    <t>2014-07-24 14:17:39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</si>
  <si>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</si>
  <si>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</si>
  <si>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</si>
  <si>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</si>
  <si>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</si>
  <si>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</si>
  <si>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</si>
  <si>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</si>
  <si>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</si>
  <si>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</si>
  <si>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</si>
  <si>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</si>
  <si>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</si>
  <si>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</si>
  <si>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</si>
  <si>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</si>
  <si>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</si>
  <si>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</si>
  <si>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</si>
  <si>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</si>
  <si>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</si>
  <si>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</si>
  <si>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</si>
  <si>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</si>
  <si>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</si>
  <si>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</si>
  <si>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</si>
  <si>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</si>
  <si>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</si>
  <si>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</si>
  <si>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</si>
  <si>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</si>
  <si>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</si>
  <si>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</si>
  <si>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</si>
  <si>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</si>
  <si>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</si>
  <si>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</si>
  <si>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</si>
  <si>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</si>
  <si>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sildenafil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</si>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</sst>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0"/>
    <numFmt numFmtId="166" formatCode="0.0000"/>
    <numFmt numFmtId="167" formatCode="0.0000\ &quot;mg&quot;"/>
    <numFmt numFmtId="168" formatCode="0.000"/>
    <numFmt numFmtId="169" formatCode="0.0%"/>
  </numFmts>
  <fonts count="29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2"/>
      <color rgb="FFFFFFFF"/>
      <name val="Book Antiqua"/>
    </font>
    <font>
      <sz val="12"/>
      <color rgb="FFFFFFFF"/>
      <name val="Book Antiqua"/>
    </font>
    <font>
      <b/>
      <sz val="11"/>
      <color rgb="FF262626"/>
      <name val="Calibri"/>
    </font>
    <font>
      <sz val="12"/>
      <color rgb="FF262626"/>
      <name val="Book Antiqua"/>
    </font>
    <font>
      <b/>
      <sz val="11"/>
      <color rgb="FFFFFFFF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  <font>
      <sz val="11"/>
      <color rgb="FF262626"/>
      <name val="Calibri"/>
    </font>
    <font>
      <sz val="12"/>
      <color rgb="FFFFFF00"/>
      <name val="Book Antiqua"/>
    </font>
    <font>
      <sz val="11"/>
      <color rgb="FFFFFF00"/>
      <name val="Calibri"/>
    </font>
    <font>
      <sz val="10"/>
      <color rgb="FF000000"/>
      <name val="Book Antiqua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22">
    <fill>
      <patternFill patternType="none"/>
    </fill>
    <fill>
      <patternFill patternType="gray125"/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0" xfId="0" applyFill="1"/>
    <xf numFmtId="0" fontId="0" fillId="5" borderId="5" xfId="0" applyFill="1" applyBorder="1"/>
    <xf numFmtId="0" fontId="0" fillId="2" borderId="0" xfId="0" applyFill="1"/>
    <xf numFmtId="0" fontId="0" fillId="2" borderId="5" xfId="0" applyFill="1" applyBorder="1"/>
    <xf numFmtId="0" fontId="1" fillId="2" borderId="5" xfId="0" applyFont="1" applyFill="1" applyBorder="1"/>
    <xf numFmtId="0" fontId="2" fillId="6" borderId="5" xfId="0" applyFont="1" applyFill="1" applyBorder="1"/>
    <xf numFmtId="0" fontId="1" fillId="4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3" fillId="7" borderId="5" xfId="0" applyFont="1" applyFill="1" applyBorder="1"/>
    <xf numFmtId="0" fontId="0" fillId="7" borderId="5" xfId="0" applyFill="1" applyBorder="1"/>
    <xf numFmtId="0" fontId="0" fillId="5" borderId="5" xfId="0" applyFill="1" applyBorder="1" applyAlignment="1">
      <alignment horizontal="left"/>
    </xf>
    <xf numFmtId="0" fontId="3" fillId="5" borderId="5" xfId="0" applyFont="1" applyFill="1" applyBorder="1"/>
    <xf numFmtId="0" fontId="0" fillId="8" borderId="5" xfId="0" applyFill="1" applyBorder="1" applyAlignment="1">
      <alignment horizontal="left"/>
    </xf>
    <xf numFmtId="0" fontId="4" fillId="9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right"/>
    </xf>
    <xf numFmtId="0" fontId="0" fillId="6" borderId="5" xfId="0" applyFill="1" applyBorder="1" applyAlignment="1">
      <alignment horizontal="left"/>
    </xf>
    <xf numFmtId="0" fontId="3" fillId="6" borderId="5" xfId="0" applyFont="1" applyFill="1" applyBorder="1"/>
    <xf numFmtId="0" fontId="2" fillId="2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10" borderId="5" xfId="0" applyFont="1" applyFill="1" applyBorder="1"/>
    <xf numFmtId="0" fontId="6" fillId="10" borderId="5" xfId="0" applyFont="1" applyFill="1" applyBorder="1"/>
    <xf numFmtId="0" fontId="0" fillId="11" borderId="5" xfId="0" applyFill="1" applyBorder="1" applyAlignment="1">
      <alignment horizontal="right"/>
    </xf>
    <xf numFmtId="0" fontId="0" fillId="11" borderId="5" xfId="0" applyFill="1" applyBorder="1"/>
    <xf numFmtId="0" fontId="3" fillId="11" borderId="5" xfId="0" applyFont="1" applyFill="1" applyBorder="1" applyAlignment="1">
      <alignment horizontal="right"/>
    </xf>
    <xf numFmtId="0" fontId="2" fillId="12" borderId="5" xfId="0" applyFont="1" applyFill="1" applyBorder="1"/>
    <xf numFmtId="0" fontId="1" fillId="12" borderId="5" xfId="0" applyFont="1" applyFill="1" applyBorder="1"/>
    <xf numFmtId="0" fontId="1" fillId="2" borderId="6" xfId="0" applyFont="1" applyFill="1" applyBorder="1"/>
    <xf numFmtId="0" fontId="2" fillId="6" borderId="6" xfId="0" applyFont="1" applyFill="1" applyBorder="1"/>
    <xf numFmtId="0" fontId="1" fillId="4" borderId="6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3" fillId="8" borderId="6" xfId="0" applyFont="1" applyFill="1" applyBorder="1"/>
    <xf numFmtId="0" fontId="0" fillId="6" borderId="6" xfId="0" applyFill="1" applyBorder="1"/>
    <xf numFmtId="0" fontId="1" fillId="6" borderId="6" xfId="0" applyFont="1" applyFill="1" applyBorder="1" applyAlignment="1">
      <alignment horizontal="left"/>
    </xf>
    <xf numFmtId="0" fontId="1" fillId="6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1" fillId="2" borderId="8" xfId="0" applyFont="1" applyFill="1" applyBorder="1"/>
    <xf numFmtId="0" fontId="1" fillId="6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6" borderId="5" xfId="0" applyFont="1" applyFill="1" applyBorder="1"/>
    <xf numFmtId="0" fontId="1" fillId="2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" fillId="6" borderId="11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13" borderId="0" xfId="0" applyFill="1"/>
    <xf numFmtId="0" fontId="1" fillId="2" borderId="17" xfId="0" applyFont="1" applyFill="1" applyBorder="1"/>
    <xf numFmtId="0" fontId="0" fillId="2" borderId="18" xfId="0" applyFill="1" applyBorder="1"/>
    <xf numFmtId="0" fontId="1" fillId="2" borderId="18" xfId="0" applyFont="1" applyFill="1" applyBorder="1"/>
    <xf numFmtId="0" fontId="0" fillId="2" borderId="19" xfId="0" applyFill="1" applyBorder="1"/>
    <xf numFmtId="0" fontId="1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1" xfId="0" applyFill="1" applyBorder="1"/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23" xfId="0" applyFill="1" applyBorder="1"/>
    <xf numFmtId="0" fontId="0" fillId="2" borderId="15" xfId="0" applyFill="1" applyBorder="1"/>
    <xf numFmtId="0" fontId="1" fillId="6" borderId="8" xfId="0" applyFont="1" applyFill="1" applyBorder="1"/>
    <xf numFmtId="0" fontId="1" fillId="2" borderId="16" xfId="0" applyFont="1" applyFill="1" applyBorder="1"/>
    <xf numFmtId="0" fontId="1" fillId="2" borderId="24" xfId="0" applyFont="1" applyFill="1" applyBorder="1"/>
    <xf numFmtId="0" fontId="0" fillId="2" borderId="25" xfId="0" applyFill="1" applyBorder="1"/>
    <xf numFmtId="0" fontId="7" fillId="14" borderId="5" xfId="0" applyFont="1" applyFill="1" applyBorder="1"/>
    <xf numFmtId="0" fontId="7" fillId="15" borderId="0" xfId="0" applyFont="1" applyFill="1"/>
    <xf numFmtId="0" fontId="8" fillId="15" borderId="5" xfId="0" applyFont="1" applyFill="1" applyBorder="1"/>
    <xf numFmtId="0" fontId="14" fillId="2" borderId="0" xfId="0" applyFont="1" applyFill="1"/>
    <xf numFmtId="0" fontId="15" fillId="2" borderId="0" xfId="0" applyFont="1" applyFill="1"/>
    <xf numFmtId="165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0" fontId="16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right"/>
    </xf>
    <xf numFmtId="2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/>
    <xf numFmtId="165" fontId="19" fillId="2" borderId="0" xfId="0" applyNumberFormat="1" applyFont="1" applyFill="1"/>
    <xf numFmtId="2" fontId="17" fillId="2" borderId="0" xfId="0" applyNumberFormat="1" applyFont="1" applyFill="1"/>
    <xf numFmtId="2" fontId="18" fillId="19" borderId="0" xfId="0" applyNumberFormat="1" applyFont="1" applyFill="1" applyProtection="1">
      <protection locked="0"/>
    </xf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/>
    </xf>
    <xf numFmtId="164" fontId="21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/>
    </xf>
    <xf numFmtId="0" fontId="23" fillId="2" borderId="0" xfId="0" applyFont="1" applyFill="1" applyAlignment="1">
      <alignment vertical="center" wrapText="1"/>
    </xf>
    <xf numFmtId="0" fontId="24" fillId="2" borderId="0" xfId="0" applyFont="1" applyFill="1"/>
    <xf numFmtId="0" fontId="25" fillId="2" borderId="0" xfId="0" applyFont="1" applyFill="1"/>
    <xf numFmtId="0" fontId="22" fillId="2" borderId="0" xfId="0" applyFont="1" applyFill="1" applyAlignment="1">
      <alignment vertical="center" wrapText="1"/>
    </xf>
    <xf numFmtId="0" fontId="26" fillId="2" borderId="0" xfId="0" applyFont="1" applyFill="1"/>
    <xf numFmtId="0" fontId="27" fillId="2" borderId="0" xfId="0" applyFont="1" applyFill="1" applyAlignment="1">
      <alignment horizontal="left" vertical="center" wrapText="1"/>
    </xf>
    <xf numFmtId="167" fontId="22" fillId="2" borderId="0" xfId="0" applyNumberFormat="1" applyFont="1" applyFill="1" applyAlignment="1">
      <alignment horizontal="center"/>
    </xf>
    <xf numFmtId="0" fontId="21" fillId="2" borderId="4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/>
    </xf>
    <xf numFmtId="0" fontId="21" fillId="2" borderId="3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2" borderId="0" xfId="0" applyFont="1" applyFill="1"/>
    <xf numFmtId="0" fontId="21" fillId="2" borderId="27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right"/>
    </xf>
    <xf numFmtId="1" fontId="22" fillId="20" borderId="12" xfId="0" applyNumberFormat="1" applyFont="1" applyFill="1" applyBorder="1" applyAlignment="1">
      <alignment horizontal="center"/>
    </xf>
    <xf numFmtId="168" fontId="22" fillId="20" borderId="35" xfId="0" applyNumberFormat="1" applyFont="1" applyFill="1" applyBorder="1" applyAlignment="1">
      <alignment horizontal="center"/>
    </xf>
    <xf numFmtId="2" fontId="21" fillId="20" borderId="36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21" fillId="21" borderId="36" xfId="0" applyNumberFormat="1" applyFont="1" applyFill="1" applyBorder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20" borderId="37" xfId="0" applyNumberFormat="1" applyFont="1" applyFill="1" applyBorder="1" applyAlignment="1">
      <alignment horizontal="center"/>
    </xf>
    <xf numFmtId="0" fontId="21" fillId="2" borderId="36" xfId="0" applyFont="1" applyFill="1" applyBorder="1" applyAlignment="1">
      <alignment horizontal="right"/>
    </xf>
    <xf numFmtId="1" fontId="21" fillId="2" borderId="0" xfId="0" applyNumberFormat="1" applyFont="1" applyFill="1" applyAlignment="1">
      <alignment horizontal="center"/>
    </xf>
    <xf numFmtId="0" fontId="21" fillId="2" borderId="37" xfId="0" applyFont="1" applyFill="1" applyBorder="1" applyAlignment="1">
      <alignment horizontal="right"/>
    </xf>
    <xf numFmtId="0" fontId="21" fillId="2" borderId="38" xfId="0" applyFont="1" applyFill="1" applyBorder="1" applyAlignment="1">
      <alignment horizontal="right"/>
    </xf>
    <xf numFmtId="168" fontId="22" fillId="21" borderId="38" xfId="0" applyNumberFormat="1" applyFont="1" applyFill="1" applyBorder="1" applyAlignment="1">
      <alignment horizontal="center"/>
    </xf>
    <xf numFmtId="168" fontId="21" fillId="2" borderId="0" xfId="0" applyNumberFormat="1" applyFont="1" applyFill="1" applyAlignment="1">
      <alignment horizontal="center"/>
    </xf>
    <xf numFmtId="10" fontId="21" fillId="20" borderId="36" xfId="0" applyNumberFormat="1" applyFont="1" applyFill="1" applyBorder="1" applyAlignment="1">
      <alignment horizontal="center"/>
    </xf>
    <xf numFmtId="0" fontId="21" fillId="21" borderId="37" xfId="0" applyFont="1" applyFill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2" fillId="2" borderId="39" xfId="0" applyFont="1" applyFill="1" applyBorder="1" applyAlignment="1">
      <alignment horizontal="center"/>
    </xf>
    <xf numFmtId="2" fontId="22" fillId="2" borderId="39" xfId="0" applyNumberFormat="1" applyFont="1" applyFill="1" applyBorder="1" applyAlignment="1">
      <alignment horizontal="center"/>
    </xf>
    <xf numFmtId="0" fontId="21" fillId="2" borderId="39" xfId="0" applyFont="1" applyFill="1" applyBorder="1" applyAlignment="1">
      <alignment horizontal="center"/>
    </xf>
    <xf numFmtId="0" fontId="21" fillId="2" borderId="40" xfId="0" applyFont="1" applyFill="1" applyBorder="1" applyAlignment="1">
      <alignment horizontal="center"/>
    </xf>
    <xf numFmtId="0" fontId="21" fillId="2" borderId="41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10" fontId="22" fillId="20" borderId="34" xfId="0" applyNumberFormat="1" applyFont="1" applyFill="1" applyBorder="1" applyAlignment="1">
      <alignment horizontal="center"/>
    </xf>
    <xf numFmtId="0" fontId="21" fillId="2" borderId="0" xfId="0" applyFont="1" applyFill="1"/>
    <xf numFmtId="0" fontId="22" fillId="21" borderId="42" xfId="0" applyFont="1" applyFill="1" applyBorder="1" applyAlignment="1">
      <alignment horizontal="center"/>
    </xf>
    <xf numFmtId="168" fontId="22" fillId="20" borderId="43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 wrapText="1"/>
    </xf>
    <xf numFmtId="10" fontId="22" fillId="20" borderId="36" xfId="0" applyNumberFormat="1" applyFont="1" applyFill="1" applyBorder="1" applyAlignment="1">
      <alignment horizontal="center"/>
    </xf>
    <xf numFmtId="10" fontId="21" fillId="2" borderId="0" xfId="0" applyNumberFormat="1" applyFont="1" applyFill="1" applyAlignment="1">
      <alignment horizontal="center"/>
    </xf>
    <xf numFmtId="0" fontId="22" fillId="21" borderId="37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22" fillId="2" borderId="44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wrapText="1"/>
    </xf>
    <xf numFmtId="2" fontId="21" fillId="2" borderId="45" xfId="0" applyNumberFormat="1" applyFont="1" applyFill="1" applyBorder="1" applyAlignment="1">
      <alignment horizontal="center"/>
    </xf>
    <xf numFmtId="10" fontId="21" fillId="2" borderId="19" xfId="0" applyNumberFormat="1" applyFont="1" applyFill="1" applyBorder="1" applyAlignment="1">
      <alignment horizontal="center"/>
    </xf>
    <xf numFmtId="2" fontId="21" fillId="2" borderId="46" xfId="0" applyNumberFormat="1" applyFont="1" applyFill="1" applyBorder="1" applyAlignment="1">
      <alignment horizontal="center"/>
    </xf>
    <xf numFmtId="2" fontId="21" fillId="2" borderId="47" xfId="0" applyNumberFormat="1" applyFont="1" applyFill="1" applyBorder="1" applyAlignment="1">
      <alignment horizontal="center"/>
    </xf>
    <xf numFmtId="2" fontId="21" fillId="2" borderId="3" xfId="0" applyNumberFormat="1" applyFont="1" applyFill="1" applyBorder="1" applyAlignment="1">
      <alignment horizontal="center"/>
    </xf>
    <xf numFmtId="168" fontId="22" fillId="2" borderId="0" xfId="0" applyNumberFormat="1" applyFont="1" applyFill="1" applyAlignment="1">
      <alignment horizontal="center"/>
    </xf>
    <xf numFmtId="168" fontId="21" fillId="2" borderId="6" xfId="0" applyNumberFormat="1" applyFont="1" applyFill="1" applyBorder="1" applyAlignment="1">
      <alignment horizontal="right"/>
    </xf>
    <xf numFmtId="10" fontId="22" fillId="21" borderId="10" xfId="0" applyNumberFormat="1" applyFont="1" applyFill="1" applyBorder="1" applyAlignment="1">
      <alignment horizontal="center"/>
    </xf>
    <xf numFmtId="0" fontId="21" fillId="2" borderId="8" xfId="0" applyFont="1" applyFill="1" applyBorder="1"/>
    <xf numFmtId="0" fontId="21" fillId="2" borderId="48" xfId="0" applyFont="1" applyFill="1" applyBorder="1"/>
    <xf numFmtId="0" fontId="21" fillId="2" borderId="0" xfId="0" applyFont="1" applyFill="1" applyAlignment="1">
      <alignment horizontal="right"/>
    </xf>
    <xf numFmtId="10" fontId="22" fillId="20" borderId="10" xfId="0" applyNumberFormat="1" applyFont="1" applyFill="1" applyBorder="1" applyAlignment="1">
      <alignment horizontal="center"/>
    </xf>
    <xf numFmtId="0" fontId="21" fillId="2" borderId="16" xfId="0" applyFont="1" applyFill="1" applyBorder="1"/>
    <xf numFmtId="0" fontId="21" fillId="2" borderId="49" xfId="0" applyFont="1" applyFill="1" applyBorder="1" applyAlignment="1">
      <alignment horizontal="center"/>
    </xf>
    <xf numFmtId="0" fontId="21" fillId="2" borderId="50" xfId="0" applyFont="1" applyFill="1" applyBorder="1" applyAlignment="1">
      <alignment horizontal="right"/>
    </xf>
    <xf numFmtId="0" fontId="21" fillId="2" borderId="23" xfId="0" applyFont="1" applyFill="1" applyBorder="1" applyAlignment="1">
      <alignment horizontal="center"/>
    </xf>
    <xf numFmtId="1" fontId="22" fillId="20" borderId="51" xfId="0" applyNumberFormat="1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2" fillId="2" borderId="45" xfId="0" applyFont="1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22" fillId="2" borderId="29" xfId="0" applyFont="1" applyFill="1" applyBorder="1" applyAlignment="1">
      <alignment horizontal="center"/>
    </xf>
    <xf numFmtId="10" fontId="22" fillId="21" borderId="27" xfId="0" applyNumberFormat="1" applyFont="1" applyFill="1" applyBorder="1" applyAlignment="1">
      <alignment horizontal="center"/>
    </xf>
    <xf numFmtId="10" fontId="21" fillId="2" borderId="52" xfId="0" applyNumberFormat="1" applyFont="1" applyFill="1" applyBorder="1" applyAlignment="1">
      <alignment horizontal="center"/>
    </xf>
    <xf numFmtId="10" fontId="21" fillId="2" borderId="22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left" vertical="center" wrapText="1"/>
    </xf>
    <xf numFmtId="0" fontId="21" fillId="2" borderId="9" xfId="0" applyFont="1" applyFill="1" applyBorder="1"/>
    <xf numFmtId="0" fontId="22" fillId="19" borderId="0" xfId="0" applyFont="1" applyFill="1" applyAlignment="1" applyProtection="1">
      <alignment horizontal="left"/>
      <protection locked="0"/>
    </xf>
    <xf numFmtId="0" fontId="21" fillId="19" borderId="0" xfId="0" applyFont="1" applyFill="1" applyAlignment="1" applyProtection="1">
      <alignment horizontal="left"/>
      <protection locked="0"/>
    </xf>
    <xf numFmtId="164" fontId="21" fillId="19" borderId="0" xfId="0" applyNumberFormat="1" applyFont="1" applyFill="1" applyAlignment="1" applyProtection="1">
      <alignment horizontal="left"/>
      <protection locked="0"/>
    </xf>
    <xf numFmtId="0" fontId="22" fillId="19" borderId="0" xfId="0" applyFont="1" applyFill="1" applyAlignment="1" applyProtection="1">
      <alignment horizontal="center"/>
      <protection locked="0"/>
    </xf>
    <xf numFmtId="0" fontId="22" fillId="19" borderId="0" xfId="0" applyFont="1" applyFill="1" applyAlignment="1" applyProtection="1">
      <alignment horizontal="center"/>
      <protection locked="0"/>
    </xf>
    <xf numFmtId="2" fontId="22" fillId="19" borderId="0" xfId="0" applyNumberFormat="1" applyFont="1" applyFill="1" applyAlignment="1" applyProtection="1">
      <alignment horizontal="center"/>
      <protection locked="0"/>
    </xf>
    <xf numFmtId="0" fontId="21" fillId="19" borderId="2" xfId="0" applyFont="1" applyFill="1" applyBorder="1" applyAlignment="1" applyProtection="1">
      <alignment horizontal="center"/>
      <protection locked="0"/>
    </xf>
    <xf numFmtId="0" fontId="21" fillId="19" borderId="3" xfId="0" applyFont="1" applyFill="1" applyBorder="1" applyAlignment="1" applyProtection="1">
      <alignment horizontal="center"/>
      <protection locked="0"/>
    </xf>
    <xf numFmtId="0" fontId="21" fillId="19" borderId="24" xfId="0" applyFont="1" applyFill="1" applyBorder="1" applyAlignment="1" applyProtection="1">
      <alignment horizontal="center"/>
      <protection locked="0"/>
    </xf>
    <xf numFmtId="0" fontId="21" fillId="19" borderId="8" xfId="0" applyFont="1" applyFill="1" applyBorder="1" applyAlignment="1" applyProtection="1">
      <alignment horizontal="center"/>
      <protection locked="0"/>
    </xf>
    <xf numFmtId="0" fontId="21" fillId="19" borderId="26" xfId="0" applyFont="1" applyFill="1" applyBorder="1" applyAlignment="1" applyProtection="1">
      <alignment horizontal="center"/>
      <protection locked="0"/>
    </xf>
    <xf numFmtId="0" fontId="21" fillId="19" borderId="53" xfId="0" applyFont="1" applyFill="1" applyBorder="1" applyAlignment="1" applyProtection="1">
      <alignment horizontal="center"/>
      <protection locked="0"/>
    </xf>
    <xf numFmtId="1" fontId="21" fillId="19" borderId="46" xfId="0" applyNumberFormat="1" applyFont="1" applyFill="1" applyBorder="1" applyAlignment="1" applyProtection="1">
      <alignment horizontal="center"/>
      <protection locked="0"/>
    </xf>
    <xf numFmtId="1" fontId="21" fillId="19" borderId="47" xfId="0" applyNumberFormat="1" applyFont="1" applyFill="1" applyBorder="1" applyAlignment="1" applyProtection="1">
      <alignment horizontal="center"/>
      <protection locked="0"/>
    </xf>
    <xf numFmtId="168" fontId="21" fillId="2" borderId="45" xfId="0" applyNumberFormat="1" applyFont="1" applyFill="1" applyBorder="1" applyAlignment="1">
      <alignment horizontal="center"/>
    </xf>
    <xf numFmtId="168" fontId="21" fillId="2" borderId="46" xfId="0" applyNumberFormat="1" applyFont="1" applyFill="1" applyBorder="1" applyAlignment="1">
      <alignment horizontal="center"/>
    </xf>
    <xf numFmtId="168" fontId="21" fillId="2" borderId="47" xfId="0" applyNumberFormat="1" applyFont="1" applyFill="1" applyBorder="1" applyAlignment="1">
      <alignment horizontal="center"/>
    </xf>
    <xf numFmtId="168" fontId="21" fillId="2" borderId="19" xfId="0" applyNumberFormat="1" applyFont="1" applyFill="1" applyBorder="1" applyAlignment="1">
      <alignment horizontal="center"/>
    </xf>
    <xf numFmtId="168" fontId="21" fillId="2" borderId="52" xfId="0" applyNumberFormat="1" applyFont="1" applyFill="1" applyBorder="1" applyAlignment="1">
      <alignment horizontal="center"/>
    </xf>
    <xf numFmtId="168" fontId="21" fillId="19" borderId="26" xfId="0" applyNumberFormat="1" applyFont="1" applyFill="1" applyBorder="1" applyAlignment="1" applyProtection="1">
      <alignment horizontal="center"/>
      <protection locked="0"/>
    </xf>
    <xf numFmtId="168" fontId="21" fillId="2" borderId="22" xfId="0" applyNumberFormat="1" applyFont="1" applyFill="1" applyBorder="1" applyAlignment="1">
      <alignment horizontal="center"/>
    </xf>
    <xf numFmtId="1" fontId="22" fillId="20" borderId="41" xfId="0" applyNumberFormat="1" applyFont="1" applyFill="1" applyBorder="1" applyAlignment="1">
      <alignment horizontal="center"/>
    </xf>
    <xf numFmtId="0" fontId="21" fillId="2" borderId="15" xfId="0" applyFont="1" applyFill="1" applyBorder="1"/>
    <xf numFmtId="0" fontId="22" fillId="2" borderId="32" xfId="0" applyFont="1" applyFill="1" applyBorder="1"/>
    <xf numFmtId="0" fontId="21" fillId="2" borderId="15" xfId="0" applyFont="1" applyFill="1" applyBorder="1"/>
    <xf numFmtId="0" fontId="21" fillId="2" borderId="32" xfId="0" applyFont="1" applyFill="1" applyBorder="1"/>
    <xf numFmtId="0" fontId="21" fillId="2" borderId="7" xfId="0" applyFont="1" applyFill="1" applyBorder="1" applyAlignment="1">
      <alignment horizontal="center"/>
    </xf>
    <xf numFmtId="0" fontId="22" fillId="2" borderId="0" xfId="0" applyFont="1" applyFill="1" applyAlignment="1">
      <alignment horizontal="right"/>
    </xf>
    <xf numFmtId="0" fontId="22" fillId="2" borderId="7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22" fillId="2" borderId="29" xfId="0" applyFont="1" applyFill="1" applyBorder="1" applyAlignment="1">
      <alignment horizontal="center"/>
    </xf>
    <xf numFmtId="10" fontId="21" fillId="2" borderId="2" xfId="0" applyNumberFormat="1" applyFont="1" applyFill="1" applyBorder="1" applyAlignment="1">
      <alignment horizontal="center" vertical="center"/>
    </xf>
    <xf numFmtId="10" fontId="21" fillId="2" borderId="3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21" fillId="19" borderId="0" xfId="0" applyFont="1" applyFill="1" applyProtection="1">
      <protection locked="0"/>
    </xf>
    <xf numFmtId="166" fontId="22" fillId="2" borderId="0" xfId="0" applyNumberFormat="1" applyFont="1" applyFill="1" applyAlignment="1">
      <alignment horizontal="center"/>
    </xf>
    <xf numFmtId="0" fontId="22" fillId="19" borderId="2" xfId="0" applyFont="1" applyFill="1" applyBorder="1" applyAlignment="1" applyProtection="1">
      <alignment horizontal="center"/>
      <protection locked="0"/>
    </xf>
    <xf numFmtId="0" fontId="22" fillId="19" borderId="3" xfId="0" applyFont="1" applyFill="1" applyBorder="1" applyAlignment="1" applyProtection="1">
      <alignment horizontal="center"/>
      <protection locked="0"/>
    </xf>
    <xf numFmtId="0" fontId="22" fillId="19" borderId="24" xfId="0" applyFont="1" applyFill="1" applyBorder="1" applyAlignment="1" applyProtection="1">
      <alignment horizontal="center"/>
      <protection locked="0"/>
    </xf>
    <xf numFmtId="0" fontId="22" fillId="19" borderId="8" xfId="0" applyFont="1" applyFill="1" applyBorder="1" applyAlignment="1" applyProtection="1">
      <alignment horizontal="center"/>
      <protection locked="0"/>
    </xf>
    <xf numFmtId="0" fontId="22" fillId="19" borderId="26" xfId="0" applyFont="1" applyFill="1" applyBorder="1" applyAlignment="1" applyProtection="1">
      <alignment horizontal="center"/>
      <protection locked="0"/>
    </xf>
    <xf numFmtId="0" fontId="22" fillId="19" borderId="53" xfId="0" applyFont="1" applyFill="1" applyBorder="1" applyAlignment="1" applyProtection="1">
      <alignment horizontal="center"/>
      <protection locked="0"/>
    </xf>
    <xf numFmtId="0" fontId="22" fillId="2" borderId="3" xfId="0" applyFont="1" applyFill="1" applyBorder="1" applyAlignment="1">
      <alignment horizontal="center"/>
    </xf>
    <xf numFmtId="0" fontId="22" fillId="19" borderId="4" xfId="0" applyFont="1" applyFill="1" applyBorder="1" applyAlignment="1" applyProtection="1">
      <alignment horizontal="center"/>
      <protection locked="0"/>
    </xf>
    <xf numFmtId="0" fontId="22" fillId="19" borderId="16" xfId="0" applyFont="1" applyFill="1" applyBorder="1" applyAlignment="1" applyProtection="1">
      <alignment horizontal="center"/>
      <protection locked="0"/>
    </xf>
    <xf numFmtId="0" fontId="22" fillId="2" borderId="3" xfId="0" applyFont="1" applyFill="1" applyBorder="1" applyAlignment="1">
      <alignment horizontal="center"/>
    </xf>
    <xf numFmtId="168" fontId="22" fillId="19" borderId="26" xfId="0" applyNumberFormat="1" applyFont="1" applyFill="1" applyBorder="1" applyAlignment="1" applyProtection="1">
      <alignment horizontal="center"/>
      <protection locked="0"/>
    </xf>
    <xf numFmtId="1" fontId="22" fillId="19" borderId="46" xfId="0" applyNumberFormat="1" applyFont="1" applyFill="1" applyBorder="1" applyAlignment="1" applyProtection="1">
      <alignment horizontal="center"/>
      <protection locked="0"/>
    </xf>
    <xf numFmtId="1" fontId="22" fillId="19" borderId="47" xfId="0" applyNumberFormat="1" applyFont="1" applyFill="1" applyBorder="1" applyAlignment="1" applyProtection="1">
      <alignment horizontal="center"/>
      <protection locked="0"/>
    </xf>
    <xf numFmtId="10" fontId="21" fillId="2" borderId="25" xfId="0" applyNumberFormat="1" applyFont="1" applyFill="1" applyBorder="1" applyAlignment="1">
      <alignment horizontal="center"/>
    </xf>
    <xf numFmtId="10" fontId="21" fillId="2" borderId="3" xfId="0" applyNumberFormat="1" applyFont="1" applyFill="1" applyBorder="1" applyAlignment="1">
      <alignment horizontal="center"/>
    </xf>
    <xf numFmtId="10" fontId="21" fillId="2" borderId="27" xfId="0" applyNumberFormat="1" applyFont="1" applyFill="1" applyBorder="1" applyAlignment="1">
      <alignment horizontal="center"/>
    </xf>
    <xf numFmtId="2" fontId="21" fillId="2" borderId="18" xfId="0" applyNumberFormat="1" applyFont="1" applyFill="1" applyBorder="1" applyAlignment="1">
      <alignment horizontal="center"/>
    </xf>
    <xf numFmtId="2" fontId="21" fillId="2" borderId="54" xfId="0" applyNumberFormat="1" applyFont="1" applyFill="1" applyBorder="1" applyAlignment="1">
      <alignment horizontal="center"/>
    </xf>
    <xf numFmtId="2" fontId="21" fillId="2" borderId="21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1" fontId="22" fillId="20" borderId="17" xfId="0" applyNumberFormat="1" applyFont="1" applyFill="1" applyBorder="1" applyAlignment="1">
      <alignment horizontal="center"/>
    </xf>
    <xf numFmtId="0" fontId="21" fillId="2" borderId="55" xfId="0" applyFont="1" applyFill="1" applyBorder="1" applyAlignment="1">
      <alignment horizontal="right"/>
    </xf>
    <xf numFmtId="0" fontId="22" fillId="19" borderId="56" xfId="0" applyFont="1" applyFill="1" applyBorder="1" applyAlignment="1" applyProtection="1">
      <alignment horizontal="center"/>
      <protection locked="0"/>
    </xf>
    <xf numFmtId="0" fontId="21" fillId="2" borderId="11" xfId="0" applyFont="1" applyFill="1" applyBorder="1" applyAlignment="1">
      <alignment horizontal="right"/>
    </xf>
    <xf numFmtId="2" fontId="21" fillId="20" borderId="10" xfId="0" applyNumberFormat="1" applyFont="1" applyFill="1" applyBorder="1" applyAlignment="1">
      <alignment horizontal="center"/>
    </xf>
    <xf numFmtId="2" fontId="21" fillId="21" borderId="10" xfId="0" applyNumberFormat="1" applyFont="1" applyFill="1" applyBorder="1" applyAlignment="1">
      <alignment horizontal="center"/>
    </xf>
    <xf numFmtId="0" fontId="22" fillId="19" borderId="10" xfId="0" applyFont="1" applyFill="1" applyBorder="1" applyAlignment="1" applyProtection="1">
      <alignment horizontal="center"/>
      <protection locked="0"/>
    </xf>
    <xf numFmtId="0" fontId="21" fillId="2" borderId="17" xfId="0" applyFont="1" applyFill="1" applyBorder="1" applyAlignment="1">
      <alignment horizontal="right"/>
    </xf>
    <xf numFmtId="2" fontId="21" fillId="21" borderId="19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right"/>
    </xf>
    <xf numFmtId="168" fontId="22" fillId="21" borderId="53" xfId="0" applyNumberFormat="1" applyFont="1" applyFill="1" applyBorder="1" applyAlignment="1">
      <alignment horizontal="center"/>
    </xf>
    <xf numFmtId="0" fontId="21" fillId="2" borderId="16" xfId="0" applyFont="1" applyFill="1" applyBorder="1" applyAlignment="1">
      <alignment horizontal="right"/>
    </xf>
    <xf numFmtId="2" fontId="21" fillId="2" borderId="1" xfId="0" applyNumberFormat="1" applyFont="1" applyFill="1" applyBorder="1" applyAlignment="1">
      <alignment horizontal="center"/>
    </xf>
    <xf numFmtId="1" fontId="22" fillId="20" borderId="57" xfId="0" applyNumberFormat="1" applyFont="1" applyFill="1" applyBorder="1" applyAlignment="1">
      <alignment horizontal="center"/>
    </xf>
    <xf numFmtId="2" fontId="21" fillId="21" borderId="10" xfId="0" applyNumberFormat="1" applyFont="1" applyFill="1" applyBorder="1" applyAlignment="1">
      <alignment horizontal="center"/>
    </xf>
    <xf numFmtId="2" fontId="21" fillId="21" borderId="19" xfId="0" applyNumberFormat="1" applyFont="1" applyFill="1" applyBorder="1" applyAlignment="1">
      <alignment horizontal="center"/>
    </xf>
    <xf numFmtId="0" fontId="21" fillId="19" borderId="0" xfId="0" applyFont="1" applyFill="1" applyAlignment="1" applyProtection="1">
      <alignment horizontal="center"/>
      <protection locked="0"/>
    </xf>
    <xf numFmtId="0" fontId="21" fillId="19" borderId="56" xfId="0" applyFont="1" applyFill="1" applyBorder="1" applyAlignment="1" applyProtection="1">
      <alignment horizontal="center"/>
      <protection locked="0"/>
    </xf>
    <xf numFmtId="0" fontId="21" fillId="2" borderId="12" xfId="0" applyFont="1" applyFill="1" applyBorder="1" applyAlignment="1">
      <alignment horizontal="right"/>
    </xf>
    <xf numFmtId="2" fontId="21" fillId="21" borderId="14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169" fontId="22" fillId="20" borderId="10" xfId="0" applyNumberFormat="1" applyFont="1" applyFill="1" applyBorder="1" applyAlignment="1">
      <alignment horizontal="center"/>
    </xf>
    <xf numFmtId="9" fontId="22" fillId="21" borderId="10" xfId="0" applyNumberFormat="1" applyFont="1" applyFill="1" applyBorder="1" applyAlignment="1">
      <alignment horizontal="center"/>
    </xf>
    <xf numFmtId="0" fontId="22" fillId="2" borderId="58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left"/>
    </xf>
    <xf numFmtId="164" fontId="13" fillId="14" borderId="5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right"/>
    </xf>
    <xf numFmtId="0" fontId="3" fillId="11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19" fillId="2" borderId="0" xfId="0" applyNumberFormat="1" applyFont="1" applyFill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7" fillId="2" borderId="59" xfId="0" applyFont="1" applyFill="1" applyBorder="1" applyAlignment="1">
      <alignment horizontal="justify" vertical="center" wrapText="1"/>
    </xf>
    <xf numFmtId="0" fontId="27" fillId="2" borderId="60" xfId="0" applyFont="1" applyFill="1" applyBorder="1" applyAlignment="1">
      <alignment horizontal="justify" vertical="center" wrapText="1"/>
    </xf>
    <xf numFmtId="0" fontId="27" fillId="2" borderId="61" xfId="0" applyFont="1" applyFill="1" applyBorder="1" applyAlignment="1">
      <alignment horizontal="justify" vertical="center" wrapText="1"/>
    </xf>
    <xf numFmtId="0" fontId="22" fillId="2" borderId="28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center"/>
    </xf>
    <xf numFmtId="0" fontId="27" fillId="2" borderId="59" xfId="0" applyFont="1" applyFill="1" applyBorder="1" applyAlignment="1">
      <alignment horizontal="left" vertical="center" wrapText="1"/>
    </xf>
    <xf numFmtId="0" fontId="27" fillId="2" borderId="60" xfId="0" applyFont="1" applyFill="1" applyBorder="1" applyAlignment="1">
      <alignment horizontal="left" vertical="center" wrapText="1"/>
    </xf>
    <xf numFmtId="0" fontId="27" fillId="2" borderId="61" xfId="0" applyFont="1" applyFill="1" applyBorder="1" applyAlignment="1">
      <alignment horizontal="left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2" fontId="22" fillId="19" borderId="39" xfId="0" applyNumberFormat="1" applyFont="1" applyFill="1" applyBorder="1" applyAlignment="1" applyProtection="1">
      <alignment horizontal="center" vertical="center"/>
      <protection locked="0"/>
    </xf>
    <xf numFmtId="2" fontId="22" fillId="19" borderId="40" xfId="0" applyNumberFormat="1" applyFont="1" applyFill="1" applyBorder="1" applyAlignment="1" applyProtection="1">
      <alignment horizontal="center" vertical="center"/>
      <protection locked="0"/>
    </xf>
    <xf numFmtId="2" fontId="22" fillId="19" borderId="41" xfId="0" applyNumberFormat="1" applyFont="1" applyFill="1" applyBorder="1" applyAlignment="1" applyProtection="1">
      <alignment horizontal="center" vertical="center"/>
      <protection locked="0"/>
    </xf>
    <xf numFmtId="0" fontId="22" fillId="2" borderId="29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left" vertical="center" wrapText="1"/>
    </xf>
    <xf numFmtId="0" fontId="27" fillId="2" borderId="16" xfId="0" applyFont="1" applyFill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2" fillId="19" borderId="0" xfId="0" applyFont="1" applyFill="1" applyAlignment="1" applyProtection="1">
      <alignment horizontal="left"/>
      <protection locked="0"/>
    </xf>
    <xf numFmtId="0" fontId="27" fillId="2" borderId="4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2" fontId="21" fillId="2" borderId="62" xfId="0" applyNumberFormat="1" applyFont="1" applyFill="1" applyBorder="1" applyAlignment="1">
      <alignment horizontal="center"/>
    </xf>
    <xf numFmtId="2" fontId="21" fillId="2" borderId="63" xfId="0" applyNumberFormat="1" applyFont="1" applyFill="1" applyBorder="1" applyAlignment="1">
      <alignment horizontal="center"/>
    </xf>
    <xf numFmtId="2" fontId="21" fillId="2" borderId="64" xfId="0" applyNumberFormat="1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workbookViewId="0">
      <selection activeCell="E4" sqref="E4"/>
    </sheetView>
  </sheetViews>
  <sheetFormatPr defaultRowHeight="15" x14ac:dyDescent="0.25"/>
  <cols>
    <col min="1" max="1" width="26.7109375" customWidth="1"/>
    <col min="2" max="5" width="15.28515625" customWidth="1"/>
    <col min="6" max="6" width="17.28515625" customWidth="1"/>
    <col min="7" max="7" width="20.42578125" customWidth="1"/>
    <col min="8" max="8" width="12.28515625" customWidth="1"/>
    <col min="9" max="9" width="12.85546875" customWidth="1"/>
    <col min="10" max="10" width="6.85546875" customWidth="1"/>
    <col min="11" max="11" width="15.140625" customWidth="1"/>
    <col min="12" max="12" width="12.140625" customWidth="1"/>
    <col min="13" max="13" width="8" customWidth="1"/>
    <col min="14" max="14" width="6.85546875" customWidth="1"/>
    <col min="15" max="15" width="6.42578125" customWidth="1"/>
    <col min="16" max="16" width="9.42578125" customWidth="1"/>
    <col min="17" max="17" width="6.85546875" customWidth="1"/>
  </cols>
  <sheetData>
    <row r="1" spans="1:35" ht="15.75" customHeight="1" x14ac:dyDescent="0.25">
      <c r="A1" s="1"/>
      <c r="B1" s="1"/>
      <c r="C1" s="1"/>
      <c r="D1" s="1"/>
      <c r="E1" s="1"/>
      <c r="F1" s="1"/>
      <c r="G1" s="1"/>
    </row>
    <row r="2" spans="1:35" ht="15.75" customHeight="1" x14ac:dyDescent="0.25">
      <c r="A2" s="1"/>
      <c r="B2" s="1"/>
      <c r="C2" s="1"/>
      <c r="D2" s="1"/>
      <c r="E2" s="1"/>
      <c r="F2" s="1"/>
      <c r="G2" s="1"/>
    </row>
    <row r="3" spans="1:35" ht="15.75" customHeight="1" x14ac:dyDescent="0.25">
      <c r="A3" s="1" t="s">
        <v>0</v>
      </c>
      <c r="B3" s="1"/>
      <c r="C3" s="95"/>
      <c r="D3" s="95"/>
      <c r="E3" s="95"/>
      <c r="F3" s="95"/>
      <c r="G3" s="95"/>
      <c r="H3" s="96"/>
      <c r="I3" s="96"/>
      <c r="J3" s="96"/>
      <c r="K3" s="96"/>
      <c r="L3" s="96"/>
    </row>
    <row r="4" spans="1:35" ht="15.75" customHeight="1" x14ac:dyDescent="0.25">
      <c r="A4" s="92" t="s">
        <v>1</v>
      </c>
      <c r="B4" s="288"/>
      <c r="C4" s="288"/>
      <c r="D4" s="1"/>
      <c r="E4" s="1"/>
      <c r="F4" s="1"/>
      <c r="G4" s="1"/>
    </row>
    <row r="5" spans="1:35" ht="15.75" customHeight="1" x14ac:dyDescent="0.25">
      <c r="A5" s="92" t="s">
        <v>2</v>
      </c>
      <c r="B5" s="288"/>
      <c r="C5" s="288"/>
      <c r="D5" s="1"/>
      <c r="E5" s="1"/>
      <c r="F5" s="1"/>
      <c r="G5" s="1"/>
    </row>
    <row r="6" spans="1:35" ht="15.75" customHeight="1" x14ac:dyDescent="0.25">
      <c r="A6" s="92" t="s">
        <v>3</v>
      </c>
      <c r="B6" s="288"/>
      <c r="C6" s="288"/>
      <c r="D6" s="1"/>
      <c r="E6" s="1"/>
      <c r="F6" s="1"/>
      <c r="G6" s="1"/>
      <c r="L6" s="331"/>
      <c r="M6" s="331"/>
    </row>
    <row r="7" spans="1:35" ht="15.75" customHeight="1" x14ac:dyDescent="0.25">
      <c r="A7" s="93" t="s">
        <v>4</v>
      </c>
      <c r="B7" s="289"/>
      <c r="C7" s="289"/>
      <c r="D7" s="1"/>
      <c r="E7" s="1"/>
      <c r="F7" s="1"/>
      <c r="G7" s="1"/>
    </row>
    <row r="8" spans="1:35" ht="15.75" customHeight="1" x14ac:dyDescent="0.25">
      <c r="A8" s="92" t="s">
        <v>5</v>
      </c>
      <c r="B8" s="94"/>
      <c r="C8" s="94"/>
      <c r="D8" s="13"/>
      <c r="E8" s="13"/>
      <c r="F8" s="40"/>
    </row>
    <row r="9" spans="1:35" ht="16.5" customHeight="1" x14ac:dyDescent="0.3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ht="15.75" customHeight="1" x14ac:dyDescent="0.2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ht="15.75" customHeight="1" x14ac:dyDescent="0.2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ht="16.5" customHeight="1" x14ac:dyDescent="0.25">
      <c r="A12" s="15" t="s">
        <v>15</v>
      </c>
      <c r="B12" s="15"/>
      <c r="C12" s="15"/>
      <c r="D12" s="15"/>
      <c r="E12" s="15"/>
      <c r="F12" s="42"/>
      <c r="G12" s="331"/>
      <c r="H12" s="331"/>
      <c r="I12" s="331"/>
      <c r="J12" s="331"/>
    </row>
    <row r="13" spans="1:35" ht="16.5" customHeight="1" x14ac:dyDescent="0.3">
      <c r="A13" s="14" t="s">
        <v>16</v>
      </c>
      <c r="B13" s="16"/>
      <c r="C13" s="16"/>
      <c r="D13" s="16"/>
      <c r="E13" s="16"/>
      <c r="F13" s="43"/>
      <c r="G13" s="291" t="s">
        <v>17</v>
      </c>
      <c r="H13" s="292"/>
      <c r="I13" s="292"/>
      <c r="J13" s="292"/>
      <c r="K13" s="292"/>
      <c r="L13" s="292"/>
      <c r="M13" s="293"/>
    </row>
    <row r="14" spans="1:35" ht="16.5" customHeight="1" x14ac:dyDescent="0.2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ht="15.75" customHeight="1" x14ac:dyDescent="0.2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ht="15.75" customHeight="1" x14ac:dyDescent="0.2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 x14ac:dyDescent="0.25">
      <c r="A17" s="18"/>
      <c r="B17" s="18"/>
      <c r="C17" s="19"/>
      <c r="D17" s="18"/>
      <c r="E17" s="313" t="s">
        <v>20</v>
      </c>
      <c r="F17" s="314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20" t="s">
        <v>21</v>
      </c>
      <c r="B18" s="21"/>
      <c r="C18" s="313" t="s">
        <v>22</v>
      </c>
      <c r="D18" s="313"/>
      <c r="E18" s="315" t="s">
        <v>23</v>
      </c>
      <c r="F18" s="316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ht="15.75" customHeight="1" x14ac:dyDescent="0.2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ht="15.75" customHeight="1" x14ac:dyDescent="0.25">
      <c r="A22" s="329" t="s">
        <v>30</v>
      </c>
      <c r="B22" s="329"/>
      <c r="C22" s="22" t="s">
        <v>31</v>
      </c>
      <c r="D22" s="23"/>
      <c r="E22" s="317" t="s">
        <v>32</v>
      </c>
      <c r="F22" s="318"/>
      <c r="G22" s="54"/>
      <c r="H22" s="11"/>
      <c r="I22" s="11"/>
      <c r="J22" s="11"/>
      <c r="K22" s="11"/>
      <c r="L22" s="11"/>
      <c r="M22" s="5"/>
    </row>
    <row r="23" spans="1:35" ht="15.75" customHeight="1" x14ac:dyDescent="0.25">
      <c r="A23" s="322" t="s">
        <v>33</v>
      </c>
      <c r="B23" s="322"/>
      <c r="C23" s="313" t="s">
        <v>34</v>
      </c>
      <c r="D23" s="313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 x14ac:dyDescent="0.2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 x14ac:dyDescent="0.2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 x14ac:dyDescent="0.25">
      <c r="A26" s="25">
        <v>3</v>
      </c>
      <c r="B26" s="25"/>
      <c r="C26" s="22" t="s">
        <v>28</v>
      </c>
      <c r="D26" s="23"/>
      <c r="E26" s="310" t="s">
        <v>36</v>
      </c>
      <c r="F26" s="311"/>
      <c r="G26" s="50"/>
      <c r="H26" s="7"/>
      <c r="I26" s="7"/>
      <c r="J26" s="11"/>
      <c r="K26" s="7"/>
      <c r="L26" s="7"/>
      <c r="M26" s="5"/>
    </row>
    <row r="27" spans="1:35" x14ac:dyDescent="0.2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 x14ac:dyDescent="0.25">
      <c r="A28" s="25">
        <v>5</v>
      </c>
      <c r="B28" s="25"/>
      <c r="C28" s="313" t="s">
        <v>37</v>
      </c>
      <c r="D28" s="313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 x14ac:dyDescent="0.25">
      <c r="A29" s="25">
        <v>6</v>
      </c>
      <c r="B29" s="25"/>
      <c r="C29" s="22" t="s">
        <v>19</v>
      </c>
      <c r="D29" s="23"/>
      <c r="E29" s="313" t="s">
        <v>38</v>
      </c>
      <c r="F29" s="314"/>
      <c r="G29" s="50"/>
      <c r="H29" s="8"/>
      <c r="I29" s="8"/>
      <c r="J29" s="11"/>
      <c r="K29" s="8"/>
      <c r="L29" s="8"/>
      <c r="M29" s="5"/>
    </row>
    <row r="30" spans="1:35" ht="15.75" customHeight="1" x14ac:dyDescent="0.25">
      <c r="A30" s="323"/>
      <c r="B30" s="323"/>
      <c r="C30" s="22" t="s">
        <v>26</v>
      </c>
      <c r="D30" s="23"/>
      <c r="E30" s="315" t="s">
        <v>23</v>
      </c>
      <c r="F30" s="316"/>
      <c r="G30" s="50"/>
      <c r="H30" s="11"/>
      <c r="I30" s="11"/>
      <c r="J30" s="11"/>
      <c r="K30" s="11"/>
      <c r="L30" s="11"/>
      <c r="M30" s="5"/>
    </row>
    <row r="31" spans="1:35" x14ac:dyDescent="0.25">
      <c r="A31" s="322" t="s">
        <v>39</v>
      </c>
      <c r="B31" s="322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 x14ac:dyDescent="0.2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17" x14ac:dyDescent="0.25">
      <c r="A33" s="25">
        <v>2</v>
      </c>
      <c r="B33" s="25"/>
      <c r="C33" s="313" t="s">
        <v>40</v>
      </c>
      <c r="D33" s="313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17" x14ac:dyDescent="0.25">
      <c r="A34" s="25">
        <v>3</v>
      </c>
      <c r="B34" s="25"/>
      <c r="C34" s="22" t="s">
        <v>19</v>
      </c>
      <c r="D34" s="23"/>
      <c r="E34" s="317" t="s">
        <v>32</v>
      </c>
      <c r="F34" s="318"/>
      <c r="G34" s="50"/>
      <c r="H34" s="7"/>
      <c r="I34" s="7"/>
      <c r="J34" s="11"/>
      <c r="K34" s="11"/>
      <c r="L34" s="11"/>
      <c r="M34" s="5"/>
    </row>
    <row r="35" spans="1:17" x14ac:dyDescent="0.2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17" x14ac:dyDescent="0.2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17" x14ac:dyDescent="0.2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17" ht="15.75" customHeight="1" x14ac:dyDescent="0.25">
      <c r="A38" s="326"/>
      <c r="B38" s="326"/>
      <c r="C38" s="313" t="s">
        <v>41</v>
      </c>
      <c r="D38" s="313"/>
      <c r="E38" s="310" t="s">
        <v>36</v>
      </c>
      <c r="F38" s="311"/>
      <c r="G38" s="50"/>
      <c r="H38" s="11"/>
      <c r="I38" s="11"/>
      <c r="J38" s="11"/>
      <c r="K38" s="11"/>
      <c r="L38" s="11"/>
      <c r="M38" s="5"/>
    </row>
    <row r="39" spans="1:17" x14ac:dyDescent="0.25">
      <c r="A39" s="322" t="s">
        <v>42</v>
      </c>
      <c r="B39" s="322"/>
      <c r="C39" s="22" t="s">
        <v>19</v>
      </c>
      <c r="D39" s="23"/>
      <c r="E39" s="27" t="s">
        <v>23</v>
      </c>
      <c r="F39" s="45"/>
      <c r="G39" s="304" t="s">
        <v>43</v>
      </c>
      <c r="H39" s="305"/>
      <c r="I39" s="305"/>
      <c r="J39" s="305"/>
      <c r="K39" s="305"/>
      <c r="L39" s="305"/>
      <c r="M39" s="305"/>
      <c r="N39" s="305"/>
      <c r="O39" s="305"/>
      <c r="P39" s="305"/>
      <c r="Q39" s="306"/>
    </row>
    <row r="40" spans="1:17" x14ac:dyDescent="0.2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290"/>
      <c r="I40" s="290"/>
      <c r="J40" s="11"/>
      <c r="K40" s="290"/>
      <c r="L40" s="290"/>
      <c r="M40" s="11"/>
      <c r="N40" s="11"/>
      <c r="O40" s="11"/>
      <c r="P40" s="11"/>
      <c r="Q40" s="5"/>
    </row>
    <row r="41" spans="1:17" ht="15.75" customHeight="1" x14ac:dyDescent="0.25">
      <c r="A41" s="25">
        <v>2</v>
      </c>
      <c r="B41" s="25"/>
      <c r="C41" s="22" t="s">
        <v>28</v>
      </c>
      <c r="D41" s="23"/>
      <c r="E41" s="313" t="s">
        <v>44</v>
      </c>
      <c r="F41" s="314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17" ht="15.75" customHeight="1" x14ac:dyDescent="0.25">
      <c r="A42" s="25">
        <v>3</v>
      </c>
      <c r="B42" s="25"/>
      <c r="C42" s="22" t="s">
        <v>31</v>
      </c>
      <c r="D42" s="23"/>
      <c r="E42" s="315" t="s">
        <v>23</v>
      </c>
      <c r="F42" s="316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17" ht="15.75" customHeight="1" x14ac:dyDescent="0.2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17" ht="15.75" customHeight="1" x14ac:dyDescent="0.25">
      <c r="A44" s="25">
        <v>5</v>
      </c>
      <c r="B44" s="25"/>
      <c r="C44" s="328" t="s">
        <v>45</v>
      </c>
      <c r="D44" s="328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17" ht="15.75" customHeight="1" x14ac:dyDescent="0.2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17" ht="15.75" customHeight="1" x14ac:dyDescent="0.25">
      <c r="A46" s="330"/>
      <c r="B46" s="330"/>
      <c r="C46" s="22"/>
      <c r="D46" s="23"/>
      <c r="E46" s="317" t="s">
        <v>32</v>
      </c>
      <c r="F46" s="318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17" ht="15.75" customHeight="1" x14ac:dyDescent="0.25">
      <c r="A47" s="322" t="s">
        <v>46</v>
      </c>
      <c r="B47" s="322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17" ht="15.75" customHeight="1" x14ac:dyDescent="0.25">
      <c r="A48" s="25">
        <v>1</v>
      </c>
      <c r="B48" s="25"/>
      <c r="C48" s="313" t="s">
        <v>47</v>
      </c>
      <c r="D48" s="313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17" ht="15.75" customHeight="1" x14ac:dyDescent="0.2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17" x14ac:dyDescent="0.25">
      <c r="A50" s="25">
        <v>3</v>
      </c>
      <c r="B50" s="25"/>
      <c r="C50" s="22" t="s">
        <v>26</v>
      </c>
      <c r="D50" s="23"/>
      <c r="E50" s="310" t="s">
        <v>36</v>
      </c>
      <c r="F50" s="311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17" x14ac:dyDescent="0.2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17" x14ac:dyDescent="0.2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290"/>
      <c r="I52" s="290"/>
      <c r="J52" s="11"/>
      <c r="K52" s="290"/>
      <c r="L52" s="290"/>
      <c r="M52" s="11"/>
      <c r="N52" s="290"/>
      <c r="O52" s="290"/>
      <c r="P52" s="11"/>
      <c r="Q52" s="5"/>
    </row>
    <row r="53" spans="1:17" x14ac:dyDescent="0.25">
      <c r="A53" s="25">
        <v>6</v>
      </c>
      <c r="B53" s="25"/>
      <c r="C53" s="313" t="s">
        <v>48</v>
      </c>
      <c r="D53" s="313"/>
      <c r="E53" s="313" t="s">
        <v>49</v>
      </c>
      <c r="F53" s="314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17" x14ac:dyDescent="0.25">
      <c r="A54" s="327" t="s">
        <v>50</v>
      </c>
      <c r="B54" s="327"/>
      <c r="C54" s="22" t="s">
        <v>19</v>
      </c>
      <c r="D54" s="23"/>
      <c r="E54" s="315" t="s">
        <v>23</v>
      </c>
      <c r="F54" s="316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17" x14ac:dyDescent="0.25">
      <c r="A55" s="322" t="s">
        <v>51</v>
      </c>
      <c r="B55" s="322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17" x14ac:dyDescent="0.2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17" x14ac:dyDescent="0.2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17" x14ac:dyDescent="0.25">
      <c r="A58" s="25">
        <v>3</v>
      </c>
      <c r="B58" s="25"/>
      <c r="C58" s="313" t="s">
        <v>52</v>
      </c>
      <c r="D58" s="313"/>
      <c r="E58" s="317" t="s">
        <v>32</v>
      </c>
      <c r="F58" s="318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17" x14ac:dyDescent="0.2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17" x14ac:dyDescent="0.2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17" x14ac:dyDescent="0.2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17" ht="16.5" customHeight="1" x14ac:dyDescent="0.3">
      <c r="A62" s="30"/>
      <c r="B62" s="13"/>
      <c r="C62" s="22" t="s">
        <v>31</v>
      </c>
      <c r="D62" s="23"/>
      <c r="E62" s="310" t="s">
        <v>36</v>
      </c>
      <c r="F62" s="311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17" ht="17.25" customHeight="1" x14ac:dyDescent="0.3">
      <c r="A63" s="324" t="s">
        <v>53</v>
      </c>
      <c r="B63" s="324"/>
      <c r="C63" s="313" t="s">
        <v>54</v>
      </c>
      <c r="D63" s="313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17" ht="16.5" customHeight="1" x14ac:dyDescent="0.3">
      <c r="A64" s="329" t="s">
        <v>30</v>
      </c>
      <c r="B64" s="329"/>
      <c r="C64" s="22" t="s">
        <v>19</v>
      </c>
      <c r="D64" s="23"/>
      <c r="E64" s="27" t="s">
        <v>32</v>
      </c>
      <c r="F64" s="45"/>
      <c r="G64" s="291" t="s">
        <v>55</v>
      </c>
      <c r="H64" s="292"/>
      <c r="I64" s="292"/>
      <c r="J64" s="292"/>
      <c r="K64" s="292"/>
      <c r="L64" s="292"/>
      <c r="M64" s="292"/>
      <c r="N64" s="292"/>
      <c r="O64" s="292"/>
      <c r="P64" s="292"/>
      <c r="Q64" s="293"/>
    </row>
    <row r="65" spans="1:17" ht="16.5" customHeight="1" x14ac:dyDescent="0.3">
      <c r="A65" s="322" t="s">
        <v>33</v>
      </c>
      <c r="B65" s="322"/>
      <c r="C65" s="22" t="s">
        <v>26</v>
      </c>
      <c r="D65" s="23"/>
      <c r="E65" s="313" t="s">
        <v>56</v>
      </c>
      <c r="F65" s="314"/>
      <c r="G65" s="294"/>
      <c r="H65" s="295"/>
      <c r="I65" s="295"/>
      <c r="J65" s="295"/>
      <c r="K65" s="296"/>
      <c r="L65" s="12"/>
      <c r="M65" s="297"/>
      <c r="N65" s="298"/>
      <c r="O65" s="298"/>
      <c r="P65" s="298"/>
      <c r="Q65" s="299"/>
    </row>
    <row r="66" spans="1:17" ht="15.75" customHeight="1" x14ac:dyDescent="0.25">
      <c r="A66" s="25">
        <v>1</v>
      </c>
      <c r="B66" s="25"/>
      <c r="C66" s="22" t="s">
        <v>28</v>
      </c>
      <c r="D66" s="23"/>
      <c r="E66" s="315" t="s">
        <v>23</v>
      </c>
      <c r="F66" s="316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17" ht="15.75" customHeight="1" x14ac:dyDescent="0.2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17" ht="15.75" customHeight="1" x14ac:dyDescent="0.25">
      <c r="A68" s="25">
        <v>3</v>
      </c>
      <c r="B68" s="25"/>
      <c r="C68" s="313" t="s">
        <v>67</v>
      </c>
      <c r="D68" s="313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17" ht="15.75" customHeight="1" x14ac:dyDescent="0.2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17" ht="15.75" customHeight="1" x14ac:dyDescent="0.25">
      <c r="A70" s="25">
        <v>5</v>
      </c>
      <c r="B70" s="25"/>
      <c r="C70" s="22" t="s">
        <v>26</v>
      </c>
      <c r="D70" s="23"/>
      <c r="E70" s="317" t="s">
        <v>32</v>
      </c>
      <c r="F70" s="318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17" ht="15.75" customHeight="1" x14ac:dyDescent="0.2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17" ht="15.75" customHeight="1" x14ac:dyDescent="0.25">
      <c r="A72" s="323"/>
      <c r="B72" s="323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17" ht="15.75" customHeight="1" x14ac:dyDescent="0.25">
      <c r="A73" s="322" t="s">
        <v>39</v>
      </c>
      <c r="B73" s="322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17" ht="15.75" customHeight="1" x14ac:dyDescent="0.25">
      <c r="A74" s="25">
        <v>1</v>
      </c>
      <c r="B74" s="25"/>
      <c r="C74" s="28"/>
      <c r="D74" s="29"/>
      <c r="E74" s="310" t="s">
        <v>36</v>
      </c>
      <c r="F74" s="311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17" ht="16.5" customHeight="1" x14ac:dyDescent="0.3">
      <c r="A75" s="25">
        <v>2</v>
      </c>
      <c r="B75" s="25"/>
      <c r="C75" s="28"/>
      <c r="D75" s="29"/>
      <c r="E75" s="27" t="s">
        <v>23</v>
      </c>
      <c r="F75" s="45"/>
      <c r="G75" s="300"/>
      <c r="H75" s="301"/>
      <c r="I75" s="301"/>
      <c r="J75" s="301"/>
      <c r="K75" s="301"/>
      <c r="L75" s="11"/>
      <c r="M75" s="302"/>
      <c r="N75" s="302"/>
      <c r="O75" s="302"/>
      <c r="P75" s="302"/>
      <c r="Q75" s="303"/>
    </row>
    <row r="76" spans="1:17" ht="15.75" customHeight="1" x14ac:dyDescent="0.2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17" ht="15.75" customHeight="1" x14ac:dyDescent="0.2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17" ht="16.5" customHeight="1" x14ac:dyDescent="0.3">
      <c r="A78" s="25">
        <v>5</v>
      </c>
      <c r="B78" s="25"/>
      <c r="C78" s="13"/>
      <c r="D78" s="13"/>
      <c r="E78" s="324" t="s">
        <v>68</v>
      </c>
      <c r="F78" s="325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17" ht="15.75" customHeight="1" x14ac:dyDescent="0.2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17" ht="15.75" customHeight="1" x14ac:dyDescent="0.25">
      <c r="A80" s="326"/>
      <c r="B80" s="326"/>
      <c r="C80" s="326"/>
      <c r="D80" s="326"/>
      <c r="E80" s="313" t="s">
        <v>20</v>
      </c>
      <c r="F80" s="314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17" ht="15.75" customHeight="1" x14ac:dyDescent="0.25">
      <c r="A81" s="322" t="s">
        <v>42</v>
      </c>
      <c r="B81" s="322"/>
      <c r="C81" s="13"/>
      <c r="D81" s="13"/>
      <c r="E81" s="315" t="s">
        <v>23</v>
      </c>
      <c r="F81" s="316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17" ht="15.75" customHeight="1" x14ac:dyDescent="0.2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17" ht="15.75" customHeight="1" x14ac:dyDescent="0.2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17" ht="15.75" customHeight="1" x14ac:dyDescent="0.2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17" ht="16.5" customHeight="1" x14ac:dyDescent="0.3">
      <c r="A85" s="25">
        <v>4</v>
      </c>
      <c r="B85" s="25"/>
      <c r="C85" s="32"/>
      <c r="D85" s="13"/>
      <c r="E85" s="317" t="s">
        <v>32</v>
      </c>
      <c r="F85" s="318"/>
      <c r="G85" s="300"/>
      <c r="H85" s="301"/>
      <c r="I85" s="301"/>
      <c r="J85" s="301"/>
      <c r="K85" s="301"/>
      <c r="L85" s="11"/>
      <c r="M85" s="302"/>
      <c r="N85" s="302"/>
      <c r="O85" s="302"/>
      <c r="P85" s="302"/>
      <c r="Q85" s="303"/>
    </row>
    <row r="86" spans="1:17" ht="15.75" customHeight="1" x14ac:dyDescent="0.2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17" ht="15.75" customHeight="1" x14ac:dyDescent="0.2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17" ht="15.75" customHeight="1" x14ac:dyDescent="0.25">
      <c r="A88" s="327"/>
      <c r="B88" s="327"/>
      <c r="C88" s="327"/>
      <c r="D88" s="327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17" ht="15.75" customHeight="1" x14ac:dyDescent="0.25">
      <c r="A89" s="322" t="s">
        <v>46</v>
      </c>
      <c r="B89" s="322"/>
      <c r="C89" s="32"/>
      <c r="D89" s="13"/>
      <c r="E89" s="310" t="s">
        <v>36</v>
      </c>
      <c r="F89" s="311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17" ht="15.75" customHeight="1" x14ac:dyDescent="0.2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17" ht="15.75" customHeight="1" x14ac:dyDescent="0.2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17" ht="15.75" customHeight="1" x14ac:dyDescent="0.25">
      <c r="A92" s="25">
        <v>3</v>
      </c>
      <c r="B92" s="25"/>
      <c r="C92" s="32"/>
      <c r="D92" s="13"/>
      <c r="E92" s="313" t="s">
        <v>38</v>
      </c>
      <c r="F92" s="314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17" ht="15.75" customHeight="1" x14ac:dyDescent="0.25">
      <c r="A93" s="25">
        <v>4</v>
      </c>
      <c r="B93" s="25"/>
      <c r="C93" s="32"/>
      <c r="D93" s="13"/>
      <c r="E93" s="315" t="s">
        <v>23</v>
      </c>
      <c r="F93" s="316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17" ht="15.75" customHeight="1" x14ac:dyDescent="0.2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17" ht="16.5" customHeight="1" x14ac:dyDescent="0.3">
      <c r="A95" s="25">
        <v>6</v>
      </c>
      <c r="B95" s="25"/>
      <c r="C95" s="32"/>
      <c r="D95" s="13"/>
      <c r="E95" s="24" t="s">
        <v>27</v>
      </c>
      <c r="F95" s="45"/>
      <c r="G95" s="300"/>
      <c r="H95" s="301"/>
      <c r="I95" s="301"/>
      <c r="J95" s="301"/>
      <c r="K95" s="301"/>
      <c r="L95" s="11"/>
      <c r="M95" s="302"/>
      <c r="N95" s="302"/>
      <c r="O95" s="302"/>
      <c r="P95" s="302"/>
      <c r="Q95" s="303"/>
    </row>
    <row r="96" spans="1:17" ht="15.75" customHeight="1" x14ac:dyDescent="0.25">
      <c r="A96" s="327" t="s">
        <v>50</v>
      </c>
      <c r="B96" s="327"/>
      <c r="C96" s="327"/>
      <c r="D96" s="327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17" ht="15.75" customHeight="1" x14ac:dyDescent="0.25">
      <c r="A97" s="322" t="s">
        <v>51</v>
      </c>
      <c r="B97" s="322"/>
      <c r="C97" s="32"/>
      <c r="D97" s="13"/>
      <c r="E97" s="317" t="s">
        <v>32</v>
      </c>
      <c r="F97" s="318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17" ht="15.75" customHeight="1" x14ac:dyDescent="0.2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17" ht="15.75" customHeight="1" x14ac:dyDescent="0.2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17" ht="15.75" customHeight="1" x14ac:dyDescent="0.2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17" ht="15.75" customHeight="1" x14ac:dyDescent="0.25">
      <c r="A101" s="25">
        <v>4</v>
      </c>
      <c r="B101" s="25"/>
      <c r="C101" s="32"/>
      <c r="D101" s="13"/>
      <c r="E101" s="310" t="s">
        <v>36</v>
      </c>
      <c r="F101" s="311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17" ht="15.75" customHeight="1" x14ac:dyDescent="0.2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17" ht="15.75" customHeight="1" x14ac:dyDescent="0.2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17" ht="16.5" customHeight="1" x14ac:dyDescent="0.3">
      <c r="A104" s="319"/>
      <c r="B104" s="319"/>
      <c r="C104" s="319"/>
      <c r="D104" s="319"/>
      <c r="E104" s="313" t="s">
        <v>44</v>
      </c>
      <c r="F104" s="314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17" ht="16.5" customHeight="1" x14ac:dyDescent="0.3">
      <c r="A105" s="33"/>
      <c r="B105" s="320" t="s">
        <v>69</v>
      </c>
      <c r="C105" s="320"/>
      <c r="D105" s="34"/>
      <c r="E105" s="315" t="s">
        <v>23</v>
      </c>
      <c r="F105" s="316"/>
      <c r="G105" s="307"/>
      <c r="H105" s="308"/>
      <c r="I105" s="308"/>
      <c r="J105" s="308"/>
      <c r="K105" s="308"/>
      <c r="L105" s="87"/>
      <c r="M105" s="290"/>
      <c r="N105" s="290"/>
      <c r="O105" s="290"/>
      <c r="P105" s="290"/>
      <c r="Q105" s="309"/>
    </row>
    <row r="106" spans="1:17" ht="15.75" customHeight="1" x14ac:dyDescent="0.25">
      <c r="A106" s="321" t="s">
        <v>70</v>
      </c>
      <c r="B106" s="321"/>
      <c r="C106" s="321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17" ht="15.75" customHeight="1" x14ac:dyDescent="0.2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17" ht="15.75" customHeight="1" x14ac:dyDescent="0.2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17" ht="15.75" customHeight="1" x14ac:dyDescent="0.25">
      <c r="A109" s="35" t="s">
        <v>26</v>
      </c>
      <c r="B109" s="36"/>
      <c r="C109" s="36"/>
      <c r="D109" s="13"/>
      <c r="E109" s="317" t="s">
        <v>32</v>
      </c>
      <c r="F109" s="318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17" ht="15.75" customHeight="1" x14ac:dyDescent="0.2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17" ht="15.75" customHeight="1" x14ac:dyDescent="0.2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17" ht="15.75" customHeight="1" x14ac:dyDescent="0.25">
      <c r="A112" s="35"/>
      <c r="B112" s="312" t="s">
        <v>8</v>
      </c>
      <c r="C112" s="312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17" ht="16.5" customHeight="1" x14ac:dyDescent="0.25">
      <c r="A113" s="37" t="s">
        <v>72</v>
      </c>
      <c r="B113" s="36"/>
      <c r="C113" s="36"/>
      <c r="D113" s="13"/>
      <c r="E113" s="310" t="s">
        <v>36</v>
      </c>
      <c r="F113" s="311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17" ht="15.75" customHeight="1" x14ac:dyDescent="0.2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17" ht="15.75" customHeight="1" x14ac:dyDescent="0.2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17" ht="15.75" customHeight="1" x14ac:dyDescent="0.25">
      <c r="A116" s="35" t="s">
        <v>26</v>
      </c>
      <c r="B116" s="36"/>
      <c r="C116" s="36"/>
      <c r="D116" s="13"/>
      <c r="E116" s="313" t="s">
        <v>49</v>
      </c>
      <c r="F116" s="314"/>
      <c r="G116" s="48"/>
      <c r="H116" s="11"/>
    </row>
    <row r="117" spans="1:17" ht="16.5" customHeight="1" x14ac:dyDescent="0.25">
      <c r="A117" s="35" t="s">
        <v>31</v>
      </c>
      <c r="B117" s="36"/>
      <c r="C117" s="36"/>
      <c r="D117" s="13"/>
      <c r="E117" s="315" t="s">
        <v>23</v>
      </c>
      <c r="F117" s="316"/>
      <c r="G117" s="1"/>
    </row>
    <row r="118" spans="1:17" ht="15.75" customHeight="1" x14ac:dyDescent="0.25">
      <c r="A118" s="35" t="s">
        <v>71</v>
      </c>
      <c r="B118" s="36"/>
      <c r="C118" s="36"/>
      <c r="D118" s="13"/>
      <c r="E118" s="24" t="s">
        <v>25</v>
      </c>
      <c r="F118" s="45"/>
      <c r="G118" s="304" t="s">
        <v>73</v>
      </c>
      <c r="H118" s="305"/>
      <c r="I118" s="305"/>
      <c r="J118" s="305"/>
      <c r="K118" s="305"/>
      <c r="L118" s="305"/>
      <c r="M118" s="305"/>
      <c r="N118" s="305"/>
      <c r="O118" s="305"/>
      <c r="P118" s="305"/>
      <c r="Q118" s="306"/>
    </row>
    <row r="119" spans="1:17" ht="15.75" customHeight="1" x14ac:dyDescent="0.25">
      <c r="A119" s="35"/>
      <c r="B119" s="312" t="s">
        <v>9</v>
      </c>
      <c r="C119" s="312"/>
      <c r="D119" s="13"/>
      <c r="E119" s="24" t="s">
        <v>27</v>
      </c>
      <c r="F119" s="45"/>
      <c r="G119" s="88"/>
      <c r="H119" s="290"/>
      <c r="I119" s="290"/>
      <c r="J119" s="11"/>
      <c r="K119" s="290"/>
      <c r="L119" s="290"/>
      <c r="M119" s="11"/>
      <c r="N119" s="290"/>
      <c r="O119" s="290"/>
      <c r="P119" s="11"/>
      <c r="Q119" s="5"/>
    </row>
    <row r="120" spans="1:17" ht="15.75" customHeight="1" x14ac:dyDescent="0.2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17" ht="15.75" customHeight="1" x14ac:dyDescent="0.25">
      <c r="A121" s="35" t="s">
        <v>28</v>
      </c>
      <c r="B121" s="36"/>
      <c r="C121" s="36"/>
      <c r="D121" s="13"/>
      <c r="E121" s="317" t="s">
        <v>32</v>
      </c>
      <c r="F121" s="318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17" ht="15.75" customHeight="1" x14ac:dyDescent="0.2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17" ht="15.75" customHeight="1" x14ac:dyDescent="0.2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17" ht="15.75" customHeight="1" x14ac:dyDescent="0.2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17" ht="15.75" customHeight="1" x14ac:dyDescent="0.25">
      <c r="A125" s="35" t="s">
        <v>71</v>
      </c>
      <c r="B125" s="36"/>
      <c r="C125" s="36"/>
      <c r="D125" s="13"/>
      <c r="E125" s="310" t="s">
        <v>36</v>
      </c>
      <c r="F125" s="311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17" ht="15.75" customHeight="1" x14ac:dyDescent="0.25">
      <c r="A126" s="35"/>
      <c r="B126" s="312" t="s">
        <v>10</v>
      </c>
      <c r="C126" s="312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17" ht="15.75" customHeight="1" x14ac:dyDescent="0.2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290"/>
      <c r="I127" s="290"/>
      <c r="J127" s="11"/>
      <c r="K127" s="290"/>
      <c r="L127" s="290"/>
      <c r="M127" s="11"/>
      <c r="N127" s="11"/>
      <c r="O127" s="11"/>
      <c r="P127" s="11"/>
      <c r="Q127" s="5"/>
    </row>
    <row r="128" spans="1:17" ht="15.75" customHeight="1" x14ac:dyDescent="0.25">
      <c r="A128" s="35" t="s">
        <v>28</v>
      </c>
      <c r="B128" s="36"/>
      <c r="C128" s="36"/>
      <c r="D128" s="13"/>
      <c r="E128" s="313" t="s">
        <v>56</v>
      </c>
      <c r="F128" s="314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17" ht="15.75" customHeight="1" x14ac:dyDescent="0.25">
      <c r="A129" s="35" t="s">
        <v>19</v>
      </c>
      <c r="B129" s="36"/>
      <c r="C129" s="36"/>
      <c r="D129" s="13"/>
      <c r="E129" s="315" t="s">
        <v>23</v>
      </c>
      <c r="F129" s="316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17" ht="15.75" customHeight="1" x14ac:dyDescent="0.2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17" ht="15.75" customHeight="1" x14ac:dyDescent="0.2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17" ht="15.75" customHeight="1" x14ac:dyDescent="0.2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17" ht="15.75" customHeight="1" x14ac:dyDescent="0.25">
      <c r="A133" s="35"/>
      <c r="B133" s="312" t="s">
        <v>11</v>
      </c>
      <c r="C133" s="312"/>
      <c r="D133" s="13"/>
      <c r="E133" s="317" t="s">
        <v>32</v>
      </c>
      <c r="F133" s="318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17" ht="16.5" customHeight="1" x14ac:dyDescent="0.2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17" ht="15.75" customHeight="1" x14ac:dyDescent="0.2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17" ht="15.75" customHeight="1" x14ac:dyDescent="0.2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17" ht="15.75" customHeight="1" x14ac:dyDescent="0.25">
      <c r="A137" s="35" t="s">
        <v>26</v>
      </c>
      <c r="B137" s="36"/>
      <c r="C137" s="36"/>
      <c r="D137" s="13"/>
      <c r="E137" s="310" t="s">
        <v>36</v>
      </c>
      <c r="F137" s="311"/>
      <c r="G137" s="4"/>
      <c r="H137" s="11"/>
    </row>
    <row r="138" spans="1:17" ht="15.75" customHeight="1" x14ac:dyDescent="0.2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17" ht="15.75" customHeight="1" x14ac:dyDescent="0.2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17" ht="15.75" customHeight="1" x14ac:dyDescent="0.25">
      <c r="A140" s="35"/>
      <c r="B140" s="36"/>
      <c r="C140" s="36"/>
      <c r="D140" s="13"/>
      <c r="E140" s="32"/>
      <c r="F140" s="40"/>
      <c r="G140" s="4"/>
      <c r="H140" s="11"/>
    </row>
    <row r="141" spans="1:17" ht="16.5" customHeight="1" x14ac:dyDescent="0.3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17" ht="16.5" customHeight="1" x14ac:dyDescent="0.3">
      <c r="A142" s="30"/>
      <c r="B142" s="13"/>
      <c r="C142" s="32"/>
      <c r="D142" s="13"/>
      <c r="E142" s="32"/>
      <c r="F142" s="40"/>
      <c r="G142" s="4"/>
      <c r="H142" s="11"/>
    </row>
    <row r="143" spans="1:17" ht="16.5" customHeight="1" x14ac:dyDescent="0.3">
      <c r="A143" s="30"/>
      <c r="B143" s="13"/>
      <c r="C143" s="32"/>
      <c r="D143" s="13"/>
      <c r="E143" s="32"/>
      <c r="F143" s="40"/>
      <c r="G143" s="4"/>
      <c r="H143" s="11"/>
    </row>
    <row r="144" spans="1:17" ht="16.5" customHeight="1" x14ac:dyDescent="0.3">
      <c r="A144" s="30"/>
      <c r="B144" s="13"/>
      <c r="C144" s="32"/>
      <c r="D144" s="13"/>
      <c r="E144" s="32"/>
      <c r="F144" s="40"/>
      <c r="G144" s="4"/>
      <c r="H144" s="11"/>
    </row>
    <row r="145" spans="1:8" ht="16.5" customHeight="1" x14ac:dyDescent="0.3">
      <c r="A145" s="30"/>
      <c r="B145" s="13"/>
      <c r="C145" s="32"/>
      <c r="D145" s="13"/>
      <c r="E145" s="32"/>
      <c r="F145" s="40"/>
      <c r="G145" s="4"/>
      <c r="H145" s="11"/>
    </row>
    <row r="146" spans="1:8" ht="16.5" customHeight="1" x14ac:dyDescent="0.3">
      <c r="A146" s="30"/>
      <c r="B146" s="13"/>
      <c r="C146" s="32"/>
      <c r="D146" s="13"/>
      <c r="E146" s="32"/>
      <c r="F146" s="40"/>
      <c r="G146" s="4"/>
      <c r="H146" s="11"/>
    </row>
    <row r="147" spans="1:8" ht="16.5" customHeight="1" x14ac:dyDescent="0.3">
      <c r="A147" s="30"/>
      <c r="B147" s="13"/>
      <c r="C147" s="32"/>
      <c r="D147" s="13"/>
      <c r="E147" s="32"/>
      <c r="F147" s="40"/>
      <c r="G147" s="4"/>
      <c r="H147" s="11"/>
    </row>
    <row r="148" spans="1:8" x14ac:dyDescent="0.25">
      <c r="G148" s="11"/>
    </row>
    <row r="155" spans="1:8" x14ac:dyDescent="0.25">
      <c r="B155" s="9"/>
    </row>
  </sheetData>
  <sheetProtection formatCells="0" formatColumns="0" formatRows="0" insertColumns="0" insertRows="0" insertHyperlinks="0" deleteColumns="0" deleteRows="0" sort="0" autoFilter="0" pivotTables="0"/>
  <mergeCells count="110">
    <mergeCell ref="A39:B39"/>
    <mergeCell ref="E41:F41"/>
    <mergeCell ref="E30:F30"/>
    <mergeCell ref="C33:D33"/>
    <mergeCell ref="E34:F34"/>
    <mergeCell ref="A38:B38"/>
    <mergeCell ref="C38:D38"/>
    <mergeCell ref="E38:F38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62:F62"/>
    <mergeCell ref="A63:B63"/>
    <mergeCell ref="C63:D63"/>
    <mergeCell ref="A64:B64"/>
    <mergeCell ref="A65:B65"/>
    <mergeCell ref="E65:F65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85:F85"/>
    <mergeCell ref="A88:D88"/>
    <mergeCell ref="A89:B89"/>
    <mergeCell ref="E89:F89"/>
    <mergeCell ref="E92:F92"/>
    <mergeCell ref="E78:F78"/>
    <mergeCell ref="A80:D80"/>
    <mergeCell ref="E80:F80"/>
    <mergeCell ref="E70:F70"/>
    <mergeCell ref="A81:B81"/>
    <mergeCell ref="E81:F81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B105:C105"/>
    <mergeCell ref="E105:F105"/>
    <mergeCell ref="A106:C106"/>
    <mergeCell ref="E109:F109"/>
    <mergeCell ref="B112:C112"/>
    <mergeCell ref="E113:F113"/>
    <mergeCell ref="E116:F116"/>
    <mergeCell ref="N52:O52"/>
    <mergeCell ref="G85:K85"/>
    <mergeCell ref="M85:Q85"/>
    <mergeCell ref="G95:K95"/>
    <mergeCell ref="M95:Q95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B4:C4"/>
    <mergeCell ref="B5:C5"/>
    <mergeCell ref="B6:C6"/>
    <mergeCell ref="B7:C7"/>
    <mergeCell ref="H119:I119"/>
    <mergeCell ref="G105:K105"/>
    <mergeCell ref="A104:D104"/>
    <mergeCell ref="E104:F104"/>
    <mergeCell ref="E117:F117"/>
    <mergeCell ref="B119:C119"/>
    <mergeCell ref="E101:F101"/>
    <mergeCell ref="A97:B97"/>
    <mergeCell ref="E97:F97"/>
    <mergeCell ref="A72:B72"/>
    <mergeCell ref="A73:B73"/>
    <mergeCell ref="E74:F7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5" sqref="A25"/>
    </sheetView>
  </sheetViews>
  <sheetFormatPr defaultRowHeight="15.75" x14ac:dyDescent="0.25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332" t="s">
        <v>75</v>
      </c>
      <c r="B1" s="332"/>
      <c r="C1" s="108"/>
      <c r="D1" s="332"/>
      <c r="E1" s="332"/>
    </row>
    <row r="2" spans="1:5" ht="13.5" customHeight="1" x14ac:dyDescent="0.25">
      <c r="A2" s="97" t="s">
        <v>76</v>
      </c>
      <c r="B2" s="98"/>
      <c r="C2" s="97"/>
      <c r="D2" s="97"/>
      <c r="E2" s="98"/>
    </row>
    <row r="3" spans="1:5" ht="15.75" customHeight="1" x14ac:dyDescent="0.25">
      <c r="A3" s="110">
        <v>290.52</v>
      </c>
      <c r="B3" s="100">
        <f t="shared" ref="B3:B22" si="0">(A3-$A$25)/$A$25</f>
        <v>2.2923528966460556E-2</v>
      </c>
      <c r="C3" s="99"/>
      <c r="D3" s="107"/>
      <c r="E3" s="100"/>
    </row>
    <row r="4" spans="1:5" ht="15.75" customHeight="1" x14ac:dyDescent="0.25">
      <c r="A4" s="110">
        <v>288.25</v>
      </c>
      <c r="B4" s="100">
        <f t="shared" si="0"/>
        <v>1.4930838581103792E-2</v>
      </c>
      <c r="C4" s="99"/>
      <c r="D4" s="107"/>
      <c r="E4" s="100"/>
    </row>
    <row r="5" spans="1:5" ht="15.75" customHeight="1" x14ac:dyDescent="0.25">
      <c r="A5" s="110">
        <v>290.95</v>
      </c>
      <c r="B5" s="100">
        <f t="shared" si="0"/>
        <v>2.4437562828003943E-2</v>
      </c>
      <c r="C5" s="99"/>
      <c r="D5" s="107"/>
      <c r="E5" s="100"/>
    </row>
    <row r="6" spans="1:5" ht="15.75" customHeight="1" x14ac:dyDescent="0.25">
      <c r="A6" s="110">
        <v>285.31</v>
      </c>
      <c r="B6" s="100">
        <f t="shared" si="0"/>
        <v>4.5790721789235904E-3</v>
      </c>
      <c r="C6" s="99"/>
      <c r="D6" s="107"/>
      <c r="E6" s="100"/>
    </row>
    <row r="7" spans="1:5" ht="15.75" customHeight="1" x14ac:dyDescent="0.25">
      <c r="A7" s="110">
        <v>281.92</v>
      </c>
      <c r="B7" s="100">
        <f t="shared" si="0"/>
        <v>-7.3571482644066016E-3</v>
      </c>
      <c r="C7" s="99"/>
      <c r="D7" s="107"/>
      <c r="E7" s="100"/>
    </row>
    <row r="8" spans="1:5" ht="15.75" customHeight="1" x14ac:dyDescent="0.25">
      <c r="A8" s="110">
        <v>278.48</v>
      </c>
      <c r="B8" s="100">
        <f t="shared" si="0"/>
        <v>-1.9469419156753504E-2</v>
      </c>
      <c r="C8" s="99"/>
      <c r="D8" s="107"/>
      <c r="E8" s="100"/>
    </row>
    <row r="9" spans="1:5" ht="15.75" customHeight="1" x14ac:dyDescent="0.25">
      <c r="A9" s="110">
        <v>281.91000000000003</v>
      </c>
      <c r="B9" s="100">
        <f t="shared" si="0"/>
        <v>-7.3923583542099035E-3</v>
      </c>
      <c r="C9" s="99"/>
      <c r="D9" s="107"/>
      <c r="E9" s="100"/>
    </row>
    <row r="10" spans="1:5" ht="15.75" customHeight="1" x14ac:dyDescent="0.25">
      <c r="A10" s="110">
        <v>290.99</v>
      </c>
      <c r="B10" s="100">
        <f t="shared" si="0"/>
        <v>2.4578403187217351E-2</v>
      </c>
      <c r="C10" s="99"/>
      <c r="D10" s="107"/>
      <c r="E10" s="100"/>
    </row>
    <row r="11" spans="1:5" ht="15.75" customHeight="1" x14ac:dyDescent="0.25">
      <c r="A11" s="110">
        <v>283.81</v>
      </c>
      <c r="B11" s="100">
        <f t="shared" si="0"/>
        <v>-7.024412915765158E-4</v>
      </c>
      <c r="C11" s="99"/>
      <c r="D11" s="107"/>
      <c r="E11" s="100"/>
    </row>
    <row r="12" spans="1:5" ht="15.75" customHeight="1" x14ac:dyDescent="0.25">
      <c r="A12" s="110">
        <v>281.76</v>
      </c>
      <c r="B12" s="100">
        <f t="shared" si="0"/>
        <v>-7.9205097012600353E-3</v>
      </c>
      <c r="C12" s="99"/>
      <c r="D12" s="107"/>
      <c r="E12" s="100"/>
    </row>
    <row r="13" spans="1:5" ht="15.75" customHeight="1" x14ac:dyDescent="0.25">
      <c r="A13" s="110">
        <v>285.45999999999998</v>
      </c>
      <c r="B13" s="100">
        <f t="shared" si="0"/>
        <v>5.107223525973521E-3</v>
      </c>
      <c r="C13" s="99"/>
      <c r="D13" s="107"/>
      <c r="E13" s="100"/>
    </row>
    <row r="14" spans="1:5" ht="15.75" customHeight="1" x14ac:dyDescent="0.25">
      <c r="A14" s="110">
        <v>279.42</v>
      </c>
      <c r="B14" s="100">
        <f t="shared" si="0"/>
        <v>-1.6159670715240111E-2</v>
      </c>
      <c r="C14" s="99"/>
      <c r="D14" s="107"/>
      <c r="E14" s="100"/>
    </row>
    <row r="15" spans="1:5" ht="15.75" customHeight="1" x14ac:dyDescent="0.25">
      <c r="A15" s="110">
        <v>279.14999999999998</v>
      </c>
      <c r="B15" s="100">
        <f t="shared" si="0"/>
        <v>-1.7110343139930269E-2</v>
      </c>
      <c r="C15" s="99"/>
      <c r="D15" s="107"/>
      <c r="E15" s="100"/>
    </row>
    <row r="16" spans="1:5" ht="15.75" customHeight="1" x14ac:dyDescent="0.25">
      <c r="A16" s="110">
        <v>280.3</v>
      </c>
      <c r="B16" s="100">
        <f t="shared" si="0"/>
        <v>-1.3061182812546732E-2</v>
      </c>
      <c r="C16" s="99"/>
      <c r="D16" s="107"/>
      <c r="E16" s="100"/>
    </row>
    <row r="17" spans="1:7" ht="15.75" customHeight="1" x14ac:dyDescent="0.25">
      <c r="A17" s="110">
        <v>287.83999999999997</v>
      </c>
      <c r="B17" s="100">
        <f t="shared" si="0"/>
        <v>1.3487224899167007E-2</v>
      </c>
      <c r="C17" s="99"/>
      <c r="D17" s="107"/>
      <c r="E17" s="100"/>
    </row>
    <row r="18" spans="1:7" ht="15.75" customHeight="1" x14ac:dyDescent="0.25">
      <c r="A18" s="110">
        <v>283.23</v>
      </c>
      <c r="B18" s="100">
        <f t="shared" si="0"/>
        <v>-2.7446265001698344E-3</v>
      </c>
      <c r="C18" s="99"/>
      <c r="D18" s="107"/>
      <c r="E18" s="100"/>
    </row>
    <row r="19" spans="1:7" ht="15.75" customHeight="1" x14ac:dyDescent="0.25">
      <c r="A19" s="110">
        <v>292.16000000000003</v>
      </c>
      <c r="B19" s="100">
        <f t="shared" si="0"/>
        <v>2.869798369420749E-2</v>
      </c>
      <c r="C19" s="99"/>
      <c r="D19" s="107"/>
      <c r="E19" s="100"/>
    </row>
    <row r="20" spans="1:7" ht="15.75" customHeight="1" x14ac:dyDescent="0.25">
      <c r="A20" s="110">
        <v>276.17</v>
      </c>
      <c r="B20" s="100">
        <f t="shared" si="0"/>
        <v>-2.7602949901323677E-2</v>
      </c>
      <c r="C20" s="99"/>
      <c r="D20" s="107"/>
      <c r="E20" s="100"/>
    </row>
    <row r="21" spans="1:7" ht="15.75" customHeight="1" x14ac:dyDescent="0.25">
      <c r="A21" s="110">
        <v>284.33999999999997</v>
      </c>
      <c r="B21" s="100">
        <f t="shared" si="0"/>
        <v>1.1636934680000924E-3</v>
      </c>
      <c r="C21" s="99"/>
      <c r="D21" s="107"/>
      <c r="E21" s="100"/>
    </row>
    <row r="22" spans="1:7" ht="15.75" customHeight="1" x14ac:dyDescent="0.25">
      <c r="A22" s="110">
        <v>278.22000000000003</v>
      </c>
      <c r="B22" s="100">
        <f t="shared" si="0"/>
        <v>-2.0384881491640156E-2</v>
      </c>
      <c r="C22" s="99"/>
      <c r="D22" s="107"/>
      <c r="E22" s="100"/>
    </row>
    <row r="23" spans="1:7" ht="15.75" customHeight="1" x14ac:dyDescent="0.25">
      <c r="A23" s="101"/>
      <c r="B23" s="100"/>
      <c r="C23" s="101"/>
      <c r="D23" s="101"/>
      <c r="E23" s="102"/>
    </row>
    <row r="24" spans="1:7" ht="13.5" customHeight="1" x14ac:dyDescent="0.25">
      <c r="A24" s="101">
        <f>SUM(A3:A22)</f>
        <v>5680.19</v>
      </c>
      <c r="B24" s="101"/>
      <c r="C24" s="101"/>
      <c r="D24" s="101"/>
      <c r="E24" s="101"/>
    </row>
    <row r="25" spans="1:7" x14ac:dyDescent="0.25">
      <c r="A25" s="104">
        <f>AVERAGE(A3:A22)</f>
        <v>284.0095</v>
      </c>
      <c r="B25" s="105">
        <f>IF(A25&lt;250, A25*0.925, A25*0.95)</f>
        <v>269.80902499999996</v>
      </c>
      <c r="C25" s="103"/>
      <c r="D25" s="104"/>
      <c r="E25" s="105"/>
    </row>
    <row r="26" spans="1:7" x14ac:dyDescent="0.25">
      <c r="A26" s="109"/>
      <c r="B26" s="105">
        <f>IF(A25&lt;250, A25*1.075, A25*1.05)</f>
        <v>298.20997500000004</v>
      </c>
      <c r="C26" s="106"/>
      <c r="D26" s="109"/>
      <c r="E26" s="105"/>
    </row>
    <row r="27" spans="1:7" x14ac:dyDescent="0.25">
      <c r="A27" s="109"/>
      <c r="C27" s="106"/>
      <c r="D27" s="109"/>
      <c r="G27" s="109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112" zoomScale="55" zoomScaleNormal="75" workbookViewId="0">
      <selection activeCell="B34" sqref="B34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111" t="s">
        <v>77</v>
      </c>
      <c r="B17" s="111"/>
    </row>
    <row r="18" spans="1:14" ht="18.75" x14ac:dyDescent="0.3">
      <c r="A18" s="113" t="s">
        <v>1</v>
      </c>
      <c r="B18" s="356" t="s">
        <v>78</v>
      </c>
      <c r="C18" s="356"/>
      <c r="D18" s="203"/>
      <c r="E18" s="203"/>
    </row>
    <row r="19" spans="1:14" ht="18.75" x14ac:dyDescent="0.3">
      <c r="A19" s="113" t="s">
        <v>2</v>
      </c>
      <c r="B19" s="204" t="s">
        <v>75</v>
      </c>
    </row>
    <row r="20" spans="1:14" ht="18.75" x14ac:dyDescent="0.3">
      <c r="A20" s="113" t="s">
        <v>3</v>
      </c>
      <c r="B20" s="204" t="s">
        <v>79</v>
      </c>
    </row>
    <row r="21" spans="1:14" ht="18.75" x14ac:dyDescent="0.3">
      <c r="A21" s="113" t="s">
        <v>80</v>
      </c>
      <c r="B21" s="241" t="s">
        <v>81</v>
      </c>
      <c r="C21" s="241"/>
      <c r="D21" s="241"/>
      <c r="E21" s="241"/>
      <c r="F21" s="241"/>
      <c r="G21" s="241"/>
      <c r="H21" s="241"/>
      <c r="I21" s="241"/>
    </row>
    <row r="22" spans="1:14" ht="18.75" x14ac:dyDescent="0.3">
      <c r="A22" s="113" t="s">
        <v>82</v>
      </c>
      <c r="B22" s="205" t="s">
        <v>83</v>
      </c>
    </row>
    <row r="23" spans="1:14" ht="18.75" x14ac:dyDescent="0.3">
      <c r="A23" s="113" t="s">
        <v>5</v>
      </c>
      <c r="B23" s="205"/>
    </row>
    <row r="24" spans="1:14" ht="18.75" x14ac:dyDescent="0.3">
      <c r="A24" s="113"/>
      <c r="B24" s="116"/>
    </row>
    <row r="25" spans="1:14" ht="18.75" x14ac:dyDescent="0.3">
      <c r="A25" s="117" t="s">
        <v>84</v>
      </c>
      <c r="B25" s="116"/>
    </row>
    <row r="26" spans="1:14" ht="18.75" x14ac:dyDescent="0.3">
      <c r="A26" s="118" t="s">
        <v>85</v>
      </c>
      <c r="B26" s="206"/>
    </row>
    <row r="27" spans="1:14" ht="18.75" x14ac:dyDescent="0.3">
      <c r="A27" s="120" t="s">
        <v>86</v>
      </c>
      <c r="B27" s="206"/>
    </row>
    <row r="28" spans="1:14" ht="19.5" customHeight="1" x14ac:dyDescent="0.3">
      <c r="A28" s="120" t="s">
        <v>87</v>
      </c>
      <c r="B28" s="207">
        <v>99.25</v>
      </c>
    </row>
    <row r="29" spans="1:14" s="12" customFormat="1" ht="15.75" customHeight="1" x14ac:dyDescent="0.3">
      <c r="A29" s="120" t="s">
        <v>88</v>
      </c>
      <c r="B29" s="206">
        <v>0</v>
      </c>
      <c r="C29" s="334" t="s">
        <v>89</v>
      </c>
      <c r="D29" s="335"/>
      <c r="E29" s="335"/>
      <c r="F29" s="335"/>
      <c r="G29" s="336"/>
      <c r="I29" s="122"/>
      <c r="J29" s="122"/>
      <c r="K29" s="122"/>
      <c r="L29" s="122"/>
    </row>
    <row r="30" spans="1:14" s="12" customFormat="1" ht="19.5" customHeight="1" x14ac:dyDescent="0.3">
      <c r="A30" s="120" t="s">
        <v>90</v>
      </c>
      <c r="B30" s="119">
        <f>B28-B29</f>
        <v>99.25</v>
      </c>
      <c r="C30" s="123"/>
      <c r="D30" s="123"/>
      <c r="E30" s="123"/>
      <c r="F30" s="123"/>
      <c r="G30" s="124"/>
      <c r="I30" s="122"/>
      <c r="J30" s="122"/>
      <c r="K30" s="122"/>
      <c r="L30" s="122"/>
    </row>
    <row r="31" spans="1:14" s="12" customFormat="1" ht="17.25" customHeight="1" x14ac:dyDescent="0.3">
      <c r="A31" s="120" t="s">
        <v>91</v>
      </c>
      <c r="B31" s="208">
        <v>474.58</v>
      </c>
      <c r="C31" s="339" t="s">
        <v>92</v>
      </c>
      <c r="D31" s="340"/>
      <c r="E31" s="340"/>
      <c r="F31" s="340"/>
      <c r="G31" s="340"/>
      <c r="H31" s="341"/>
      <c r="I31" s="122"/>
      <c r="J31" s="122"/>
      <c r="K31" s="122"/>
      <c r="L31" s="122"/>
    </row>
    <row r="32" spans="1:14" s="12" customFormat="1" ht="17.25" customHeight="1" x14ac:dyDescent="0.3">
      <c r="A32" s="120" t="s">
        <v>93</v>
      </c>
      <c r="B32" s="208">
        <v>666.7</v>
      </c>
      <c r="C32" s="339" t="s">
        <v>94</v>
      </c>
      <c r="D32" s="340"/>
      <c r="E32" s="340"/>
      <c r="F32" s="340"/>
      <c r="G32" s="340"/>
      <c r="H32" s="341"/>
      <c r="I32" s="122"/>
      <c r="J32" s="122"/>
      <c r="K32" s="122"/>
      <c r="L32" s="125"/>
      <c r="M32" s="125"/>
      <c r="N32" s="126"/>
    </row>
    <row r="33" spans="1:14" s="12" customFormat="1" ht="17.25" customHeight="1" x14ac:dyDescent="0.3">
      <c r="A33" s="120"/>
      <c r="C33" s="127"/>
      <c r="D33" s="127"/>
      <c r="E33" s="127"/>
      <c r="F33" s="127"/>
      <c r="G33" s="127"/>
      <c r="H33" s="127"/>
      <c r="I33" s="122"/>
      <c r="J33" s="122"/>
      <c r="K33" s="122"/>
      <c r="L33" s="125"/>
      <c r="M33" s="125"/>
      <c r="N33" s="126"/>
    </row>
    <row r="34" spans="1:14" s="12" customFormat="1" ht="18.75" x14ac:dyDescent="0.3">
      <c r="A34" s="120" t="s">
        <v>95</v>
      </c>
      <c r="B34" s="128">
        <f>B31/B32</f>
        <v>0.711834408279586</v>
      </c>
      <c r="C34" s="112" t="s">
        <v>96</v>
      </c>
      <c r="D34" s="112"/>
      <c r="E34" s="112"/>
      <c r="F34" s="112"/>
      <c r="G34" s="112"/>
      <c r="I34" s="122"/>
      <c r="J34" s="122"/>
      <c r="K34" s="122"/>
      <c r="L34" s="125"/>
      <c r="M34" s="125"/>
      <c r="N34" s="126"/>
    </row>
    <row r="35" spans="1:14" s="12" customFormat="1" ht="19.5" customHeight="1" x14ac:dyDescent="0.3">
      <c r="A35" s="120"/>
      <c r="B35" s="119"/>
      <c r="G35" s="112"/>
      <c r="I35" s="122"/>
      <c r="J35" s="122"/>
      <c r="K35" s="122"/>
      <c r="L35" s="125"/>
      <c r="M35" s="125"/>
      <c r="N35" s="126"/>
    </row>
    <row r="36" spans="1:14" s="12" customFormat="1" ht="15.75" customHeight="1" x14ac:dyDescent="0.3">
      <c r="A36" s="129" t="s">
        <v>97</v>
      </c>
      <c r="B36" s="243">
        <v>50</v>
      </c>
      <c r="C36" s="112"/>
      <c r="D36" s="337" t="s">
        <v>19</v>
      </c>
      <c r="E36" s="349"/>
      <c r="F36" s="337" t="s">
        <v>26</v>
      </c>
      <c r="G36" s="338"/>
      <c r="J36" s="122"/>
      <c r="K36" s="122"/>
      <c r="L36" s="125"/>
      <c r="M36" s="125"/>
      <c r="N36" s="126"/>
    </row>
    <row r="37" spans="1:14" s="12" customFormat="1" ht="15.75" customHeight="1" x14ac:dyDescent="0.3">
      <c r="A37" s="130" t="s">
        <v>98</v>
      </c>
      <c r="B37" s="244">
        <v>5</v>
      </c>
      <c r="C37" s="132" t="s">
        <v>99</v>
      </c>
      <c r="D37" s="133" t="s">
        <v>100</v>
      </c>
      <c r="E37" s="194" t="s">
        <v>101</v>
      </c>
      <c r="F37" s="133" t="s">
        <v>100</v>
      </c>
      <c r="G37" s="134" t="s">
        <v>101</v>
      </c>
      <c r="J37" s="122"/>
      <c r="K37" s="122"/>
      <c r="L37" s="125"/>
      <c r="M37" s="125"/>
      <c r="N37" s="126"/>
    </row>
    <row r="38" spans="1:14" s="12" customFormat="1" ht="21.75" customHeight="1" x14ac:dyDescent="0.3">
      <c r="A38" s="130" t="s">
        <v>102</v>
      </c>
      <c r="B38" s="244">
        <v>25</v>
      </c>
      <c r="C38" s="135">
        <v>1</v>
      </c>
      <c r="D38" s="245">
        <v>46589481</v>
      </c>
      <c r="E38" s="217">
        <f>IF(ISBLANK(D38),"-",$D$48/$D$45*D38)</f>
        <v>60834381.643438756</v>
      </c>
      <c r="F38" s="245">
        <v>45140216</v>
      </c>
      <c r="G38" s="220">
        <f>IF(ISBLANK(F38),"-",$D$48/$F$45*F38)</f>
        <v>61106662.747983553</v>
      </c>
      <c r="J38" s="122"/>
      <c r="K38" s="122"/>
      <c r="L38" s="125"/>
      <c r="M38" s="125"/>
      <c r="N38" s="126"/>
    </row>
    <row r="39" spans="1:14" s="12" customFormat="1" ht="21.75" customHeight="1" x14ac:dyDescent="0.3">
      <c r="A39" s="130" t="s">
        <v>103</v>
      </c>
      <c r="B39" s="244">
        <v>1</v>
      </c>
      <c r="C39" s="131">
        <v>2</v>
      </c>
      <c r="D39" s="246">
        <v>46530691</v>
      </c>
      <c r="E39" s="218">
        <f>IF(ISBLANK(D39),"-",$D$48/$D$45*D39)</f>
        <v>60757616.390423425</v>
      </c>
      <c r="F39" s="246">
        <v>45229946</v>
      </c>
      <c r="G39" s="221">
        <f>IF(ISBLANK(F39),"-",$D$48/$F$45*F39)</f>
        <v>61228130.949384637</v>
      </c>
      <c r="J39" s="122"/>
      <c r="K39" s="122"/>
      <c r="L39" s="125"/>
      <c r="M39" s="125"/>
      <c r="N39" s="126"/>
    </row>
    <row r="40" spans="1:14" ht="21.75" customHeight="1" x14ac:dyDescent="0.3">
      <c r="A40" s="130" t="s">
        <v>104</v>
      </c>
      <c r="B40" s="244">
        <v>1</v>
      </c>
      <c r="C40" s="131">
        <v>3</v>
      </c>
      <c r="D40" s="246">
        <v>46579868</v>
      </c>
      <c r="E40" s="218">
        <f>IF(ISBLANK(D40),"-",$D$48/$D$45*D40)</f>
        <v>60821829.434266508</v>
      </c>
      <c r="F40" s="246">
        <v>45318024</v>
      </c>
      <c r="G40" s="221">
        <f>IF(ISBLANK(F40),"-",$D$48/$F$45*F40)</f>
        <v>61347362.825490788</v>
      </c>
      <c r="L40" s="125"/>
      <c r="M40" s="125"/>
      <c r="N40" s="137"/>
    </row>
    <row r="41" spans="1:14" ht="21.75" customHeight="1" x14ac:dyDescent="0.3">
      <c r="A41" s="130" t="s">
        <v>105</v>
      </c>
      <c r="B41" s="244">
        <v>1</v>
      </c>
      <c r="C41" s="138">
        <v>4</v>
      </c>
      <c r="D41" s="247"/>
      <c r="E41" s="219" t="str">
        <f>IF(ISBLANK(D41),"-",$D$48/$D$45*D41)</f>
        <v>-</v>
      </c>
      <c r="F41" s="247"/>
      <c r="G41" s="223" t="str">
        <f>IF(ISBLANK(F41),"-",$D$48/$F$45*F41)</f>
        <v>-</v>
      </c>
      <c r="L41" s="125"/>
      <c r="M41" s="125"/>
      <c r="N41" s="137"/>
    </row>
    <row r="42" spans="1:14" ht="22.5" customHeight="1" x14ac:dyDescent="0.3">
      <c r="A42" s="130" t="s">
        <v>106</v>
      </c>
      <c r="B42" s="244">
        <v>1</v>
      </c>
      <c r="C42" s="140" t="s">
        <v>107</v>
      </c>
      <c r="D42" s="264">
        <f>AVERAGE(D38:D41)</f>
        <v>46566680</v>
      </c>
      <c r="E42" s="168">
        <f>AVERAGE(E38:E41)</f>
        <v>60804609.156042896</v>
      </c>
      <c r="F42" s="141">
        <f>AVERAGE(F38:F41)</f>
        <v>45229395.333333336</v>
      </c>
      <c r="G42" s="142">
        <f>AVERAGE(G38:G41)</f>
        <v>61227385.507619657</v>
      </c>
      <c r="H42" s="238"/>
    </row>
    <row r="43" spans="1:14" ht="21.75" customHeight="1" x14ac:dyDescent="0.3">
      <c r="A43" s="130" t="s">
        <v>108</v>
      </c>
      <c r="B43" s="207">
        <v>1</v>
      </c>
      <c r="C43" s="265" t="s">
        <v>109</v>
      </c>
      <c r="D43" s="266">
        <v>27.1</v>
      </c>
      <c r="E43" s="137"/>
      <c r="F43" s="248">
        <v>26.14</v>
      </c>
      <c r="H43" s="238"/>
    </row>
    <row r="44" spans="1:14" ht="21.75" customHeight="1" x14ac:dyDescent="0.3">
      <c r="A44" s="130" t="s">
        <v>110</v>
      </c>
      <c r="B44" s="207">
        <v>1</v>
      </c>
      <c r="C44" s="267" t="s">
        <v>111</v>
      </c>
      <c r="D44" s="268">
        <f>D43*$B$34</f>
        <v>19.290712464376782</v>
      </c>
      <c r="E44" s="144"/>
      <c r="F44" s="143">
        <f>F43*$B$34</f>
        <v>18.607351432428377</v>
      </c>
      <c r="H44" s="238"/>
    </row>
    <row r="45" spans="1:14" ht="19.5" customHeight="1" x14ac:dyDescent="0.3">
      <c r="A45" s="130" t="s">
        <v>112</v>
      </c>
      <c r="B45" s="263">
        <f>(B44/B43)*(B42/B41)*(B40/B39)*(B38/B37)*B36</f>
        <v>250</v>
      </c>
      <c r="C45" s="267" t="s">
        <v>113</v>
      </c>
      <c r="D45" s="269">
        <f>D44*$B$30/100</f>
        <v>19.146032120893956</v>
      </c>
      <c r="E45" s="146"/>
      <c r="F45" s="145">
        <f>F44*$B$30/100</f>
        <v>18.467796296685165</v>
      </c>
      <c r="H45" s="238"/>
    </row>
    <row r="46" spans="1:14" ht="19.5" customHeight="1" x14ac:dyDescent="0.3">
      <c r="A46" s="350" t="s">
        <v>114</v>
      </c>
      <c r="B46" s="351"/>
      <c r="C46" s="267" t="s">
        <v>115</v>
      </c>
      <c r="D46" s="268">
        <f>D45/$B$45</f>
        <v>7.658412848357582E-2</v>
      </c>
      <c r="E46" s="146"/>
      <c r="F46" s="147">
        <f>F45/$B$45</f>
        <v>7.3871185186740657E-2</v>
      </c>
      <c r="H46" s="238"/>
    </row>
    <row r="47" spans="1:14" ht="19.5" customHeight="1" x14ac:dyDescent="0.3">
      <c r="A47" s="352"/>
      <c r="B47" s="353"/>
      <c r="C47" s="267" t="s">
        <v>116</v>
      </c>
      <c r="D47" s="270">
        <v>0.1</v>
      </c>
      <c r="F47" s="149"/>
      <c r="H47" s="238"/>
    </row>
    <row r="48" spans="1:14" ht="18.75" x14ac:dyDescent="0.3">
      <c r="C48" s="267" t="s">
        <v>117</v>
      </c>
      <c r="D48" s="268">
        <f>D47*$B$45</f>
        <v>25</v>
      </c>
      <c r="F48" s="149"/>
      <c r="H48" s="238"/>
    </row>
    <row r="49" spans="1:12" ht="19.5" customHeight="1" x14ac:dyDescent="0.3">
      <c r="C49" s="271" t="s">
        <v>118</v>
      </c>
      <c r="D49" s="272">
        <f>D48/B34</f>
        <v>35.120527624425812</v>
      </c>
      <c r="F49" s="153"/>
      <c r="H49" s="238"/>
    </row>
    <row r="50" spans="1:12" ht="18.75" x14ac:dyDescent="0.3">
      <c r="C50" s="273" t="s">
        <v>119</v>
      </c>
      <c r="D50" s="274">
        <f>AVERAGE(E38:E41,G38:G41)</f>
        <v>61015997.331831276</v>
      </c>
      <c r="F50" s="153"/>
      <c r="H50" s="238"/>
    </row>
    <row r="51" spans="1:12" ht="18.75" x14ac:dyDescent="0.3">
      <c r="C51" s="148" t="s">
        <v>120</v>
      </c>
      <c r="D51" s="154">
        <f>STDEV(E38:E41,G38:G41)/D50</f>
        <v>4.0176484219116735E-3</v>
      </c>
      <c r="F51" s="153"/>
    </row>
    <row r="52" spans="1:12" ht="19.5" customHeight="1" x14ac:dyDescent="0.3">
      <c r="C52" s="150" t="s">
        <v>121</v>
      </c>
      <c r="D52" s="155">
        <f>COUNT(E38:E41,G38:G41)</f>
        <v>6</v>
      </c>
      <c r="F52" s="153"/>
    </row>
    <row r="54" spans="1:12" ht="18.75" x14ac:dyDescent="0.3">
      <c r="A54" s="111" t="s">
        <v>84</v>
      </c>
      <c r="B54" s="156" t="s">
        <v>122</v>
      </c>
    </row>
    <row r="55" spans="1:12" ht="18.75" x14ac:dyDescent="0.3">
      <c r="A55" s="112" t="s">
        <v>123</v>
      </c>
      <c r="B55" s="115">
        <v>50</v>
      </c>
      <c r="C55" s="2" t="s">
        <v>124</v>
      </c>
    </row>
    <row r="56" spans="1:12" ht="18.75" x14ac:dyDescent="0.3">
      <c r="A56" s="114" t="s">
        <v>125</v>
      </c>
      <c r="B56" s="206">
        <v>50</v>
      </c>
      <c r="C56" s="112" t="str">
        <f>B20</f>
        <v>Sildenofil atrate equivalent to sildenofil 50mg</v>
      </c>
      <c r="H56" s="121"/>
    </row>
    <row r="57" spans="1:12" ht="18.75" x14ac:dyDescent="0.3">
      <c r="A57" s="115" t="s">
        <v>126</v>
      </c>
      <c r="B57" s="242">
        <f>Uniformity!A25</f>
        <v>284.0095</v>
      </c>
      <c r="H57" s="121"/>
    </row>
    <row r="58" spans="1:12" ht="19.5" customHeight="1" x14ac:dyDescent="0.3">
      <c r="H58" s="121"/>
    </row>
    <row r="59" spans="1:12" s="12" customFormat="1" ht="15.75" customHeight="1" thickBot="1" x14ac:dyDescent="0.35">
      <c r="A59" s="129" t="s">
        <v>127</v>
      </c>
      <c r="B59" s="243">
        <v>50</v>
      </c>
      <c r="C59" s="112"/>
      <c r="D59" s="158" t="s">
        <v>128</v>
      </c>
      <c r="E59" s="157" t="s">
        <v>129</v>
      </c>
      <c r="F59" s="157" t="s">
        <v>100</v>
      </c>
      <c r="G59" s="157" t="s">
        <v>130</v>
      </c>
      <c r="H59" s="132" t="s">
        <v>131</v>
      </c>
      <c r="L59" s="122"/>
    </row>
    <row r="60" spans="1:12" s="12" customFormat="1" ht="22.5" customHeight="1" x14ac:dyDescent="0.3">
      <c r="A60" s="130" t="s">
        <v>132</v>
      </c>
      <c r="B60" s="244">
        <v>5</v>
      </c>
      <c r="C60" s="342" t="s">
        <v>133</v>
      </c>
      <c r="D60" s="346">
        <v>286.58999999999997</v>
      </c>
      <c r="E60" s="159">
        <v>1</v>
      </c>
      <c r="F60" s="250">
        <v>63050124</v>
      </c>
      <c r="G60" s="361">
        <f>IF(ISBLANK(F60),"-",(F60/$D$50*$D$47*$B$68)*($B$57/$D$60))</f>
        <v>51.201663346456833</v>
      </c>
      <c r="H60" s="234">
        <f>IF(ISBLANK(F60),"-",G60/$B$56)</f>
        <v>1.0240332669291368</v>
      </c>
      <c r="L60" s="122"/>
    </row>
    <row r="61" spans="1:12" s="12" customFormat="1" ht="21.75" customHeight="1" x14ac:dyDescent="0.3">
      <c r="A61" s="130" t="s">
        <v>134</v>
      </c>
      <c r="B61" s="244">
        <v>50</v>
      </c>
      <c r="C61" s="343"/>
      <c r="D61" s="347"/>
      <c r="E61" s="160">
        <v>2</v>
      </c>
      <c r="F61" s="246">
        <v>62865219</v>
      </c>
      <c r="G61" s="362">
        <f t="shared" ref="G61:G63" si="0">IF(ISBLANK(F61),"-",(F61/$D$50*$D$47*$B$68)*($B$57/$D$60))</f>
        <v>51.05150593263356</v>
      </c>
      <c r="H61" s="235">
        <f t="shared" ref="H60:H71" si="1">IF(ISBLANK(F61),"-",G61/$B$56)</f>
        <v>1.0210301186526711</v>
      </c>
      <c r="L61" s="122"/>
    </row>
    <row r="62" spans="1:12" s="12" customFormat="1" ht="21.75" customHeight="1" x14ac:dyDescent="0.3">
      <c r="A62" s="130" t="s">
        <v>135</v>
      </c>
      <c r="B62" s="244">
        <v>1</v>
      </c>
      <c r="C62" s="343"/>
      <c r="D62" s="347"/>
      <c r="E62" s="160">
        <v>3</v>
      </c>
      <c r="F62" s="246">
        <v>63208561</v>
      </c>
      <c r="G62" s="362">
        <f t="shared" si="0"/>
        <v>51.330326660990877</v>
      </c>
      <c r="H62" s="235">
        <f>IF(ISBLANK(F62),"-",G62/$B$56)</f>
        <v>1.0266065332198175</v>
      </c>
      <c r="L62" s="122"/>
    </row>
    <row r="63" spans="1:12" ht="21" customHeight="1" thickBot="1" x14ac:dyDescent="0.35">
      <c r="A63" s="130" t="s">
        <v>136</v>
      </c>
      <c r="B63" s="244">
        <v>1</v>
      </c>
      <c r="C63" s="344"/>
      <c r="D63" s="348"/>
      <c r="E63" s="161">
        <v>4</v>
      </c>
      <c r="F63" s="251"/>
      <c r="G63" s="363" t="str">
        <f t="shared" si="0"/>
        <v>-</v>
      </c>
      <c r="H63" s="235" t="str">
        <f t="shared" si="1"/>
        <v>-</v>
      </c>
    </row>
    <row r="64" spans="1:12" ht="21.75" customHeight="1" thickBot="1" x14ac:dyDescent="0.35">
      <c r="A64" s="130" t="s">
        <v>137</v>
      </c>
      <c r="B64" s="244">
        <v>1</v>
      </c>
      <c r="C64" s="342" t="s">
        <v>138</v>
      </c>
      <c r="D64" s="346">
        <v>285.64999999999998</v>
      </c>
      <c r="E64" s="159">
        <v>1</v>
      </c>
      <c r="F64" s="250">
        <v>61252694</v>
      </c>
      <c r="G64" s="361">
        <f>IF(ISBLANK(F64),"-",(F64/$D$50*$D$47*$B$68)*($B$57/$D$64))</f>
        <v>49.905696749689135</v>
      </c>
      <c r="H64" s="234">
        <f t="shared" si="1"/>
        <v>0.99811393499378265</v>
      </c>
    </row>
    <row r="65" spans="1:8" ht="21.75" customHeight="1" thickBot="1" x14ac:dyDescent="0.35">
      <c r="A65" s="130" t="s">
        <v>139</v>
      </c>
      <c r="B65" s="244">
        <v>1</v>
      </c>
      <c r="C65" s="343"/>
      <c r="D65" s="347"/>
      <c r="E65" s="160">
        <v>2</v>
      </c>
      <c r="F65" s="246">
        <v>61028887</v>
      </c>
      <c r="G65" s="362">
        <f t="shared" ref="G65:G67" si="2">IF(ISBLANK(F65),"-",(F65/$D$50*$D$47*$B$68)*($B$57/$D$64))</f>
        <v>49.723349761449597</v>
      </c>
      <c r="H65" s="235">
        <f t="shared" si="1"/>
        <v>0.99446699522899196</v>
      </c>
    </row>
    <row r="66" spans="1:8" ht="21.75" customHeight="1" thickBot="1" x14ac:dyDescent="0.35">
      <c r="A66" s="130" t="s">
        <v>140</v>
      </c>
      <c r="B66" s="244">
        <v>1</v>
      </c>
      <c r="C66" s="343"/>
      <c r="D66" s="347">
        <v>1</v>
      </c>
      <c r="E66" s="160">
        <v>3</v>
      </c>
      <c r="F66" s="246">
        <v>61064499</v>
      </c>
      <c r="G66" s="362">
        <f t="shared" si="2"/>
        <v>49.752364675840951</v>
      </c>
      <c r="H66" s="235">
        <f t="shared" si="1"/>
        <v>0.99504729351681898</v>
      </c>
    </row>
    <row r="67" spans="1:8" ht="21" customHeight="1" thickBot="1" x14ac:dyDescent="0.35">
      <c r="A67" s="130" t="s">
        <v>141</v>
      </c>
      <c r="B67" s="244">
        <v>1</v>
      </c>
      <c r="C67" s="344"/>
      <c r="D67" s="348"/>
      <c r="E67" s="161">
        <v>4</v>
      </c>
      <c r="F67" s="251"/>
      <c r="G67" s="363" t="str">
        <f t="shared" si="2"/>
        <v>-</v>
      </c>
      <c r="H67" s="236" t="str">
        <f t="shared" si="1"/>
        <v>-</v>
      </c>
    </row>
    <row r="68" spans="1:8" ht="21.75" customHeight="1" thickBot="1" x14ac:dyDescent="0.35">
      <c r="A68" s="130" t="s">
        <v>142</v>
      </c>
      <c r="B68" s="252">
        <f>(B67/B66)*(B65/B64)*(B63/B62)*(B61/B60)*B59</f>
        <v>500</v>
      </c>
      <c r="C68" s="342" t="s">
        <v>143</v>
      </c>
      <c r="D68" s="346">
        <v>286.68</v>
      </c>
      <c r="E68" s="159">
        <v>1</v>
      </c>
      <c r="F68" s="250"/>
      <c r="G68" s="361" t="str">
        <f>IF(ISBLANK(F68),"-",(F68/$D$50*$D$47*$B$68)*($B$57/$D$68))</f>
        <v>-</v>
      </c>
      <c r="H68" s="235" t="str">
        <f t="shared" si="1"/>
        <v>-</v>
      </c>
    </row>
    <row r="69" spans="1:8" ht="21.75" customHeight="1" thickBot="1" x14ac:dyDescent="0.35">
      <c r="A69" s="275" t="s">
        <v>144</v>
      </c>
      <c r="B69" s="276">
        <f>(D47*B68)/B56*B57</f>
        <v>284.0095</v>
      </c>
      <c r="C69" s="343"/>
      <c r="D69" s="347"/>
      <c r="E69" s="160">
        <v>2</v>
      </c>
      <c r="F69" s="246"/>
      <c r="G69" s="362" t="str">
        <f t="shared" ref="G69:G71" si="3">IF(ISBLANK(F69),"-",(F69/$D$50*$D$47*$B$68)*($B$57/$D$68))</f>
        <v>-</v>
      </c>
      <c r="H69" s="235" t="str">
        <f t="shared" si="1"/>
        <v>-</v>
      </c>
    </row>
    <row r="70" spans="1:8" ht="22.5" customHeight="1" thickBot="1" x14ac:dyDescent="0.35">
      <c r="A70" s="357" t="s">
        <v>114</v>
      </c>
      <c r="B70" s="358"/>
      <c r="C70" s="343"/>
      <c r="D70" s="347"/>
      <c r="E70" s="160">
        <v>3</v>
      </c>
      <c r="F70" s="246"/>
      <c r="G70" s="362" t="str">
        <f t="shared" si="3"/>
        <v>-</v>
      </c>
      <c r="H70" s="235" t="str">
        <f t="shared" si="1"/>
        <v>-</v>
      </c>
    </row>
    <row r="71" spans="1:8" ht="21.75" customHeight="1" thickBot="1" x14ac:dyDescent="0.35">
      <c r="A71" s="359"/>
      <c r="B71" s="360"/>
      <c r="C71" s="345"/>
      <c r="D71" s="348"/>
      <c r="E71" s="161">
        <v>4</v>
      </c>
      <c r="F71" s="251"/>
      <c r="G71" s="363" t="str">
        <f t="shared" si="3"/>
        <v>-</v>
      </c>
      <c r="H71" s="236" t="str">
        <f t="shared" si="1"/>
        <v>-</v>
      </c>
    </row>
    <row r="72" spans="1:8" ht="19.5" thickBot="1" x14ac:dyDescent="0.35">
      <c r="A72" s="162"/>
      <c r="B72" s="162"/>
      <c r="C72" s="162"/>
      <c r="D72" s="162"/>
      <c r="E72" s="162"/>
      <c r="F72" s="163"/>
      <c r="G72" s="151" t="s">
        <v>107</v>
      </c>
      <c r="H72" s="198">
        <f>AVERAGE(H60:H71)</f>
        <v>1.0098830237568699</v>
      </c>
    </row>
    <row r="73" spans="1:8" ht="18.75" x14ac:dyDescent="0.3">
      <c r="C73" s="162"/>
      <c r="D73" s="162"/>
      <c r="E73" s="162"/>
      <c r="F73" s="163"/>
      <c r="G73" s="148" t="s">
        <v>120</v>
      </c>
      <c r="H73" s="165">
        <f>STDEV(H60:H71)/H72</f>
        <v>1.5343054625916968E-2</v>
      </c>
    </row>
    <row r="74" spans="1:8" ht="19.5" customHeight="1" x14ac:dyDescent="0.3">
      <c r="A74" s="162"/>
      <c r="B74" s="162"/>
      <c r="C74" s="163"/>
      <c r="D74" s="163"/>
      <c r="E74" s="164"/>
      <c r="F74" s="163"/>
      <c r="G74" s="150" t="s">
        <v>121</v>
      </c>
      <c r="H74" s="167">
        <f>COUNT(H60:H71)</f>
        <v>6</v>
      </c>
    </row>
    <row r="75" spans="1:8" ht="18.75" x14ac:dyDescent="0.3">
      <c r="A75" s="162"/>
      <c r="B75" s="162"/>
      <c r="C75" s="163"/>
      <c r="D75" s="163"/>
      <c r="E75" s="164"/>
      <c r="F75" s="163"/>
      <c r="G75" s="186"/>
      <c r="H75" s="262"/>
    </row>
    <row r="76" spans="1:8" ht="18.75" x14ac:dyDescent="0.3">
      <c r="A76" s="162"/>
      <c r="B76" s="162"/>
      <c r="C76" s="163"/>
      <c r="D76" s="163"/>
      <c r="E76" s="164"/>
      <c r="F76" s="163"/>
      <c r="G76" s="186"/>
      <c r="H76" s="262"/>
    </row>
    <row r="77" spans="1:8" ht="18.75" x14ac:dyDescent="0.3">
      <c r="A77" s="162"/>
      <c r="B77" s="162"/>
      <c r="C77" s="163"/>
      <c r="D77" s="163"/>
      <c r="E77" s="164"/>
      <c r="F77" s="163"/>
      <c r="G77" s="186"/>
      <c r="H77" s="262"/>
    </row>
    <row r="78" spans="1:8" ht="18.75" x14ac:dyDescent="0.3">
      <c r="A78" s="117" t="s">
        <v>145</v>
      </c>
      <c r="B78" s="117" t="s">
        <v>146</v>
      </c>
    </row>
    <row r="79" spans="1:8" ht="18.75" x14ac:dyDescent="0.3">
      <c r="A79" s="117"/>
      <c r="B79" s="117"/>
    </row>
    <row r="80" spans="1:8" ht="18.75" x14ac:dyDescent="0.3">
      <c r="A80" s="118" t="s">
        <v>85</v>
      </c>
      <c r="B80" s="206">
        <f>B26</f>
        <v>0</v>
      </c>
    </row>
    <row r="81" spans="1:12" ht="18.75" x14ac:dyDescent="0.3">
      <c r="A81" s="120" t="s">
        <v>86</v>
      </c>
      <c r="B81" s="206">
        <f>B27</f>
        <v>0</v>
      </c>
    </row>
    <row r="82" spans="1:12" ht="19.5" customHeight="1" x14ac:dyDescent="0.3">
      <c r="A82" s="120" t="s">
        <v>87</v>
      </c>
      <c r="B82" s="206">
        <f>B28</f>
        <v>99.25</v>
      </c>
    </row>
    <row r="83" spans="1:12" s="12" customFormat="1" ht="15.75" customHeight="1" x14ac:dyDescent="0.3">
      <c r="A83" s="120" t="s">
        <v>88</v>
      </c>
      <c r="B83" s="206">
        <f>B29</f>
        <v>0</v>
      </c>
      <c r="C83" s="334" t="s">
        <v>89</v>
      </c>
      <c r="D83" s="335"/>
      <c r="E83" s="335"/>
      <c r="F83" s="335"/>
      <c r="G83" s="336"/>
      <c r="I83" s="122"/>
      <c r="J83" s="122"/>
      <c r="K83" s="122"/>
      <c r="L83" s="122"/>
    </row>
    <row r="84" spans="1:12" s="12" customFormat="1" ht="18.75" x14ac:dyDescent="0.3">
      <c r="A84" s="120" t="s">
        <v>90</v>
      </c>
      <c r="B84" s="119">
        <f>B82-B83</f>
        <v>99.25</v>
      </c>
      <c r="C84" s="123"/>
      <c r="D84" s="123"/>
      <c r="E84" s="123"/>
      <c r="F84" s="123"/>
      <c r="G84" s="124"/>
      <c r="I84" s="122"/>
      <c r="J84" s="122"/>
      <c r="K84" s="122"/>
      <c r="L84" s="122"/>
    </row>
    <row r="85" spans="1:12" ht="19.5" customHeight="1" x14ac:dyDescent="0.3">
      <c r="A85" s="117"/>
      <c r="B85" s="117"/>
    </row>
    <row r="86" spans="1:12" ht="19.5" customHeight="1" x14ac:dyDescent="0.3">
      <c r="A86" s="129" t="s">
        <v>97</v>
      </c>
      <c r="B86" s="243">
        <v>1</v>
      </c>
      <c r="D86" s="196" t="s">
        <v>19</v>
      </c>
      <c r="E86" s="197"/>
      <c r="F86" s="337" t="s">
        <v>26</v>
      </c>
      <c r="G86" s="338"/>
    </row>
    <row r="87" spans="1:12" ht="21.75" customHeight="1" x14ac:dyDescent="0.3">
      <c r="A87" s="130" t="s">
        <v>98</v>
      </c>
      <c r="B87" s="244">
        <v>1</v>
      </c>
      <c r="C87" s="193" t="s">
        <v>99</v>
      </c>
      <c r="D87" s="133" t="s">
        <v>100</v>
      </c>
      <c r="E87" s="194" t="s">
        <v>101</v>
      </c>
      <c r="F87" s="133" t="s">
        <v>100</v>
      </c>
      <c r="G87" s="134" t="s">
        <v>101</v>
      </c>
    </row>
    <row r="88" spans="1:12" ht="21.75" customHeight="1" x14ac:dyDescent="0.3">
      <c r="A88" s="130" t="s">
        <v>102</v>
      </c>
      <c r="B88" s="244">
        <v>1</v>
      </c>
      <c r="C88" s="191">
        <v>1</v>
      </c>
      <c r="D88" s="245"/>
      <c r="E88" s="217" t="str">
        <f>IF(ISBLANK(D88),"-",$D$98/$D$95*D88)</f>
        <v>-</v>
      </c>
      <c r="F88" s="245"/>
      <c r="G88" s="220" t="str">
        <f>IF(ISBLANK(F88),"-",$D$98/$F$95*F88)</f>
        <v>-</v>
      </c>
    </row>
    <row r="89" spans="1:12" ht="21.75" customHeight="1" x14ac:dyDescent="0.3">
      <c r="A89" s="130" t="s">
        <v>103</v>
      </c>
      <c r="B89" s="244">
        <v>1</v>
      </c>
      <c r="C89" s="163">
        <v>2</v>
      </c>
      <c r="D89" s="246"/>
      <c r="E89" s="218" t="str">
        <f>IF(ISBLANK(D89),"-",$D$98/$D$95*D89)</f>
        <v>-</v>
      </c>
      <c r="F89" s="246"/>
      <c r="G89" s="221" t="str">
        <f>IF(ISBLANK(F89),"-",$D$98/$F$95*F89)</f>
        <v>-</v>
      </c>
    </row>
    <row r="90" spans="1:12" ht="21.75" customHeight="1" x14ac:dyDescent="0.3">
      <c r="A90" s="130" t="s">
        <v>104</v>
      </c>
      <c r="B90" s="244">
        <v>1</v>
      </c>
      <c r="C90" s="163">
        <v>3</v>
      </c>
      <c r="D90" s="246"/>
      <c r="E90" s="218" t="str">
        <f>IF(ISBLANK(D90),"-",$D$98/$D$95*D90)</f>
        <v>-</v>
      </c>
      <c r="F90" s="246"/>
      <c r="G90" s="221" t="str">
        <f>IF(ISBLANK(F90),"-",$D$98/$F$95*F90)</f>
        <v>-</v>
      </c>
    </row>
    <row r="91" spans="1:12" ht="21.75" customHeight="1" x14ac:dyDescent="0.3">
      <c r="A91" s="130" t="s">
        <v>105</v>
      </c>
      <c r="B91" s="244">
        <v>1</v>
      </c>
      <c r="C91" s="195">
        <v>4</v>
      </c>
      <c r="D91" s="247"/>
      <c r="E91" s="219" t="str">
        <f>IF(ISBLANK(D91),"-",$D$98/$D$95*D91)</f>
        <v>-</v>
      </c>
      <c r="F91" s="253"/>
      <c r="G91" s="223" t="str">
        <f>IF(ISBLANK(F91),"-",$D$98/$D$95*F91)</f>
        <v>-</v>
      </c>
    </row>
    <row r="92" spans="1:12" ht="22.5" customHeight="1" x14ac:dyDescent="0.3">
      <c r="A92" s="130" t="s">
        <v>106</v>
      </c>
      <c r="B92" s="244">
        <v>1</v>
      </c>
      <c r="C92" s="186" t="s">
        <v>107</v>
      </c>
      <c r="D92" s="277" t="e">
        <f>AVERAGE(D88:D91)</f>
        <v>#DIV/0!</v>
      </c>
      <c r="E92" s="168" t="e">
        <f>AVERAGE(E88:E91)</f>
        <v>#DIV/0!</v>
      </c>
      <c r="F92" s="192" t="e">
        <f>AVERAGE(F88:F91)</f>
        <v>#DIV/0!</v>
      </c>
      <c r="G92" s="224" t="e">
        <f>AVERAGE(G88:G91)</f>
        <v>#DIV/0!</v>
      </c>
    </row>
    <row r="93" spans="1:12" ht="21.75" customHeight="1" x14ac:dyDescent="0.3">
      <c r="A93" s="130" t="s">
        <v>108</v>
      </c>
      <c r="B93" s="207">
        <v>1</v>
      </c>
      <c r="C93" s="265" t="s">
        <v>109</v>
      </c>
      <c r="D93" s="266"/>
      <c r="E93" s="137"/>
      <c r="F93" s="248"/>
    </row>
    <row r="94" spans="1:12" ht="21.75" customHeight="1" x14ac:dyDescent="0.3">
      <c r="A94" s="130" t="s">
        <v>110</v>
      </c>
      <c r="B94" s="207">
        <v>1</v>
      </c>
      <c r="C94" s="267" t="s">
        <v>111</v>
      </c>
      <c r="D94" s="268">
        <f>D93*$B$34</f>
        <v>0</v>
      </c>
      <c r="E94" s="144"/>
      <c r="F94" s="143">
        <f>F93*$B$34</f>
        <v>0</v>
      </c>
    </row>
    <row r="95" spans="1:12" ht="19.5" customHeight="1" x14ac:dyDescent="0.3">
      <c r="A95" s="130" t="s">
        <v>112</v>
      </c>
      <c r="B95" s="263">
        <f>(B94/B93)*(B92/B91)*(B90/B89)*(B88/B87)*B86</f>
        <v>1</v>
      </c>
      <c r="C95" s="267" t="s">
        <v>113</v>
      </c>
      <c r="D95" s="269">
        <f>D94*$B$84/100</f>
        <v>0</v>
      </c>
      <c r="E95" s="146"/>
      <c r="F95" s="145">
        <f>F94*$B$84/100</f>
        <v>0</v>
      </c>
    </row>
    <row r="96" spans="1:12" ht="19.5" customHeight="1" x14ac:dyDescent="0.3">
      <c r="A96" s="350" t="s">
        <v>114</v>
      </c>
      <c r="B96" s="351"/>
      <c r="C96" s="267" t="s">
        <v>115</v>
      </c>
      <c r="D96" s="268">
        <f>D95/$B$95</f>
        <v>0</v>
      </c>
      <c r="E96" s="146"/>
      <c r="F96" s="147">
        <f>F95/$B$95</f>
        <v>0</v>
      </c>
      <c r="G96" s="237"/>
      <c r="H96" s="238"/>
    </row>
    <row r="97" spans="1:10" ht="19.5" customHeight="1" x14ac:dyDescent="0.3">
      <c r="A97" s="352"/>
      <c r="B97" s="353"/>
      <c r="C97" s="267" t="s">
        <v>116</v>
      </c>
      <c r="D97" s="278">
        <f>$B$56/$B$113</f>
        <v>50</v>
      </c>
      <c r="F97" s="149"/>
      <c r="G97" s="239"/>
      <c r="H97" s="238"/>
    </row>
    <row r="98" spans="1:10" ht="18.75" x14ac:dyDescent="0.3">
      <c r="C98" s="267" t="s">
        <v>117</v>
      </c>
      <c r="D98" s="268">
        <f>D97*$B$95</f>
        <v>50</v>
      </c>
      <c r="F98" s="149"/>
      <c r="G98" s="237"/>
      <c r="H98" s="238"/>
    </row>
    <row r="99" spans="1:10" ht="19.5" customHeight="1" x14ac:dyDescent="0.3">
      <c r="C99" s="271" t="s">
        <v>118</v>
      </c>
      <c r="D99" s="279">
        <f>D98/B34</f>
        <v>70.241055248851623</v>
      </c>
      <c r="F99" s="153"/>
      <c r="G99" s="237"/>
      <c r="H99" s="238"/>
      <c r="J99" s="169"/>
    </row>
    <row r="100" spans="1:10" ht="18.75" x14ac:dyDescent="0.3">
      <c r="C100" s="273" t="s">
        <v>147</v>
      </c>
      <c r="D100" s="274" t="e">
        <f>AVERAGE(E88:E91,G88:G91)</f>
        <v>#DIV/0!</v>
      </c>
      <c r="F100" s="153"/>
      <c r="G100" s="240"/>
      <c r="H100" s="238"/>
      <c r="J100" s="171"/>
    </row>
    <row r="101" spans="1:10" ht="18.75" x14ac:dyDescent="0.3">
      <c r="C101" s="148" t="s">
        <v>120</v>
      </c>
      <c r="D101" s="170" t="e">
        <f>STDEV(E88:E91,G88:G91)/D100</f>
        <v>#DIV/0!</v>
      </c>
      <c r="F101" s="153"/>
      <c r="G101" s="237"/>
      <c r="H101" s="238"/>
      <c r="J101" s="171"/>
    </row>
    <row r="102" spans="1:10" ht="19.5" customHeight="1" x14ac:dyDescent="0.3">
      <c r="C102" s="150" t="s">
        <v>121</v>
      </c>
      <c r="D102" s="172">
        <f>COUNT(E88:E91,G88:G91)</f>
        <v>0</v>
      </c>
      <c r="F102" s="153"/>
      <c r="G102" s="237"/>
      <c r="H102" s="238"/>
      <c r="J102" s="171"/>
    </row>
    <row r="103" spans="1:10" ht="19.5" customHeight="1" x14ac:dyDescent="0.3">
      <c r="A103" s="111"/>
      <c r="B103" s="111"/>
      <c r="C103" s="111"/>
      <c r="D103" s="111"/>
      <c r="E103" s="111"/>
    </row>
    <row r="104" spans="1:10" ht="17.25" customHeight="1" x14ac:dyDescent="0.3">
      <c r="A104" s="129" t="s">
        <v>148</v>
      </c>
      <c r="B104" s="243">
        <v>1</v>
      </c>
      <c r="C104" s="173" t="s">
        <v>149</v>
      </c>
      <c r="D104" s="174" t="s">
        <v>100</v>
      </c>
      <c r="E104" s="287" t="s">
        <v>150</v>
      </c>
      <c r="F104" s="175" t="s">
        <v>151</v>
      </c>
    </row>
    <row r="105" spans="1:10" ht="21.75" customHeight="1" x14ac:dyDescent="0.3">
      <c r="A105" s="130" t="s">
        <v>132</v>
      </c>
      <c r="B105" s="244">
        <v>1</v>
      </c>
      <c r="C105" s="136">
        <v>1</v>
      </c>
      <c r="D105" s="254"/>
      <c r="E105" s="176" t="str">
        <f t="shared" ref="E105:E110" si="4">IF(ISBLANK(D105),"-",D105/$D$100*$D$97*$B$113)</f>
        <v>-</v>
      </c>
      <c r="F105" s="177" t="str">
        <f t="shared" ref="F105:F110" si="5">IF(ISBLANK(D105), "-", E105/$B$56)</f>
        <v>-</v>
      </c>
    </row>
    <row r="106" spans="1:10" ht="21.75" customHeight="1" x14ac:dyDescent="0.3">
      <c r="A106" s="130" t="s">
        <v>134</v>
      </c>
      <c r="B106" s="244">
        <v>1</v>
      </c>
      <c r="C106" s="136">
        <v>2</v>
      </c>
      <c r="D106" s="254"/>
      <c r="E106" s="178" t="str">
        <f t="shared" si="4"/>
        <v>-</v>
      </c>
      <c r="F106" s="199" t="str">
        <f t="shared" si="5"/>
        <v>-</v>
      </c>
    </row>
    <row r="107" spans="1:10" ht="21.75" customHeight="1" x14ac:dyDescent="0.3">
      <c r="A107" s="130" t="s">
        <v>135</v>
      </c>
      <c r="B107" s="244">
        <v>1</v>
      </c>
      <c r="C107" s="136">
        <v>3</v>
      </c>
      <c r="D107" s="254"/>
      <c r="E107" s="178" t="str">
        <f t="shared" si="4"/>
        <v>-</v>
      </c>
      <c r="F107" s="199" t="str">
        <f t="shared" si="5"/>
        <v>-</v>
      </c>
    </row>
    <row r="108" spans="1:10" ht="21.75" customHeight="1" x14ac:dyDescent="0.3">
      <c r="A108" s="130" t="s">
        <v>136</v>
      </c>
      <c r="B108" s="244">
        <v>1</v>
      </c>
      <c r="C108" s="136">
        <v>4</v>
      </c>
      <c r="D108" s="254"/>
      <c r="E108" s="178" t="str">
        <f t="shared" si="4"/>
        <v>-</v>
      </c>
      <c r="F108" s="199" t="str">
        <f t="shared" si="5"/>
        <v>-</v>
      </c>
    </row>
    <row r="109" spans="1:10" ht="21.75" customHeight="1" x14ac:dyDescent="0.3">
      <c r="A109" s="130" t="s">
        <v>137</v>
      </c>
      <c r="B109" s="244">
        <v>1</v>
      </c>
      <c r="C109" s="136">
        <v>5</v>
      </c>
      <c r="D109" s="254"/>
      <c r="E109" s="178" t="str">
        <f t="shared" si="4"/>
        <v>-</v>
      </c>
      <c r="F109" s="199" t="str">
        <f t="shared" si="5"/>
        <v>-</v>
      </c>
    </row>
    <row r="110" spans="1:10" ht="21.75" customHeight="1" x14ac:dyDescent="0.3">
      <c r="A110" s="130" t="s">
        <v>139</v>
      </c>
      <c r="B110" s="244">
        <v>1</v>
      </c>
      <c r="C110" s="139">
        <v>6</v>
      </c>
      <c r="D110" s="255"/>
      <c r="E110" s="179" t="str">
        <f t="shared" si="4"/>
        <v>-</v>
      </c>
      <c r="F110" s="200" t="str">
        <f t="shared" si="5"/>
        <v>-</v>
      </c>
    </row>
    <row r="111" spans="1:10" ht="21.75" customHeight="1" x14ac:dyDescent="0.3">
      <c r="A111" s="130" t="s">
        <v>140</v>
      </c>
      <c r="B111" s="244">
        <v>1</v>
      </c>
      <c r="C111" s="136"/>
      <c r="D111" s="163"/>
      <c r="E111" s="166"/>
      <c r="F111" s="180"/>
    </row>
    <row r="112" spans="1:10" ht="21.75" customHeight="1" x14ac:dyDescent="0.3">
      <c r="A112" s="130" t="s">
        <v>141</v>
      </c>
      <c r="B112" s="244">
        <v>1</v>
      </c>
      <c r="C112" s="136"/>
      <c r="D112" s="181"/>
      <c r="E112" s="182" t="s">
        <v>107</v>
      </c>
      <c r="F112" s="183" t="e">
        <f>AVERAGE(F105:F110)</f>
        <v>#DIV/0!</v>
      </c>
    </row>
    <row r="113" spans="1:12" ht="19.5" customHeight="1" x14ac:dyDescent="0.3">
      <c r="A113" s="130" t="s">
        <v>142</v>
      </c>
      <c r="B113" s="249">
        <f>(B112/B111)*(B110/B109)*(B108/B107)*(B106/B105)*B104</f>
        <v>1</v>
      </c>
      <c r="C113" s="184"/>
      <c r="D113" s="185"/>
      <c r="E113" s="186" t="s">
        <v>120</v>
      </c>
      <c r="F113" s="187" t="e">
        <f>STDEV(F105:F110)/F112</f>
        <v>#DIV/0!</v>
      </c>
      <c r="I113" s="166"/>
    </row>
    <row r="114" spans="1:12" ht="19.5" customHeight="1" x14ac:dyDescent="0.3">
      <c r="A114" s="350" t="s">
        <v>114</v>
      </c>
      <c r="B114" s="354"/>
      <c r="C114" s="188"/>
      <c r="D114" s="189"/>
      <c r="E114" s="190" t="s">
        <v>121</v>
      </c>
      <c r="F114" s="172">
        <f>COUNT(F105:F110)</f>
        <v>0</v>
      </c>
      <c r="I114" s="166"/>
      <c r="J114" s="171"/>
    </row>
    <row r="115" spans="1:12" ht="19.5" customHeight="1" x14ac:dyDescent="0.3">
      <c r="A115" s="352"/>
      <c r="B115" s="355"/>
      <c r="C115" s="166"/>
      <c r="D115" s="166"/>
      <c r="E115" s="166"/>
      <c r="F115" s="163"/>
      <c r="G115" s="166"/>
      <c r="H115" s="166"/>
      <c r="I115" s="166"/>
    </row>
    <row r="116" spans="1:12" ht="18.75" x14ac:dyDescent="0.3">
      <c r="A116" s="127"/>
      <c r="B116" s="127"/>
      <c r="C116" s="166"/>
      <c r="D116" s="166"/>
      <c r="E116" s="166"/>
      <c r="F116" s="163"/>
      <c r="G116" s="166"/>
      <c r="H116" s="166"/>
      <c r="I116" s="166"/>
    </row>
    <row r="117" spans="1:12" ht="18.75" x14ac:dyDescent="0.3">
      <c r="A117" s="117" t="s">
        <v>145</v>
      </c>
      <c r="B117" s="117" t="s">
        <v>152</v>
      </c>
    </row>
    <row r="118" spans="1:12" ht="18.75" x14ac:dyDescent="0.3">
      <c r="A118" s="117"/>
      <c r="B118" s="117"/>
    </row>
    <row r="119" spans="1:12" ht="18.75" x14ac:dyDescent="0.3">
      <c r="A119" s="118" t="s">
        <v>85</v>
      </c>
      <c r="B119" s="206">
        <f>B26</f>
        <v>0</v>
      </c>
    </row>
    <row r="120" spans="1:12" ht="18.75" x14ac:dyDescent="0.3">
      <c r="A120" s="120" t="s">
        <v>86</v>
      </c>
      <c r="B120" s="206">
        <f>B27</f>
        <v>0</v>
      </c>
    </row>
    <row r="121" spans="1:12" ht="19.5" customHeight="1" x14ac:dyDescent="0.3">
      <c r="A121" s="120" t="s">
        <v>87</v>
      </c>
      <c r="B121" s="206">
        <f>B28</f>
        <v>99.25</v>
      </c>
    </row>
    <row r="122" spans="1:12" s="12" customFormat="1" ht="15.75" customHeight="1" x14ac:dyDescent="0.3">
      <c r="A122" s="120" t="s">
        <v>88</v>
      </c>
      <c r="B122" s="206">
        <f>B29</f>
        <v>0</v>
      </c>
      <c r="C122" s="334" t="s">
        <v>89</v>
      </c>
      <c r="D122" s="335"/>
      <c r="E122" s="335"/>
      <c r="F122" s="335"/>
      <c r="G122" s="336"/>
      <c r="I122" s="122"/>
      <c r="J122" s="122"/>
      <c r="K122" s="122"/>
      <c r="L122" s="122"/>
    </row>
    <row r="123" spans="1:12" s="12" customFormat="1" ht="18.75" x14ac:dyDescent="0.3">
      <c r="A123" s="120" t="s">
        <v>90</v>
      </c>
      <c r="B123" s="119">
        <f>B121-B122</f>
        <v>99.25</v>
      </c>
      <c r="C123" s="123"/>
      <c r="D123" s="123"/>
      <c r="E123" s="123"/>
      <c r="F123" s="123"/>
      <c r="G123" s="124"/>
      <c r="I123" s="122"/>
      <c r="J123" s="122"/>
      <c r="K123" s="122"/>
      <c r="L123" s="122"/>
    </row>
    <row r="124" spans="1:12" ht="18.75" x14ac:dyDescent="0.3">
      <c r="A124" s="117"/>
      <c r="B124" s="117"/>
    </row>
    <row r="125" spans="1:12" ht="19.5" customHeight="1" x14ac:dyDescent="0.3">
      <c r="A125" s="117"/>
      <c r="B125" s="117"/>
    </row>
    <row r="126" spans="1:12" ht="19.5" customHeight="1" x14ac:dyDescent="0.3">
      <c r="A126" s="129" t="s">
        <v>97</v>
      </c>
      <c r="B126" s="209">
        <v>1</v>
      </c>
      <c r="D126" s="232" t="s">
        <v>19</v>
      </c>
      <c r="E126" s="233"/>
      <c r="F126" s="337" t="s">
        <v>26</v>
      </c>
      <c r="G126" s="338"/>
    </row>
    <row r="127" spans="1:12" ht="21.75" customHeight="1" x14ac:dyDescent="0.3">
      <c r="A127" s="130" t="s">
        <v>98</v>
      </c>
      <c r="B127" s="210">
        <v>1</v>
      </c>
      <c r="C127" s="231" t="s">
        <v>99</v>
      </c>
      <c r="D127" s="133" t="s">
        <v>100</v>
      </c>
      <c r="E127" s="194" t="s">
        <v>101</v>
      </c>
      <c r="F127" s="133" t="s">
        <v>100</v>
      </c>
      <c r="G127" s="134" t="s">
        <v>101</v>
      </c>
    </row>
    <row r="128" spans="1:12" ht="21.75" customHeight="1" x14ac:dyDescent="0.3">
      <c r="A128" s="130" t="s">
        <v>102</v>
      </c>
      <c r="B128" s="210">
        <v>1</v>
      </c>
      <c r="C128" s="191">
        <v>1</v>
      </c>
      <c r="D128" s="211"/>
      <c r="E128" s="217" t="str">
        <f>IF(ISBLANK(D128),"-",$D$98/$D$95*D128)</f>
        <v>-</v>
      </c>
      <c r="F128" s="211"/>
      <c r="G128" s="220" t="str">
        <f>IF(ISBLANK(F128),"-",$D$98/$F$95*F128)</f>
        <v>-</v>
      </c>
    </row>
    <row r="129" spans="1:10" ht="21.75" customHeight="1" x14ac:dyDescent="0.3">
      <c r="A129" s="130" t="s">
        <v>103</v>
      </c>
      <c r="B129" s="210">
        <v>1</v>
      </c>
      <c r="C129" s="163">
        <v>2</v>
      </c>
      <c r="D129" s="212"/>
      <c r="E129" s="218" t="str">
        <f>IF(ISBLANK(D129),"-",$D$98/$D$95*D129)</f>
        <v>-</v>
      </c>
      <c r="F129" s="212"/>
      <c r="G129" s="221" t="str">
        <f>IF(ISBLANK(F129),"-",$D$98/$F$95*F129)</f>
        <v>-</v>
      </c>
    </row>
    <row r="130" spans="1:10" ht="21.75" customHeight="1" x14ac:dyDescent="0.3">
      <c r="A130" s="130" t="s">
        <v>104</v>
      </c>
      <c r="B130" s="210">
        <v>1</v>
      </c>
      <c r="C130" s="163">
        <v>3</v>
      </c>
      <c r="D130" s="212"/>
      <c r="E130" s="218" t="str">
        <f>IF(ISBLANK(D130),"-",$D$98/$D$95*D130)</f>
        <v>-</v>
      </c>
      <c r="F130" s="212"/>
      <c r="G130" s="221" t="str">
        <f>IF(ISBLANK(F130),"-",$D$98/$F$95*F130)</f>
        <v>-</v>
      </c>
    </row>
    <row r="131" spans="1:10" ht="21.75" customHeight="1" x14ac:dyDescent="0.3">
      <c r="A131" s="130" t="s">
        <v>105</v>
      </c>
      <c r="B131" s="210">
        <v>1</v>
      </c>
      <c r="C131" s="195">
        <v>4</v>
      </c>
      <c r="D131" s="213"/>
      <c r="E131" s="219" t="str">
        <f>IF(ISBLANK(D131),"-",$D$98/$D$95*D131)</f>
        <v>-</v>
      </c>
      <c r="F131" s="222"/>
      <c r="G131" s="223" t="str">
        <f>IF(ISBLANK(F131),"-",$D$98/$D$95*F131)</f>
        <v>-</v>
      </c>
    </row>
    <row r="132" spans="1:10" ht="22.5" customHeight="1" x14ac:dyDescent="0.3">
      <c r="A132" s="130" t="s">
        <v>106</v>
      </c>
      <c r="B132" s="210">
        <v>1</v>
      </c>
      <c r="C132" s="186" t="s">
        <v>107</v>
      </c>
      <c r="D132" s="277" t="e">
        <f>AVERAGE(D128:D131)</f>
        <v>#DIV/0!</v>
      </c>
      <c r="E132" s="168" t="e">
        <f>AVERAGE(E128:E131)</f>
        <v>#DIV/0!</v>
      </c>
      <c r="F132" s="192" t="e">
        <f>AVERAGE(F128:F131)</f>
        <v>#DIV/0!</v>
      </c>
      <c r="G132" s="224" t="e">
        <f>AVERAGE(G128:G131)</f>
        <v>#DIV/0!</v>
      </c>
    </row>
    <row r="133" spans="1:10" ht="21.75" customHeight="1" x14ac:dyDescent="0.3">
      <c r="A133" s="130" t="s">
        <v>108</v>
      </c>
      <c r="B133" s="280">
        <v>1</v>
      </c>
      <c r="C133" s="265" t="s">
        <v>109</v>
      </c>
      <c r="D133" s="281"/>
      <c r="E133" s="137"/>
      <c r="F133" s="214"/>
    </row>
    <row r="134" spans="1:10" ht="21.75" customHeight="1" x14ac:dyDescent="0.3">
      <c r="A134" s="130" t="s">
        <v>110</v>
      </c>
      <c r="B134" s="280">
        <v>1</v>
      </c>
      <c r="C134" s="267" t="s">
        <v>111</v>
      </c>
      <c r="D134" s="268">
        <f>D133*$B$34</f>
        <v>0</v>
      </c>
      <c r="E134" s="144"/>
      <c r="F134" s="143">
        <f>F133*$B$34</f>
        <v>0</v>
      </c>
    </row>
    <row r="135" spans="1:10" ht="19.5" customHeight="1" x14ac:dyDescent="0.3">
      <c r="A135" s="130" t="s">
        <v>112</v>
      </c>
      <c r="B135" s="280">
        <f>(B134/B133)*(B132/B131)*(B130/B129)*(B128/B127)*B126</f>
        <v>1</v>
      </c>
      <c r="C135" s="267" t="s">
        <v>113</v>
      </c>
      <c r="D135" s="269">
        <f>D134*$B$123/100</f>
        <v>0</v>
      </c>
      <c r="E135" s="146"/>
      <c r="F135" s="145">
        <f>F134*$B$123/100</f>
        <v>0</v>
      </c>
    </row>
    <row r="136" spans="1:10" ht="19.5" customHeight="1" x14ac:dyDescent="0.3">
      <c r="A136" s="350" t="s">
        <v>114</v>
      </c>
      <c r="B136" s="351"/>
      <c r="C136" s="267" t="s">
        <v>115</v>
      </c>
      <c r="D136" s="268">
        <f>D135/$B$135</f>
        <v>0</v>
      </c>
      <c r="E136" s="146"/>
      <c r="F136" s="147">
        <f>F135/$B$135</f>
        <v>0</v>
      </c>
      <c r="G136" s="237"/>
      <c r="H136" s="238"/>
    </row>
    <row r="137" spans="1:10" ht="19.5" customHeight="1" x14ac:dyDescent="0.3">
      <c r="A137" s="352"/>
      <c r="B137" s="353"/>
      <c r="C137" s="267" t="s">
        <v>116</v>
      </c>
      <c r="D137" s="278">
        <f>$B$56/$B$153</f>
        <v>50</v>
      </c>
      <c r="F137" s="149"/>
      <c r="G137" s="239"/>
      <c r="H137" s="238"/>
    </row>
    <row r="138" spans="1:10" ht="18.75" x14ac:dyDescent="0.3">
      <c r="C138" s="267" t="s">
        <v>117</v>
      </c>
      <c r="D138" s="268">
        <f>D137*$B$135</f>
        <v>50</v>
      </c>
      <c r="F138" s="149"/>
      <c r="G138" s="237"/>
      <c r="H138" s="238"/>
    </row>
    <row r="139" spans="1:10" ht="19.5" customHeight="1" x14ac:dyDescent="0.3">
      <c r="C139" s="282" t="s">
        <v>118</v>
      </c>
      <c r="D139" s="283">
        <f>D138/B34</f>
        <v>70.241055248851623</v>
      </c>
      <c r="F139" s="153"/>
      <c r="G139" s="237"/>
      <c r="H139" s="238"/>
      <c r="J139" s="169"/>
    </row>
    <row r="140" spans="1:10" ht="18.75" x14ac:dyDescent="0.3">
      <c r="C140" s="151" t="s">
        <v>147</v>
      </c>
      <c r="D140" s="152" t="e">
        <f>AVERAGE(E128:E131,G128:G131)</f>
        <v>#DIV/0!</v>
      </c>
      <c r="F140" s="153"/>
      <c r="G140" s="240"/>
      <c r="H140" s="238"/>
      <c r="J140" s="171"/>
    </row>
    <row r="141" spans="1:10" ht="18.75" x14ac:dyDescent="0.3">
      <c r="C141" s="148" t="s">
        <v>120</v>
      </c>
      <c r="D141" s="170" t="e">
        <f>STDEV(E128:E131,G128:G131)/D140</f>
        <v>#DIV/0!</v>
      </c>
      <c r="F141" s="153"/>
      <c r="G141" s="237"/>
      <c r="H141" s="238"/>
      <c r="J141" s="171"/>
    </row>
    <row r="142" spans="1:10" ht="19.5" customHeight="1" x14ac:dyDescent="0.3">
      <c r="C142" s="150" t="s">
        <v>121</v>
      </c>
      <c r="D142" s="172">
        <f>COUNT(E128:E131,G128:G131)</f>
        <v>0</v>
      </c>
      <c r="F142" s="153"/>
      <c r="G142" s="237"/>
      <c r="H142" s="238"/>
      <c r="J142" s="171"/>
    </row>
    <row r="143" spans="1:10" ht="19.5" customHeight="1" x14ac:dyDescent="0.3">
      <c r="A143" s="111"/>
      <c r="B143" s="111"/>
      <c r="C143" s="111"/>
      <c r="D143" s="111"/>
      <c r="E143" s="111"/>
    </row>
    <row r="144" spans="1:10" ht="17.25" customHeight="1" x14ac:dyDescent="0.3">
      <c r="A144" s="129" t="s">
        <v>148</v>
      </c>
      <c r="B144" s="209">
        <v>1</v>
      </c>
      <c r="C144" s="173" t="s">
        <v>149</v>
      </c>
      <c r="D144" s="174" t="s">
        <v>100</v>
      </c>
      <c r="E144" s="287" t="s">
        <v>150</v>
      </c>
      <c r="F144" s="175" t="s">
        <v>151</v>
      </c>
    </row>
    <row r="145" spans="1:10" ht="21.75" customHeight="1" x14ac:dyDescent="0.3">
      <c r="A145" s="130" t="s">
        <v>132</v>
      </c>
      <c r="B145" s="210">
        <v>1</v>
      </c>
      <c r="C145" s="136">
        <v>1</v>
      </c>
      <c r="D145" s="215"/>
      <c r="E145" s="259" t="str">
        <f t="shared" ref="E145:E150" si="6">IF(ISBLANK(D145),"-",D145/$D$140*$D$137*$B$153)</f>
        <v>-</v>
      </c>
      <c r="F145" s="256" t="str">
        <f t="shared" ref="F145:F150" si="7">IF(ISBLANK(D145), "-", E145/$B$56)</f>
        <v>-</v>
      </c>
    </row>
    <row r="146" spans="1:10" ht="21.75" customHeight="1" x14ac:dyDescent="0.3">
      <c r="A146" s="130" t="s">
        <v>134</v>
      </c>
      <c r="B146" s="210">
        <v>1</v>
      </c>
      <c r="C146" s="136">
        <v>2</v>
      </c>
      <c r="D146" s="215"/>
      <c r="E146" s="260" t="str">
        <f t="shared" si="6"/>
        <v>-</v>
      </c>
      <c r="F146" s="257" t="str">
        <f t="shared" si="7"/>
        <v>-</v>
      </c>
    </row>
    <row r="147" spans="1:10" ht="21.75" customHeight="1" x14ac:dyDescent="0.3">
      <c r="A147" s="130" t="s">
        <v>135</v>
      </c>
      <c r="B147" s="210">
        <v>1</v>
      </c>
      <c r="C147" s="136">
        <v>3</v>
      </c>
      <c r="D147" s="215"/>
      <c r="E147" s="260" t="str">
        <f t="shared" si="6"/>
        <v>-</v>
      </c>
      <c r="F147" s="257" t="str">
        <f t="shared" si="7"/>
        <v>-</v>
      </c>
    </row>
    <row r="148" spans="1:10" ht="21.75" customHeight="1" x14ac:dyDescent="0.3">
      <c r="A148" s="130" t="s">
        <v>136</v>
      </c>
      <c r="B148" s="210">
        <v>1</v>
      </c>
      <c r="C148" s="136">
        <v>4</v>
      </c>
      <c r="D148" s="215"/>
      <c r="E148" s="260" t="str">
        <f t="shared" si="6"/>
        <v>-</v>
      </c>
      <c r="F148" s="257" t="str">
        <f t="shared" si="7"/>
        <v>-</v>
      </c>
    </row>
    <row r="149" spans="1:10" ht="21.75" customHeight="1" x14ac:dyDescent="0.3">
      <c r="A149" s="130" t="s">
        <v>137</v>
      </c>
      <c r="B149" s="210">
        <v>1</v>
      </c>
      <c r="C149" s="136">
        <v>5</v>
      </c>
      <c r="D149" s="215"/>
      <c r="E149" s="260" t="str">
        <f t="shared" si="6"/>
        <v>-</v>
      </c>
      <c r="F149" s="257" t="str">
        <f t="shared" si="7"/>
        <v>-</v>
      </c>
    </row>
    <row r="150" spans="1:10" ht="21.75" customHeight="1" x14ac:dyDescent="0.3">
      <c r="A150" s="130" t="s">
        <v>139</v>
      </c>
      <c r="B150" s="210">
        <v>1</v>
      </c>
      <c r="C150" s="139">
        <v>6</v>
      </c>
      <c r="D150" s="216"/>
      <c r="E150" s="261" t="str">
        <f t="shared" si="6"/>
        <v>-</v>
      </c>
      <c r="F150" s="258" t="str">
        <f t="shared" si="7"/>
        <v>-</v>
      </c>
    </row>
    <row r="151" spans="1:10" ht="21.75" customHeight="1" x14ac:dyDescent="0.3">
      <c r="A151" s="130" t="s">
        <v>140</v>
      </c>
      <c r="B151" s="210">
        <v>1</v>
      </c>
      <c r="C151" s="136"/>
      <c r="D151" s="163"/>
      <c r="E151" s="166"/>
      <c r="F151" s="180"/>
    </row>
    <row r="152" spans="1:10" ht="21.75" customHeight="1" x14ac:dyDescent="0.3">
      <c r="A152" s="130" t="s">
        <v>141</v>
      </c>
      <c r="B152" s="210">
        <v>1</v>
      </c>
      <c r="C152" s="136"/>
      <c r="D152" s="181"/>
      <c r="E152" s="182" t="s">
        <v>107</v>
      </c>
      <c r="F152" s="183" t="e">
        <f>AVERAGE(F145:F150)</f>
        <v>#DIV/0!</v>
      </c>
    </row>
    <row r="153" spans="1:10" ht="19.5" customHeight="1" x14ac:dyDescent="0.3">
      <c r="A153" s="130" t="s">
        <v>142</v>
      </c>
      <c r="B153" s="210">
        <f>(B152/B151)*(B150/B149)*(B148/B147)*(B146/B145)*B144</f>
        <v>1</v>
      </c>
      <c r="C153" s="184"/>
      <c r="D153" s="185"/>
      <c r="E153" s="186" t="s">
        <v>120</v>
      </c>
      <c r="F153" s="187" t="e">
        <f>STDEV(F145:F150)/F152</f>
        <v>#DIV/0!</v>
      </c>
      <c r="I153" s="166"/>
    </row>
    <row r="154" spans="1:10" ht="19.5" customHeight="1" x14ac:dyDescent="0.3">
      <c r="A154" s="350" t="s">
        <v>114</v>
      </c>
      <c r="B154" s="354"/>
      <c r="C154" s="188"/>
      <c r="D154" s="189"/>
      <c r="E154" s="190" t="s">
        <v>121</v>
      </c>
      <c r="F154" s="172">
        <f>COUNT(F145:F150)</f>
        <v>0</v>
      </c>
      <c r="I154" s="166"/>
      <c r="J154" s="171"/>
    </row>
    <row r="155" spans="1:10" ht="19.5" customHeight="1" x14ac:dyDescent="0.3">
      <c r="A155" s="352"/>
      <c r="B155" s="355"/>
      <c r="C155" s="166"/>
      <c r="D155" s="166"/>
      <c r="E155" s="166"/>
      <c r="F155" s="163"/>
      <c r="G155" s="166"/>
      <c r="H155" s="166"/>
      <c r="I155" s="166"/>
    </row>
    <row r="156" spans="1:10" ht="18.75" x14ac:dyDescent="0.3">
      <c r="A156" s="127"/>
      <c r="B156" s="127"/>
      <c r="C156" s="166"/>
      <c r="D156" s="166"/>
      <c r="E156" s="166"/>
      <c r="F156" s="163"/>
      <c r="G156" s="166"/>
      <c r="H156" s="166"/>
      <c r="I156" s="166"/>
    </row>
    <row r="157" spans="1:10" ht="18.75" x14ac:dyDescent="0.3">
      <c r="A157" s="117" t="s">
        <v>145</v>
      </c>
      <c r="B157" s="284" t="s">
        <v>153</v>
      </c>
      <c r="C157" s="166"/>
      <c r="D157" s="166"/>
      <c r="E157" s="166"/>
      <c r="F157" s="163"/>
      <c r="G157" s="166"/>
      <c r="H157" s="166"/>
      <c r="I157" s="166"/>
    </row>
    <row r="158" spans="1:10" ht="18.75" x14ac:dyDescent="0.3">
      <c r="A158" s="127"/>
      <c r="B158" s="127"/>
      <c r="C158" s="166"/>
      <c r="D158" s="166"/>
      <c r="E158" s="166"/>
      <c r="F158" s="163"/>
      <c r="G158" s="166"/>
      <c r="H158" s="166"/>
      <c r="I158" s="166"/>
    </row>
    <row r="159" spans="1:10" ht="18.75" x14ac:dyDescent="0.3">
      <c r="A159" s="182" t="s">
        <v>107</v>
      </c>
      <c r="B159" s="286" t="e">
        <f>AVERAGE(F105:F110,F145:F150)</f>
        <v>#DIV/0!</v>
      </c>
      <c r="C159" s="166"/>
      <c r="D159" s="166"/>
      <c r="E159" s="166"/>
      <c r="F159" s="163"/>
      <c r="G159" s="166"/>
      <c r="H159" s="166"/>
      <c r="I159" s="166"/>
    </row>
    <row r="160" spans="1:10" ht="18.75" x14ac:dyDescent="0.3">
      <c r="A160" s="186" t="s">
        <v>120</v>
      </c>
      <c r="B160" s="285" t="e">
        <f>STDEV(F105:F110,F145:F150)/B159</f>
        <v>#DIV/0!</v>
      </c>
      <c r="C160" s="166"/>
      <c r="D160" s="166"/>
      <c r="E160" s="166"/>
      <c r="F160" s="163"/>
      <c r="G160" s="166"/>
      <c r="H160" s="166"/>
      <c r="I160" s="166"/>
    </row>
    <row r="161" spans="1:9" ht="19.5" customHeight="1" x14ac:dyDescent="0.3">
      <c r="A161" s="190" t="s">
        <v>121</v>
      </c>
      <c r="B161" s="172">
        <f>COUNT(F105:F110,F145:F150)</f>
        <v>0</v>
      </c>
      <c r="C161" s="166"/>
      <c r="D161" s="166"/>
      <c r="E161" s="166"/>
      <c r="F161" s="163"/>
      <c r="G161" s="166"/>
      <c r="H161" s="166"/>
      <c r="I161" s="166"/>
    </row>
    <row r="162" spans="1:9" ht="19.5" customHeight="1" x14ac:dyDescent="0.3">
      <c r="A162" s="201"/>
      <c r="B162" s="201"/>
      <c r="C162" s="202"/>
      <c r="D162" s="202"/>
      <c r="E162" s="202"/>
      <c r="F162" s="202"/>
      <c r="G162" s="202"/>
      <c r="H162" s="202"/>
    </row>
    <row r="163" spans="1:9" ht="18.75" x14ac:dyDescent="0.3">
      <c r="B163" s="333" t="s">
        <v>154</v>
      </c>
      <c r="C163" s="333"/>
      <c r="E163" s="193" t="s">
        <v>155</v>
      </c>
      <c r="F163" s="229"/>
      <c r="G163" s="333" t="s">
        <v>156</v>
      </c>
      <c r="H163" s="333"/>
    </row>
    <row r="164" spans="1:9" ht="45" customHeight="1" x14ac:dyDescent="0.3">
      <c r="A164" s="230" t="s">
        <v>157</v>
      </c>
      <c r="B164" s="225"/>
      <c r="C164" s="225"/>
      <c r="E164" s="225"/>
      <c r="F164" s="166"/>
      <c r="G164" s="227"/>
      <c r="H164" s="227"/>
    </row>
    <row r="165" spans="1:9" ht="45" customHeight="1" x14ac:dyDescent="0.3">
      <c r="A165" s="230" t="s">
        <v>158</v>
      </c>
      <c r="B165" s="226"/>
      <c r="C165" s="226"/>
      <c r="E165" s="226"/>
      <c r="F165" s="166"/>
      <c r="G165" s="228"/>
      <c r="H165" s="228"/>
    </row>
    <row r="166" spans="1:9" ht="18.75" x14ac:dyDescent="0.3">
      <c r="A166" s="162"/>
      <c r="B166" s="162"/>
      <c r="C166" s="163"/>
      <c r="D166" s="163"/>
      <c r="E166" s="163"/>
      <c r="F166" s="164"/>
      <c r="G166" s="163"/>
      <c r="H166" s="163"/>
      <c r="I166" s="166"/>
    </row>
    <row r="167" spans="1:9" ht="18.75" x14ac:dyDescent="0.3">
      <c r="A167" s="162"/>
      <c r="B167" s="162"/>
      <c r="C167" s="163"/>
      <c r="D167" s="163"/>
      <c r="E167" s="163"/>
      <c r="F167" s="164"/>
      <c r="G167" s="163"/>
      <c r="H167" s="163"/>
      <c r="I167" s="166"/>
    </row>
    <row r="168" spans="1:9" ht="18.75" x14ac:dyDescent="0.3">
      <c r="A168" s="162"/>
      <c r="B168" s="162"/>
      <c r="C168" s="163"/>
      <c r="D168" s="163"/>
      <c r="E168" s="163"/>
      <c r="F168" s="164"/>
      <c r="G168" s="163"/>
      <c r="H168" s="163"/>
      <c r="I168" s="166"/>
    </row>
    <row r="169" spans="1:9" ht="18.75" x14ac:dyDescent="0.3">
      <c r="A169" s="162"/>
      <c r="B169" s="162"/>
      <c r="C169" s="163"/>
      <c r="D169" s="163"/>
      <c r="E169" s="163"/>
      <c r="F169" s="164"/>
      <c r="G169" s="163"/>
      <c r="H169" s="163"/>
      <c r="I169" s="166"/>
    </row>
    <row r="170" spans="1:9" ht="18.75" x14ac:dyDescent="0.3">
      <c r="A170" s="162"/>
      <c r="B170" s="162"/>
      <c r="C170" s="163"/>
      <c r="D170" s="163"/>
      <c r="E170" s="163"/>
      <c r="F170" s="164"/>
      <c r="G170" s="163"/>
      <c r="H170" s="163"/>
      <c r="I170" s="166"/>
    </row>
    <row r="171" spans="1:9" ht="18.75" x14ac:dyDescent="0.3">
      <c r="A171" s="162"/>
      <c r="B171" s="162"/>
      <c r="C171" s="163"/>
      <c r="D171" s="163"/>
      <c r="E171" s="163"/>
      <c r="F171" s="164"/>
      <c r="G171" s="163"/>
      <c r="H171" s="163"/>
      <c r="I171" s="166"/>
    </row>
    <row r="172" spans="1:9" ht="18.75" x14ac:dyDescent="0.3">
      <c r="A172" s="162"/>
      <c r="B172" s="162"/>
      <c r="C172" s="163"/>
      <c r="D172" s="163"/>
      <c r="E172" s="163"/>
      <c r="F172" s="164"/>
      <c r="G172" s="163"/>
      <c r="H172" s="163"/>
      <c r="I172" s="166"/>
    </row>
    <row r="173" spans="1:9" ht="18.75" x14ac:dyDescent="0.3">
      <c r="A173" s="162"/>
      <c r="B173" s="162"/>
      <c r="C173" s="163"/>
      <c r="D173" s="163"/>
      <c r="E173" s="163"/>
      <c r="F173" s="164"/>
      <c r="G173" s="163"/>
      <c r="H173" s="163"/>
      <c r="I173" s="166"/>
    </row>
    <row r="174" spans="1:9" ht="18.75" x14ac:dyDescent="0.3">
      <c r="A174" s="162"/>
      <c r="B174" s="162"/>
      <c r="C174" s="163"/>
      <c r="D174" s="163"/>
      <c r="E174" s="163"/>
      <c r="F174" s="164"/>
      <c r="G174" s="163"/>
      <c r="H174" s="163"/>
      <c r="I174" s="166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Summary</vt:lpstr>
      <vt:lpstr>Uniformity</vt:lpstr>
      <vt:lpstr>AD_sildenafil</vt:lpstr>
      <vt:lpstr>AD_sildenafil!Print_Area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HPLC-P</cp:lastModifiedBy>
  <dcterms:created xsi:type="dcterms:W3CDTF">2012-10-19T06:03:51Z</dcterms:created>
  <dcterms:modified xsi:type="dcterms:W3CDTF">2014-09-15T10:28:38Z</dcterms:modified>
  <cp:category/>
</cp:coreProperties>
</file>