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F64"/>
  <c r="F59"/>
  <c r="E59"/>
  <c r="D59"/>
  <c r="A41"/>
  <c r="A40"/>
  <c r="A39"/>
  <c r="E32"/>
  <c r="B33"/>
  <c r="B27"/>
  <c r="F55" i="2"/>
  <c r="F51"/>
  <c r="F52" s="1"/>
  <c r="D55" s="1"/>
  <c r="F49"/>
  <c r="D47"/>
  <c r="E47" s="1"/>
  <c r="F47" s="1"/>
  <c r="D46"/>
  <c r="E46" s="1"/>
  <c r="F46" s="1"/>
  <c r="F48" s="1"/>
  <c r="B34"/>
  <c r="B16"/>
  <c r="F68" i="1"/>
  <c r="F62"/>
  <c r="D60"/>
  <c r="E60" s="1"/>
  <c r="F60" s="1"/>
  <c r="B39"/>
  <c r="F61" l="1"/>
  <c r="F65" s="1"/>
  <c r="B40"/>
  <c r="B41" s="1"/>
  <c r="B42" s="1"/>
  <c r="A42" s="1"/>
</calcChain>
</file>

<file path=xl/sharedStrings.xml><?xml version="1.0" encoding="utf-8"?>
<sst xmlns="http://schemas.openxmlformats.org/spreadsheetml/2006/main" count="136" uniqueCount="81">
  <si>
    <t>MICOBIOLOGY NO.</t>
  </si>
  <si>
    <t>DATE RECEIVED</t>
  </si>
  <si>
    <t>2015-09-24 07:57:05</t>
  </si>
  <si>
    <t>Analysis Report</t>
  </si>
  <si>
    <t>Streptokinase Microbial Assay</t>
  </si>
  <si>
    <t>Sample Name:</t>
  </si>
  <si>
    <t>Stpase Injection</t>
  </si>
  <si>
    <t>Lab Ref No:</t>
  </si>
  <si>
    <t>NDQD201406494</t>
  </si>
  <si>
    <t>Active Ingredient:</t>
  </si>
  <si>
    <t>Streptokinase</t>
  </si>
  <si>
    <t>Label Claim:</t>
  </si>
  <si>
    <t>Each  ml contains mg of Apyrogenic</t>
  </si>
  <si>
    <t>Date Test Set:</t>
  </si>
  <si>
    <t>25/09/2015</t>
  </si>
  <si>
    <t>Date of Results:</t>
  </si>
  <si>
    <t>28/09/2015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</si>
  <si>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</si>
  <si>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</si>
  <si>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</si>
  <si>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</si>
  <si>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</si>
  <si>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</si>
  <si>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</si>
  <si>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</si>
  <si>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</si>
  <si>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</si>
  <si>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</si>
  <si>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</si>
  <si>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</si>
  <si>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</si>
  <si>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</si>
  <si>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</si>
  <si>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</si>
  <si>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</si>
  <si>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</si>
  <si>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</si>
  <si>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</si>
  <si>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</si>
  <si>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</si>
  <si>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pipette2 (µL)</t>
  </si>
  <si>
    <t>SAMPLE DILUTION</t>
  </si>
  <si>
    <t>pipette3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</si>
  <si>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</si>
  <si>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</si>
  <si>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</si>
  <si>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</si>
  <si>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</si>
  <si>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</si>
  <si>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</si>
  <si>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</si>
  <si>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</si>
  <si>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</si>
  <si>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</si>
  <si>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</si>
  <si>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</si>
  <si>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</si>
  <si>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</si>
  <si>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</si>
  <si>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</si>
  <si>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</si>
  <si>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</si>
  <si>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</si>
  <si>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</si>
  <si>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</si>
  <si>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</si>
  <si>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</si>
  <si>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</si>
  <si>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</si>
  <si>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</si>
  <si>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</si>
  <si>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EU/100000IU</t>
  </si>
  <si>
    <t>IU/vial</t>
  </si>
  <si>
    <t>8000 EU / vial</t>
  </si>
  <si>
    <t>8.0mL</t>
  </si>
  <si>
    <t>Diluent Vol1 (µL)</t>
  </si>
  <si>
    <t>Diluent Vol2 (µL)</t>
  </si>
  <si>
    <t>Diluent Vol3 (µL)</t>
  </si>
  <si>
    <t>A3</t>
  </si>
  <si>
    <t>A4</t>
  </si>
  <si>
    <t>ERIC/SIMON/ABIGAEL</t>
  </si>
</sst>
</file>

<file path=xl/styles.xml><?xml version="1.0" encoding="utf-8"?>
<styleSheet xmlns="http://schemas.openxmlformats.org/spreadsheetml/2006/main">
  <numFmts count="13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  <numFmt numFmtId="178" formatCode="0.000E+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1" fillId="2" borderId="37" xfId="0" applyNumberFormat="1" applyFont="1" applyFill="1" applyBorder="1" applyAlignment="1">
      <alignment horizontal="center"/>
    </xf>
    <xf numFmtId="178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A76" sqref="A76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C12" s="1" t="s">
        <v>1</v>
      </c>
      <c r="D12" s="1" t="s">
        <v>2</v>
      </c>
    </row>
    <row r="13" spans="1:6" ht="15.95" customHeight="1">
      <c r="A13" s="2" t="s">
        <v>3</v>
      </c>
      <c r="B13" s="2" t="s">
        <v>4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23.33</v>
      </c>
      <c r="C23" s="74" t="s">
        <v>71</v>
      </c>
      <c r="D23" s="14"/>
      <c r="E23" s="15"/>
    </row>
    <row r="24" spans="1:7" s="9" customFormat="1" ht="16.5" customHeight="1">
      <c r="A24" s="16" t="s">
        <v>23</v>
      </c>
      <c r="B24" s="17">
        <v>5</v>
      </c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1500000</v>
      </c>
      <c r="C25" s="18" t="s">
        <v>72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B23/100000*B25/B24/B22</f>
        <v>13997.999999999998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>
      <c r="A31" s="25" t="s">
        <v>30</v>
      </c>
      <c r="B31" s="99" t="s">
        <v>73</v>
      </c>
      <c r="C31" s="123" t="s">
        <v>31</v>
      </c>
      <c r="D31" s="124"/>
      <c r="E31" s="124" t="s">
        <v>32</v>
      </c>
      <c r="F31" s="125"/>
    </row>
    <row r="32" spans="1:7" ht="20.100000000000001" customHeight="1">
      <c r="A32" s="27" t="s">
        <v>33</v>
      </c>
      <c r="B32" s="113" t="s">
        <v>74</v>
      </c>
      <c r="C32" s="126">
        <v>0.998</v>
      </c>
      <c r="D32" s="127"/>
      <c r="E32" s="114">
        <f>POWER(C32,2)</f>
        <v>0.996004</v>
      </c>
      <c r="F32" s="115"/>
      <c r="G32" s="9"/>
    </row>
    <row r="33" spans="1:9" ht="20.100000000000001" customHeight="1">
      <c r="A33" s="97" t="s">
        <v>35</v>
      </c>
      <c r="B33" s="100">
        <f>8000/8</f>
        <v>1000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7" t="s">
        <v>36</v>
      </c>
      <c r="B36" s="117"/>
      <c r="C36" s="117"/>
      <c r="D36" s="117"/>
      <c r="E36" s="117"/>
      <c r="F36" s="117"/>
      <c r="G36" s="9"/>
    </row>
    <row r="37" spans="1:9" ht="20.100000000000001" customHeight="1">
      <c r="A37" s="109"/>
      <c r="B37" s="109"/>
      <c r="C37" s="109"/>
      <c r="D37" s="109"/>
      <c r="E37" s="109"/>
      <c r="F37" s="109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75</v>
      </c>
      <c r="E38" s="87" t="s">
        <v>40</v>
      </c>
      <c r="F38" s="112" t="s">
        <v>76</v>
      </c>
    </row>
    <row r="39" spans="1:9" s="85" customFormat="1">
      <c r="A39" s="105">
        <f>B39*C39/(D39+C39)*E39/(F39+E39)</f>
        <v>5</v>
      </c>
      <c r="B39" s="106">
        <f>B33</f>
        <v>1000</v>
      </c>
      <c r="C39" s="93">
        <v>100</v>
      </c>
      <c r="D39" s="93">
        <v>1900</v>
      </c>
      <c r="E39" s="102">
        <v>200</v>
      </c>
      <c r="F39" s="111">
        <v>1800</v>
      </c>
    </row>
    <row r="40" spans="1:9" s="85" customFormat="1">
      <c r="A40" s="105">
        <f>B40*C40/(D40+C40)</f>
        <v>0.5</v>
      </c>
      <c r="B40" s="101">
        <f>A39</f>
        <v>5</v>
      </c>
      <c r="C40" s="93">
        <v>200</v>
      </c>
      <c r="D40" s="93">
        <v>1800</v>
      </c>
      <c r="E40" s="93"/>
      <c r="F40" s="91"/>
    </row>
    <row r="41" spans="1:9" s="85" customFormat="1">
      <c r="A41" s="105">
        <f t="shared" ref="A41:A42" si="0">B41*C41/(D41+C41)</f>
        <v>0.05</v>
      </c>
      <c r="B41" s="101">
        <f>A40</f>
        <v>0.5</v>
      </c>
      <c r="C41" s="93">
        <v>200</v>
      </c>
      <c r="D41" s="93">
        <v>1800</v>
      </c>
      <c r="E41" s="93"/>
      <c r="F41" s="91"/>
    </row>
    <row r="42" spans="1:9" s="85" customFormat="1">
      <c r="A42" s="129">
        <f t="shared" si="0"/>
        <v>5.0000000000000001E-3</v>
      </c>
      <c r="B42" s="104">
        <f>A41</f>
        <v>0.05</v>
      </c>
      <c r="C42" s="94">
        <v>200</v>
      </c>
      <c r="D42" s="94">
        <v>1800</v>
      </c>
      <c r="E42" s="94"/>
      <c r="F42" s="92"/>
    </row>
    <row r="43" spans="1:9" s="85" customFormat="1">
      <c r="A43" s="107"/>
      <c r="B43" s="108"/>
      <c r="C43" s="89"/>
      <c r="D43" s="89"/>
      <c r="E43" s="90"/>
      <c r="F43" s="89"/>
    </row>
    <row r="44" spans="1:9" s="85" customFormat="1" ht="16.5" customHeight="1">
      <c r="A44" s="118" t="s">
        <v>41</v>
      </c>
      <c r="B44" s="118"/>
      <c r="C44" s="118"/>
      <c r="D44" s="118"/>
      <c r="E44" s="118"/>
      <c r="F44" s="118"/>
    </row>
    <row r="45" spans="1:9" s="85" customFormat="1">
      <c r="A45" s="107"/>
      <c r="B45" s="108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75</v>
      </c>
      <c r="C46" s="87" t="s">
        <v>40</v>
      </c>
      <c r="D46" s="95" t="s">
        <v>76</v>
      </c>
      <c r="E46" s="87" t="s">
        <v>42</v>
      </c>
      <c r="F46" s="95" t="s">
        <v>77</v>
      </c>
    </row>
    <row r="47" spans="1:9" s="85" customFormat="1">
      <c r="A47" s="103">
        <v>50</v>
      </c>
      <c r="B47" s="110">
        <v>4950</v>
      </c>
      <c r="C47" s="103">
        <v>50</v>
      </c>
      <c r="D47" s="110">
        <v>4950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43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44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45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46</v>
      </c>
      <c r="B54" s="46">
        <v>6.29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47</v>
      </c>
      <c r="B55" s="45">
        <v>-0.113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48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49</v>
      </c>
      <c r="B58" s="52" t="s">
        <v>50</v>
      </c>
      <c r="C58" s="53" t="s">
        <v>51</v>
      </c>
      <c r="D58" s="54" t="s">
        <v>52</v>
      </c>
      <c r="E58" s="53" t="s">
        <v>53</v>
      </c>
      <c r="F58" s="55" t="s">
        <v>54</v>
      </c>
      <c r="G58" s="56"/>
      <c r="H58" s="56"/>
      <c r="I58" s="56"/>
    </row>
    <row r="59" spans="1:9" s="64" customFormat="1" ht="27" customHeight="1">
      <c r="A59" s="58" t="s">
        <v>78</v>
      </c>
      <c r="B59" s="59">
        <v>50</v>
      </c>
      <c r="C59" s="60">
        <v>3773</v>
      </c>
      <c r="D59" s="61">
        <f>LN(C59)</f>
        <v>8.235625719964311</v>
      </c>
      <c r="E59" s="61">
        <f>(D59-$B$54)/$B$55</f>
        <v>-17.217926725347883</v>
      </c>
      <c r="F59" s="62">
        <f>EXP(E59)</f>
        <v>3.3292731889873898E-8</v>
      </c>
      <c r="G59" s="63"/>
      <c r="H59" s="63"/>
      <c r="I59" s="63"/>
    </row>
    <row r="60" spans="1:9" s="64" customFormat="1" ht="27" customHeight="1">
      <c r="A60" s="65" t="s">
        <v>79</v>
      </c>
      <c r="B60" s="66">
        <v>50</v>
      </c>
      <c r="C60" s="67">
        <v>3950</v>
      </c>
      <c r="D60" s="68">
        <f>LN(C60)</f>
        <v>8.281470857895167</v>
      </c>
      <c r="E60" s="68">
        <f>(D60-$B$54)/$B$55</f>
        <v>-17.623635910576699</v>
      </c>
      <c r="F60" s="69">
        <f>EXP(E60)</f>
        <v>2.2189737924893041E-8</v>
      </c>
      <c r="G60" s="63"/>
      <c r="H60" s="63"/>
      <c r="I60" s="63"/>
    </row>
    <row r="61" spans="1:9" ht="26.25" customHeight="1">
      <c r="A61" s="8"/>
      <c r="B61" s="45"/>
      <c r="C61" s="8"/>
      <c r="D61" s="116" t="s">
        <v>55</v>
      </c>
      <c r="E61" s="116"/>
      <c r="F61" s="70">
        <f>AVERAGE(F59:F60)</f>
        <v>2.7741234907383468E-8</v>
      </c>
      <c r="G61" s="9"/>
      <c r="H61" s="9"/>
      <c r="I61" s="9"/>
    </row>
    <row r="62" spans="1:9" ht="25.5" customHeight="1">
      <c r="E62" s="71" t="s">
        <v>56</v>
      </c>
      <c r="F62" s="72">
        <f>STDEV(C59:C60)/AVERAGE(C59:C60)</f>
        <v>3.2411731262467672E-2</v>
      </c>
      <c r="G62" s="9"/>
      <c r="H62" s="9"/>
    </row>
    <row r="63" spans="1:9" ht="26.25" customHeight="1">
      <c r="A63" s="8"/>
      <c r="B63" s="45"/>
      <c r="C63" s="8"/>
      <c r="D63" s="116" t="s">
        <v>57</v>
      </c>
      <c r="E63" s="116"/>
      <c r="F63" s="73">
        <v>2</v>
      </c>
      <c r="G63" s="9"/>
      <c r="H63" s="9"/>
      <c r="I63" s="9"/>
    </row>
    <row r="64" spans="1:9" ht="25.5" customHeight="1">
      <c r="C64" s="74"/>
      <c r="E64" s="71" t="s">
        <v>58</v>
      </c>
      <c r="F64" s="24">
        <f>(B47+A47)/(A47)*(C47+D47)/(C47)</f>
        <v>10000</v>
      </c>
      <c r="G64" s="9"/>
      <c r="H64" s="9"/>
    </row>
    <row r="65" spans="1:9" ht="25.5" customHeight="1">
      <c r="E65" s="71" t="s">
        <v>59</v>
      </c>
      <c r="F65" s="75">
        <f>F64*F61</f>
        <v>2.7741234907383466E-4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60</v>
      </c>
      <c r="C68" s="76" t="s">
        <v>61</v>
      </c>
      <c r="D68" s="130">
        <f>F65*B24/B25*100000</f>
        <v>9.2470783024611555E-5</v>
      </c>
      <c r="E68" s="130"/>
      <c r="F68" s="74" t="str">
        <f>C23</f>
        <v>EU/100000IU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62</v>
      </c>
      <c r="C73" s="63" t="s">
        <v>63</v>
      </c>
      <c r="D73" s="79"/>
      <c r="F73" s="80" t="s">
        <v>64</v>
      </c>
      <c r="G73" s="9"/>
      <c r="H73" s="9"/>
    </row>
    <row r="74" spans="1:9" ht="24.95" customHeight="1">
      <c r="A74" s="81" t="s">
        <v>80</v>
      </c>
      <c r="C74" s="81" t="s">
        <v>65</v>
      </c>
      <c r="D74" s="21"/>
      <c r="F74" s="21" t="s">
        <v>66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NDQD201406494 / Bacterial Endotoxin / Download 1  /  Analyst - Eric Ngamau /  Date 28-09-2015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3</v>
      </c>
      <c r="B13" s="2" t="s">
        <v>67</v>
      </c>
      <c r="F13" s="3"/>
    </row>
    <row r="14" spans="1:6" ht="15.95" customHeight="1">
      <c r="A14" s="4" t="s">
        <v>5</v>
      </c>
      <c r="B14" s="2" t="s">
        <v>67</v>
      </c>
      <c r="F14" s="3"/>
    </row>
    <row r="15" spans="1:6" ht="15.95" customHeight="1">
      <c r="A15" s="4" t="s">
        <v>7</v>
      </c>
      <c r="B15" s="1" t="s">
        <v>68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69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>
      <c r="A31" s="22"/>
      <c r="B31" s="23"/>
      <c r="C31" s="123" t="s">
        <v>31</v>
      </c>
      <c r="D31" s="124"/>
      <c r="E31" s="124" t="s">
        <v>32</v>
      </c>
      <c r="F31" s="125"/>
    </row>
    <row r="32" spans="1:7" ht="20.100000000000001" customHeight="1">
      <c r="A32" s="25" t="s">
        <v>30</v>
      </c>
      <c r="B32" s="26" t="s">
        <v>70</v>
      </c>
      <c r="C32" s="126">
        <v>-0.999</v>
      </c>
      <c r="D32" s="127"/>
      <c r="E32" s="114">
        <v>0.998</v>
      </c>
      <c r="F32" s="115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43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44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45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46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47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48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49</v>
      </c>
      <c r="B45" s="52" t="s">
        <v>50</v>
      </c>
      <c r="C45" s="53" t="s">
        <v>51</v>
      </c>
      <c r="D45" s="54" t="s">
        <v>52</v>
      </c>
      <c r="E45" s="53" t="s">
        <v>53</v>
      </c>
      <c r="F45" s="55" t="s">
        <v>54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6" t="s">
        <v>55</v>
      </c>
      <c r="E48" s="11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56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6" t="s">
        <v>57</v>
      </c>
      <c r="E50" s="116"/>
      <c r="F50" s="73">
        <v>2</v>
      </c>
      <c r="G50" s="9"/>
      <c r="H50" s="9"/>
      <c r="I50" s="9"/>
    </row>
    <row r="51" spans="1:9" ht="25.5" customHeight="1">
      <c r="C51" s="74"/>
      <c r="E51" s="71" t="s">
        <v>58</v>
      </c>
      <c r="F51" s="24">
        <f>4000/100*4000/100</f>
        <v>1600</v>
      </c>
      <c r="G51" s="9"/>
      <c r="H51" s="9"/>
    </row>
    <row r="52" spans="1:9" ht="25.5" customHeight="1">
      <c r="E52" s="71" t="s">
        <v>59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60</v>
      </c>
      <c r="C55" s="76" t="s">
        <v>61</v>
      </c>
      <c r="D55" s="128">
        <f>F52*5/500</f>
        <v>4.3190433674064307E-7</v>
      </c>
      <c r="E55" s="128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62</v>
      </c>
      <c r="C60" s="63" t="s">
        <v>63</v>
      </c>
      <c r="D60" s="79"/>
      <c r="F60" s="80" t="s">
        <v>64</v>
      </c>
      <c r="G60" s="9"/>
      <c r="H60" s="9"/>
    </row>
    <row r="61" spans="1:9" ht="24.95" customHeight="1">
      <c r="A61" s="21"/>
      <c r="C61" s="81" t="s">
        <v>65</v>
      </c>
      <c r="D61" s="21"/>
      <c r="F61" s="21" t="s">
        <v>66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2015-09-28T07:20:57Z</cp:lastPrinted>
  <dcterms:created xsi:type="dcterms:W3CDTF">2014-04-25T13:22:50Z</dcterms:created>
  <dcterms:modified xsi:type="dcterms:W3CDTF">2015-09-28T07:21:13Z</dcterms:modified>
</cp:coreProperties>
</file>