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6" r:id="rId1"/>
    <sheet name="SST (2)" sheetId="5" r:id="rId2"/>
    <sheet name="Sample Summary" sheetId="1" r:id="rId3"/>
    <sheet name="Uniformity" sheetId="2" r:id="rId4"/>
    <sheet name="Telmisartan" sheetId="3" r:id="rId5"/>
    <sheet name="Hydrochlorothiazide" sheetId="4" r:id="rId6"/>
  </sheets>
  <definedNames>
    <definedName name="_xlnm.Print_Area" localSheetId="3">Uniformity!$A$1:$G$54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G76" i="4" l="1"/>
  <c r="H66" i="4"/>
  <c r="G61" i="4"/>
  <c r="G92" i="3"/>
  <c r="E91" i="3"/>
  <c r="H64" i="3"/>
  <c r="G68" i="3"/>
  <c r="G60" i="3"/>
  <c r="B116" i="4" l="1"/>
  <c r="B87" i="4"/>
  <c r="H71" i="4"/>
  <c r="H63" i="4"/>
  <c r="B69" i="4"/>
  <c r="B45" i="4"/>
  <c r="B34" i="4"/>
  <c r="B30" i="4"/>
  <c r="B116" i="3"/>
  <c r="B98" i="3"/>
  <c r="B87" i="3"/>
  <c r="B68" i="3"/>
  <c r="B45" i="3"/>
  <c r="B34" i="3"/>
  <c r="C120" i="4"/>
  <c r="D100" i="4"/>
  <c r="B98" i="4"/>
  <c r="F95" i="4"/>
  <c r="D95" i="4"/>
  <c r="D97" i="4"/>
  <c r="B81" i="4"/>
  <c r="B83" i="4" s="1"/>
  <c r="B80" i="4"/>
  <c r="B79" i="4"/>
  <c r="C76" i="4"/>
  <c r="B68" i="4"/>
  <c r="C56" i="4"/>
  <c r="B55" i="4"/>
  <c r="D48" i="4"/>
  <c r="F42" i="4"/>
  <c r="D42" i="4"/>
  <c r="C120" i="3"/>
  <c r="F95" i="3"/>
  <c r="D95" i="3"/>
  <c r="D97" i="3"/>
  <c r="B81" i="3"/>
  <c r="B83" i="3" s="1"/>
  <c r="B80" i="3"/>
  <c r="B79" i="3"/>
  <c r="C76" i="3"/>
  <c r="C56" i="3"/>
  <c r="B55" i="3"/>
  <c r="D48" i="3"/>
  <c r="F42" i="3"/>
  <c r="D42" i="3"/>
  <c r="D44" i="3"/>
  <c r="B30" i="3"/>
  <c r="C49" i="2"/>
  <c r="C46" i="2"/>
  <c r="B57" i="4" s="1"/>
  <c r="C45" i="2"/>
  <c r="D43" i="2"/>
  <c r="D40" i="2"/>
  <c r="D39" i="2"/>
  <c r="D36" i="2"/>
  <c r="D35" i="2"/>
  <c r="D32" i="2"/>
  <c r="D31" i="2"/>
  <c r="D28" i="2"/>
  <c r="D27" i="2"/>
  <c r="D24" i="2"/>
  <c r="C19" i="2"/>
  <c r="I92" i="4" l="1"/>
  <c r="D101" i="4"/>
  <c r="F97" i="4"/>
  <c r="F98" i="4" s="1"/>
  <c r="I39" i="4"/>
  <c r="F44" i="4"/>
  <c r="F45" i="4" s="1"/>
  <c r="G38" i="4" s="1"/>
  <c r="D44" i="4"/>
  <c r="D45" i="4" s="1"/>
  <c r="D98" i="4"/>
  <c r="I92" i="3"/>
  <c r="D101" i="3"/>
  <c r="D102" i="3" s="1"/>
  <c r="F97" i="3"/>
  <c r="F98" i="3" s="1"/>
  <c r="G91" i="3" s="1"/>
  <c r="I39" i="3"/>
  <c r="D45" i="3"/>
  <c r="E38" i="3" s="1"/>
  <c r="D98" i="3"/>
  <c r="B69" i="3"/>
  <c r="E94" i="4"/>
  <c r="D49" i="3"/>
  <c r="E41" i="3"/>
  <c r="E39" i="3"/>
  <c r="F44" i="3"/>
  <c r="F45" i="3" s="1"/>
  <c r="D49" i="2"/>
  <c r="B57" i="3"/>
  <c r="D49" i="4"/>
  <c r="D25" i="2"/>
  <c r="D29" i="2"/>
  <c r="D33" i="2"/>
  <c r="D37" i="2"/>
  <c r="D41" i="2"/>
  <c r="C50" i="2"/>
  <c r="D26" i="2"/>
  <c r="D30" i="2"/>
  <c r="D34" i="2"/>
  <c r="D38" i="2"/>
  <c r="D42" i="2"/>
  <c r="B49" i="2"/>
  <c r="D50" i="2"/>
  <c r="F99" i="4" l="1"/>
  <c r="G91" i="4"/>
  <c r="E93" i="4"/>
  <c r="E91" i="4"/>
  <c r="E40" i="4"/>
  <c r="E38" i="4"/>
  <c r="D102" i="4"/>
  <c r="E92" i="4"/>
  <c r="G92" i="4"/>
  <c r="G93" i="4"/>
  <c r="G94" i="4"/>
  <c r="D99" i="4"/>
  <c r="G40" i="4"/>
  <c r="D46" i="4"/>
  <c r="E41" i="4"/>
  <c r="E39" i="4"/>
  <c r="F46" i="4"/>
  <c r="G41" i="4"/>
  <c r="G39" i="4"/>
  <c r="F99" i="3"/>
  <c r="D99" i="3"/>
  <c r="G39" i="3"/>
  <c r="G38" i="3"/>
  <c r="D46" i="3"/>
  <c r="E40" i="3"/>
  <c r="F46" i="3"/>
  <c r="G40" i="3"/>
  <c r="G41" i="3"/>
  <c r="E92" i="3"/>
  <c r="E93" i="3"/>
  <c r="G93" i="3"/>
  <c r="E42" i="4" l="1"/>
  <c r="E95" i="4"/>
  <c r="G95" i="4"/>
  <c r="D103" i="4"/>
  <c r="E108" i="4" s="1"/>
  <c r="D105" i="4"/>
  <c r="D52" i="4"/>
  <c r="D50" i="4"/>
  <c r="G42" i="4"/>
  <c r="D50" i="3"/>
  <c r="E42" i="3"/>
  <c r="D103" i="3"/>
  <c r="D105" i="3"/>
  <c r="G95" i="3"/>
  <c r="E95" i="3"/>
  <c r="G42" i="3"/>
  <c r="G71" i="3"/>
  <c r="H71" i="3" s="1"/>
  <c r="G67" i="3"/>
  <c r="H67" i="3" s="1"/>
  <c r="G63" i="3"/>
  <c r="H63" i="3" s="1"/>
  <c r="D52" i="3"/>
  <c r="G68" i="4" l="1"/>
  <c r="H68" i="4" s="1"/>
  <c r="G60" i="4"/>
  <c r="H60" i="4" s="1"/>
  <c r="G70" i="4"/>
  <c r="H70" i="4" s="1"/>
  <c r="G66" i="4"/>
  <c r="G64" i="3"/>
  <c r="G66" i="3"/>
  <c r="H66" i="3" s="1"/>
  <c r="G70" i="3"/>
  <c r="H70" i="3" s="1"/>
  <c r="G69" i="3"/>
  <c r="G61" i="3"/>
  <c r="H61" i="3" s="1"/>
  <c r="H60" i="3"/>
  <c r="E108" i="3"/>
  <c r="F108" i="3" s="1"/>
  <c r="E111" i="3"/>
  <c r="F111" i="3" s="1"/>
  <c r="E110" i="4"/>
  <c r="F110" i="4" s="1"/>
  <c r="E109" i="4"/>
  <c r="F109" i="4" s="1"/>
  <c r="D51" i="3"/>
  <c r="H68" i="3"/>
  <c r="D104" i="4"/>
  <c r="E111" i="4"/>
  <c r="F111" i="4" s="1"/>
  <c r="E113" i="4"/>
  <c r="F113" i="4" s="1"/>
  <c r="E112" i="4"/>
  <c r="F112" i="4" s="1"/>
  <c r="F108" i="4"/>
  <c r="D51" i="4"/>
  <c r="G64" i="4"/>
  <c r="H64" i="4" s="1"/>
  <c r="H61" i="4"/>
  <c r="G71" i="4"/>
  <c r="G67" i="4"/>
  <c r="H67" i="4" s="1"/>
  <c r="G69" i="4"/>
  <c r="H69" i="4" s="1"/>
  <c r="G63" i="4"/>
  <c r="E110" i="3"/>
  <c r="F110" i="3" s="1"/>
  <c r="E109" i="3"/>
  <c r="F109" i="3" s="1"/>
  <c r="E112" i="3"/>
  <c r="F112" i="3" s="1"/>
  <c r="D104" i="3"/>
  <c r="H69" i="3"/>
  <c r="E113" i="3"/>
  <c r="F113" i="3" s="1"/>
  <c r="H72" i="3" l="1"/>
  <c r="G76" i="3" s="1"/>
  <c r="H72" i="4"/>
  <c r="F115" i="4"/>
  <c r="G120" i="4" s="1"/>
  <c r="F117" i="4"/>
  <c r="H74" i="4"/>
  <c r="F117" i="3"/>
  <c r="F115" i="3"/>
  <c r="G120" i="3" s="1"/>
  <c r="H73" i="4" l="1"/>
  <c r="H73" i="3"/>
  <c r="F116" i="4"/>
  <c r="F116" i="3"/>
</calcChain>
</file>

<file path=xl/sharedStrings.xml><?xml version="1.0" encoding="utf-8"?>
<sst xmlns="http://schemas.openxmlformats.org/spreadsheetml/2006/main" count="793" uniqueCount="202">
  <si>
    <t>DISSOLUTION MULTISTAGE</t>
  </si>
  <si>
    <t>Sample Name:</t>
  </si>
  <si>
    <t>Laboratory Ref No:</t>
  </si>
  <si>
    <t>Active Ingredient:</t>
  </si>
  <si>
    <t>Label Claim</t>
  </si>
  <si>
    <t>Date Analysis Completed:</t>
  </si>
  <si>
    <t>ASSAY</t>
  </si>
  <si>
    <t>Component 1</t>
  </si>
  <si>
    <t>Component 2</t>
  </si>
  <si>
    <t>Component 3</t>
  </si>
  <si>
    <t>Component 4</t>
  </si>
  <si>
    <t>Component 5</t>
  </si>
  <si>
    <t>Average</t>
  </si>
  <si>
    <t>Sample Concetration</t>
  </si>
  <si>
    <t>Rsd</t>
  </si>
  <si>
    <t>n</t>
  </si>
  <si>
    <t>DISSOLUTION</t>
  </si>
  <si>
    <t>ASSAY STD PEAK AREAS</t>
  </si>
  <si>
    <t>PASTE YOUR WORKSHEET HERE</t>
  </si>
  <si>
    <t>Standard A</t>
  </si>
  <si>
    <t>Sample Assay ABC - Component 1</t>
  </si>
  <si>
    <t>Uniformity of Weight</t>
  </si>
  <si>
    <t>Assay Standards 1</t>
  </si>
  <si>
    <t>Powder Weight</t>
  </si>
  <si>
    <t>Tablet/Caps Average Weight</t>
  </si>
  <si>
    <t xml:space="preserve">Sample A </t>
  </si>
  <si>
    <t>Standard B</t>
  </si>
  <si>
    <t>Sample B</t>
  </si>
  <si>
    <t>Desired Weight</t>
  </si>
  <si>
    <t>Sample C</t>
  </si>
  <si>
    <t>Dissolution Tablet/Capsule Weights Component 1</t>
  </si>
  <si>
    <t>Concetration</t>
  </si>
  <si>
    <t>API Weight</t>
  </si>
  <si>
    <t>Tablet/Capsule</t>
  </si>
  <si>
    <t>Assay Standards 2</t>
  </si>
  <si>
    <t>Sample A</t>
  </si>
  <si>
    <t>Desired Weight Sample ABC</t>
  </si>
  <si>
    <t>Assay Standards 3</t>
  </si>
  <si>
    <t>Sample Assay ABC - Component 2</t>
  </si>
  <si>
    <t>Dissolution component 2</t>
  </si>
  <si>
    <t>Assay Standards 4</t>
  </si>
  <si>
    <t>Assay Standards 5</t>
  </si>
  <si>
    <t>Dissolution component 3</t>
  </si>
  <si>
    <t xml:space="preserve"> ASSAY SAMPLE PEAK AREAS</t>
  </si>
  <si>
    <t>Sample Assay ABC - Component 3</t>
  </si>
  <si>
    <t>ASSAY STANDARDS REPEATS</t>
  </si>
  <si>
    <t>Dissolution component 4</t>
  </si>
  <si>
    <t xml:space="preserve">Assay Standards 1 repeat </t>
  </si>
  <si>
    <t xml:space="preserve">Assay Standards 2 repeat </t>
  </si>
  <si>
    <t>Sample Assay ABC - Component 4</t>
  </si>
  <si>
    <t>Dissolution Tablet/Capsule Weights</t>
  </si>
  <si>
    <t>Dissolution component 5</t>
  </si>
  <si>
    <t xml:space="preserve">Assay Standards 3 repeat </t>
  </si>
  <si>
    <t>DISSOLUTION REPEAT</t>
  </si>
  <si>
    <t xml:space="preserve">Assay Standards 4 repeat </t>
  </si>
  <si>
    <t>DISSOLUTION ABSORBANCES/AREAS</t>
  </si>
  <si>
    <t>Sample Assay ABC - Component 5</t>
  </si>
  <si>
    <t>RUN 1</t>
  </si>
  <si>
    <t>RUN 2</t>
  </si>
  <si>
    <t>RUN 3</t>
  </si>
  <si>
    <t>RUN 4</t>
  </si>
  <si>
    <t>RUN 5</t>
  </si>
  <si>
    <t>Time 1</t>
  </si>
  <si>
    <t>Time 2</t>
  </si>
  <si>
    <t>Time3</t>
  </si>
  <si>
    <t>Time 4</t>
  </si>
  <si>
    <t>Time 5</t>
  </si>
  <si>
    <t xml:space="preserve">Assay Standards 5 repeat </t>
  </si>
  <si>
    <t>SAMPLE ASSAY REPEAT</t>
  </si>
  <si>
    <t>REPEAT VALUES</t>
  </si>
  <si>
    <t>Other Dissolution Data for components and repeats</t>
  </si>
  <si>
    <t>Tablet  Average  Weight</t>
  </si>
  <si>
    <t>Other Dissolution Data</t>
  </si>
  <si>
    <t>DISSOLUTION STD AREAS/ABSORBANCES</t>
  </si>
  <si>
    <t>LABEL CLAIMS</t>
  </si>
  <si>
    <t>Please enter the required information in the cells highlighted in green</t>
  </si>
  <si>
    <t>Uniformity of Weight Test Report</t>
  </si>
  <si>
    <t>Telsarta-D</t>
  </si>
  <si>
    <t>NDQD201406503</t>
  </si>
  <si>
    <t>Telmisartan USP 40mg,Hydrochlorothiazide USP 12.5mg</t>
  </si>
  <si>
    <t>Label Claim:</t>
  </si>
  <si>
    <t>Each tablets contains telmisartan USP 40MG,Hydrochlorothiazide USP 12.5mg</t>
  </si>
  <si>
    <t>Date Analysis Started:</t>
  </si>
  <si>
    <t>2014-07-28 12:19:26</t>
  </si>
  <si>
    <t>Analysis Data</t>
  </si>
  <si>
    <t>Uniformity of weight</t>
  </si>
  <si>
    <t>Tablet weight (mg)</t>
  </si>
  <si>
    <t>% Deviation</t>
  </si>
  <si>
    <t>Total</t>
  </si>
  <si>
    <t>% Deviation from mean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</si>
  <si>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</si>
  <si>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</si>
  <si>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</si>
  <si>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</si>
  <si>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</si>
  <si>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</si>
  <si>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</si>
  <si>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Analysis Report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</si>
  <si>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</si>
  <si>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</si>
  <si>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</si>
  <si>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</si>
  <si>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</si>
  <si>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</si>
  <si>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</si>
  <si>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</si>
  <si>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</si>
  <si>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</si>
  <si>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</si>
  <si>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</si>
  <si>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</si>
  <si>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</si>
  <si>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</si>
  <si>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</si>
  <si>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</si>
  <si>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</si>
  <si>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</si>
  <si>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</si>
  <si>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</si>
  <si>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</si>
  <si>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</si>
  <si>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</si>
  <si>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</si>
  <si>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</si>
  <si>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</si>
  <si>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</si>
  <si>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</si>
  <si>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</si>
  <si>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</si>
  <si>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</si>
  <si>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</si>
  <si>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</si>
  <si>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</si>
  <si>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</si>
  <si>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</si>
  <si>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</si>
  <si>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</si>
  <si>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</si>
  <si>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</si>
  <si>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</si>
  <si>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</si>
  <si>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</si>
  <si>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</si>
  <si>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</si>
  <si>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</si>
  <si>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</si>
  <si>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</si>
  <si>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</si>
  <si>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</si>
  <si>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</si>
  <si>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</si>
  <si>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</si>
  <si>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</si>
  <si>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</si>
  <si>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</si>
  <si>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</si>
  <si>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</si>
  <si>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</si>
  <si>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</si>
  <si>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</si>
  <si>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</si>
  <si>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</si>
  <si>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</si>
  <si>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</si>
  <si>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</si>
  <si>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</si>
  <si>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</si>
  <si>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</si>
  <si>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</si>
  <si>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</si>
  <si>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</si>
  <si>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</si>
  <si>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</si>
  <si>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</si>
  <si>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</si>
  <si>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</si>
  <si>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Telmisartan</t>
  </si>
  <si>
    <t>T3  - 1</t>
  </si>
  <si>
    <t>Hydrochlorothiazide</t>
  </si>
  <si>
    <t>H1-4</t>
  </si>
  <si>
    <t>Eric</t>
  </si>
  <si>
    <t>HPLC System Suitability Report</t>
  </si>
  <si>
    <t>Assay</t>
  </si>
  <si>
    <t>Sample(s)</t>
  </si>
  <si>
    <t>TELSART - H TABLETS</t>
  </si>
  <si>
    <t>TELMISARTAN</t>
  </si>
  <si>
    <t>Weight (mg):</t>
  </si>
  <si>
    <t>Standard Conc (mg/mL):</t>
  </si>
  <si>
    <t>2015-05-27 07:34:10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</si>
  <si>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</si>
  <si>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</si>
  <si>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</si>
  <si>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</si>
  <si>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</si>
  <si>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</si>
  <si>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</si>
  <si>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</si>
  <si>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</si>
  <si>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</si>
  <si>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</si>
  <si>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</si>
  <si>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HYDROCHLOROTHIAZIDE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</si>
</sst>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"/>
    <numFmt numFmtId="166" formatCode="0.00000"/>
    <numFmt numFmtId="167" formatCode="[$-409]d/mmm/yy;@"/>
    <numFmt numFmtId="168" formatCode="0.0%"/>
    <numFmt numFmtId="169" formatCode="dd\-mmm\-yyyy"/>
    <numFmt numFmtId="170" formatCode="0.0000\ &quot;mg&quot;"/>
    <numFmt numFmtId="171" formatCode="0.000"/>
    <numFmt numFmtId="172" formatCode="0.0\ &quot;mg&quot;"/>
  </numFmts>
  <fonts count="38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2"/>
      <color rgb="FFFFFFFF"/>
      <name val="Book Antiqua"/>
    </font>
    <font>
      <sz val="12"/>
      <color rgb="FFFFFFFF"/>
      <name val="Book Antiqua"/>
    </font>
    <font>
      <b/>
      <sz val="11"/>
      <color rgb="FF262626"/>
      <name val="Calibri"/>
    </font>
    <font>
      <sz val="12"/>
      <color rgb="FF262626"/>
      <name val="Book Antiqua"/>
    </font>
    <font>
      <b/>
      <sz val="11"/>
      <color rgb="FFFFFFFF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  <font>
      <sz val="11"/>
      <color rgb="FF262626"/>
      <name val="Calibri"/>
    </font>
    <font>
      <sz val="12"/>
      <color rgb="FFFFFF00"/>
      <name val="Book Antiqua"/>
    </font>
    <font>
      <sz val="11"/>
      <color rgb="FFFFFF00"/>
      <name val="Calibri"/>
    </font>
    <font>
      <sz val="10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</fonts>
  <fills count="24">
    <fill>
      <patternFill patternType="none"/>
    </fill>
    <fill>
      <patternFill patternType="gray125"/>
    </fill>
    <fill>
      <patternFill patternType="none"/>
    </fill>
    <fill>
      <patternFill patternType="solid">
        <fgColor rgb="FFD2DA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00B0F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D6E3BC"/>
        <bgColor rgb="FF000000"/>
      </patternFill>
    </fill>
    <fill>
      <patternFill patternType="solid">
        <fgColor rgb="FFD6E3B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6" fillId="2" borderId="0"/>
  </cellStyleXfs>
  <cellXfs count="646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1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2" borderId="0" xfId="0" applyFill="1"/>
    <xf numFmtId="0" fontId="0" fillId="5" borderId="5" xfId="0" applyFill="1" applyBorder="1"/>
    <xf numFmtId="0" fontId="0" fillId="2" borderId="0" xfId="0" applyFill="1"/>
    <xf numFmtId="0" fontId="0" fillId="2" borderId="5" xfId="0" applyFill="1" applyBorder="1"/>
    <xf numFmtId="0" fontId="1" fillId="2" borderId="5" xfId="0" applyFont="1" applyFill="1" applyBorder="1"/>
    <xf numFmtId="0" fontId="2" fillId="6" borderId="5" xfId="0" applyFont="1" applyFill="1" applyBorder="1"/>
    <xf numFmtId="0" fontId="1" fillId="4" borderId="5" xfId="0" applyFont="1" applyFill="1" applyBorder="1"/>
    <xf numFmtId="0" fontId="1" fillId="6" borderId="5" xfId="0" applyFont="1" applyFill="1" applyBorder="1"/>
    <xf numFmtId="0" fontId="1" fillId="3" borderId="5" xfId="0" applyFont="1" applyFill="1" applyBorder="1"/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3" fillId="7" borderId="5" xfId="0" applyFont="1" applyFill="1" applyBorder="1"/>
    <xf numFmtId="0" fontId="0" fillId="7" borderId="5" xfId="0" applyFill="1" applyBorder="1"/>
    <xf numFmtId="0" fontId="0" fillId="5" borderId="5" xfId="0" applyFill="1" applyBorder="1" applyAlignment="1">
      <alignment horizontal="left"/>
    </xf>
    <xf numFmtId="0" fontId="3" fillId="5" borderId="5" xfId="0" applyFont="1" applyFill="1" applyBorder="1"/>
    <xf numFmtId="0" fontId="0" fillId="8" borderId="5" xfId="0" applyFill="1" applyBorder="1" applyAlignment="1">
      <alignment horizontal="left"/>
    </xf>
    <xf numFmtId="0" fontId="4" fillId="9" borderId="5" xfId="0" applyFont="1" applyFill="1" applyBorder="1"/>
    <xf numFmtId="0" fontId="0" fillId="8" borderId="5" xfId="0" applyFill="1" applyBorder="1"/>
    <xf numFmtId="0" fontId="0" fillId="8" borderId="5" xfId="0" applyFill="1" applyBorder="1" applyAlignment="1">
      <alignment horizontal="right"/>
    </xf>
    <xf numFmtId="0" fontId="0" fillId="6" borderId="5" xfId="0" applyFill="1" applyBorder="1" applyAlignment="1">
      <alignment horizontal="left"/>
    </xf>
    <xf numFmtId="0" fontId="3" fillId="6" borderId="5" xfId="0" applyFont="1" applyFill="1" applyBorder="1"/>
    <xf numFmtId="0" fontId="2" fillId="2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5" fillId="10" borderId="5" xfId="0" applyFont="1" applyFill="1" applyBorder="1"/>
    <xf numFmtId="0" fontId="6" fillId="10" borderId="5" xfId="0" applyFont="1" applyFill="1" applyBorder="1"/>
    <xf numFmtId="0" fontId="0" fillId="11" borderId="5" xfId="0" applyFill="1" applyBorder="1" applyAlignment="1">
      <alignment horizontal="right"/>
    </xf>
    <xf numFmtId="0" fontId="0" fillId="11" borderId="5" xfId="0" applyFill="1" applyBorder="1"/>
    <xf numFmtId="0" fontId="3" fillId="11" borderId="5" xfId="0" applyFont="1" applyFill="1" applyBorder="1" applyAlignment="1">
      <alignment horizontal="right"/>
    </xf>
    <xf numFmtId="0" fontId="2" fillId="12" borderId="5" xfId="0" applyFont="1" applyFill="1" applyBorder="1"/>
    <xf numFmtId="0" fontId="1" fillId="12" borderId="5" xfId="0" applyFont="1" applyFill="1" applyBorder="1"/>
    <xf numFmtId="0" fontId="1" fillId="2" borderId="6" xfId="0" applyFont="1" applyFill="1" applyBorder="1"/>
    <xf numFmtId="0" fontId="2" fillId="6" borderId="6" xfId="0" applyFont="1" applyFill="1" applyBorder="1"/>
    <xf numFmtId="0" fontId="1" fillId="4" borderId="6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0" fontId="3" fillId="8" borderId="6" xfId="0" applyFont="1" applyFill="1" applyBorder="1"/>
    <xf numFmtId="0" fontId="0" fillId="6" borderId="6" xfId="0" applyFill="1" applyBorder="1"/>
    <xf numFmtId="0" fontId="1" fillId="6" borderId="6" xfId="0" applyFont="1" applyFill="1" applyBorder="1" applyAlignment="1">
      <alignment horizontal="left"/>
    </xf>
    <xf numFmtId="0" fontId="1" fillId="6" borderId="0" xfId="0" applyFont="1" applyFill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1" fillId="2" borderId="8" xfId="0" applyFont="1" applyFill="1" applyBorder="1"/>
    <xf numFmtId="0" fontId="1" fillId="6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1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1" fillId="6" borderId="5" xfId="0" applyFont="1" applyFill="1" applyBorder="1"/>
    <xf numFmtId="0" fontId="1" fillId="2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1" fillId="6" borderId="11" xfId="0" applyFont="1" applyFill="1" applyBorder="1"/>
    <xf numFmtId="0" fontId="1" fillId="2" borderId="12" xfId="0" applyFont="1" applyFill="1" applyBorder="1"/>
    <xf numFmtId="0" fontId="0" fillId="2" borderId="13" xfId="0" applyFill="1" applyBorder="1"/>
    <xf numFmtId="0" fontId="1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13" borderId="0" xfId="0" applyFill="1"/>
    <xf numFmtId="0" fontId="1" fillId="2" borderId="17" xfId="0" applyFont="1" applyFill="1" applyBorder="1"/>
    <xf numFmtId="0" fontId="0" fillId="2" borderId="18" xfId="0" applyFill="1" applyBorder="1"/>
    <xf numFmtId="0" fontId="1" fillId="2" borderId="18" xfId="0" applyFont="1" applyFill="1" applyBorder="1"/>
    <xf numFmtId="0" fontId="0" fillId="2" borderId="19" xfId="0" applyFill="1" applyBorder="1"/>
    <xf numFmtId="0" fontId="1" fillId="4" borderId="20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2" borderId="21" xfId="0" applyFill="1" applyBorder="1"/>
    <xf numFmtId="0" fontId="1" fillId="4" borderId="21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2" borderId="23" xfId="0" applyFill="1" applyBorder="1"/>
    <xf numFmtId="0" fontId="0" fillId="2" borderId="15" xfId="0" applyFill="1" applyBorder="1"/>
    <xf numFmtId="0" fontId="1" fillId="6" borderId="8" xfId="0" applyFont="1" applyFill="1" applyBorder="1"/>
    <xf numFmtId="0" fontId="1" fillId="2" borderId="16" xfId="0" applyFont="1" applyFill="1" applyBorder="1"/>
    <xf numFmtId="0" fontId="1" fillId="2" borderId="24" xfId="0" applyFont="1" applyFill="1" applyBorder="1"/>
    <xf numFmtId="0" fontId="0" fillId="2" borderId="25" xfId="0" applyFill="1" applyBorder="1"/>
    <xf numFmtId="0" fontId="7" fillId="14" borderId="5" xfId="0" applyFont="1" applyFill="1" applyBorder="1"/>
    <xf numFmtId="0" fontId="7" fillId="15" borderId="0" xfId="0" applyFont="1" applyFill="1"/>
    <xf numFmtId="0" fontId="8" fillId="15" borderId="5" xfId="0" applyFont="1" applyFill="1" applyBorder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10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right"/>
    </xf>
    <xf numFmtId="166" fontId="18" fillId="2" borderId="0" xfId="0" applyNumberFormat="1" applyFont="1" applyFill="1"/>
    <xf numFmtId="2" fontId="17" fillId="2" borderId="0" xfId="0" applyNumberFormat="1" applyFont="1" applyFill="1"/>
    <xf numFmtId="0" fontId="19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2" borderId="9" xfId="0" applyFont="1" applyFill="1" applyBorder="1"/>
    <xf numFmtId="0" fontId="1" fillId="2" borderId="0" xfId="0" applyFont="1" applyFill="1" applyAlignment="1">
      <alignment horizontal="center"/>
    </xf>
    <xf numFmtId="10" fontId="1" fillId="2" borderId="9" xfId="0" applyNumberFormat="1" applyFont="1" applyFill="1" applyBorder="1"/>
    <xf numFmtId="0" fontId="20" fillId="2" borderId="0" xfId="0" applyFont="1" applyFill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15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2" fillId="2" borderId="32" xfId="0" applyFont="1" applyFill="1" applyBorder="1"/>
    <xf numFmtId="0" fontId="2" fillId="2" borderId="0" xfId="0" applyFont="1" applyFill="1"/>
    <xf numFmtId="0" fontId="1" fillId="2" borderId="32" xfId="0" applyFont="1" applyFill="1" applyBorder="1"/>
    <xf numFmtId="167" fontId="1" fillId="2" borderId="0" xfId="0" applyNumberFormat="1" applyFont="1" applyFill="1"/>
    <xf numFmtId="165" fontId="1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10" fontId="16" fillId="2" borderId="0" xfId="0" applyNumberFormat="1" applyFont="1" applyFill="1"/>
    <xf numFmtId="2" fontId="2" fillId="2" borderId="35" xfId="0" applyNumberFormat="1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right" vertical="center"/>
    </xf>
    <xf numFmtId="165" fontId="1" fillId="2" borderId="35" xfId="0" applyNumberFormat="1" applyFont="1" applyFill="1" applyBorder="1" applyAlignment="1">
      <alignment horizontal="center" vertical="center"/>
    </xf>
    <xf numFmtId="166" fontId="2" fillId="2" borderId="35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wrapText="1"/>
    </xf>
    <xf numFmtId="166" fontId="2" fillId="2" borderId="35" xfId="0" applyNumberFormat="1" applyFont="1" applyFill="1" applyBorder="1" applyAlignment="1">
      <alignment horizontal="center" wrapText="1"/>
    </xf>
    <xf numFmtId="10" fontId="1" fillId="2" borderId="36" xfId="0" applyNumberFormat="1" applyFont="1" applyFill="1" applyBorder="1" applyAlignment="1">
      <alignment horizontal="center"/>
    </xf>
    <xf numFmtId="10" fontId="1" fillId="2" borderId="37" xfId="0" applyNumberFormat="1" applyFont="1" applyFill="1" applyBorder="1" applyAlignment="1">
      <alignment horizontal="center"/>
    </xf>
    <xf numFmtId="10" fontId="1" fillId="2" borderId="38" xfId="0" applyNumberFormat="1" applyFont="1" applyFill="1" applyBorder="1" applyAlignment="1">
      <alignment horizontal="center"/>
    </xf>
    <xf numFmtId="0" fontId="19" fillId="2" borderId="0" xfId="0" applyFont="1" applyFill="1"/>
    <xf numFmtId="0" fontId="21" fillId="2" borderId="0" xfId="0" applyFont="1" applyFill="1" applyAlignment="1">
      <alignment wrapText="1"/>
    </xf>
    <xf numFmtId="0" fontId="2" fillId="2" borderId="35" xfId="0" applyFont="1" applyFill="1" applyBorder="1" applyAlignment="1">
      <alignment horizontal="center" vertical="center"/>
    </xf>
    <xf numFmtId="168" fontId="2" fillId="2" borderId="39" xfId="0" applyNumberFormat="1" applyFont="1" applyFill="1" applyBorder="1" applyAlignment="1">
      <alignment horizontal="center"/>
    </xf>
    <xf numFmtId="168" fontId="2" fillId="2" borderId="40" xfId="0" applyNumberFormat="1" applyFont="1" applyFill="1" applyBorder="1" applyAlignment="1">
      <alignment horizontal="center"/>
    </xf>
    <xf numFmtId="2" fontId="1" fillId="19" borderId="37" xfId="0" applyNumberFormat="1" applyFont="1" applyFill="1" applyBorder="1" applyProtection="1">
      <protection locked="0"/>
    </xf>
    <xf numFmtId="2" fontId="1" fillId="19" borderId="38" xfId="0" applyNumberFormat="1" applyFont="1" applyFill="1" applyBorder="1" applyProtection="1">
      <protection locked="0"/>
    </xf>
    <xf numFmtId="167" fontId="1" fillId="2" borderId="0" xfId="0" applyNumberFormat="1" applyFont="1" applyFill="1" applyAlignment="1">
      <alignment horizontal="center"/>
    </xf>
    <xf numFmtId="0" fontId="22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 applyAlignment="1" applyProtection="1">
      <alignment horizontal="left"/>
      <protection locked="0"/>
    </xf>
    <xf numFmtId="0" fontId="25" fillId="2" borderId="0" xfId="0" applyFont="1" applyFill="1"/>
    <xf numFmtId="0" fontId="25" fillId="19" borderId="0" xfId="0" applyFont="1" applyFill="1" applyAlignment="1" applyProtection="1">
      <alignment horizontal="left"/>
      <protection locked="0"/>
    </xf>
    <xf numFmtId="0" fontId="22" fillId="19" borderId="0" xfId="0" applyFont="1" applyFill="1" applyProtection="1">
      <protection locked="0"/>
    </xf>
    <xf numFmtId="169" fontId="25" fillId="19" borderId="0" xfId="0" applyNumberFormat="1" applyFont="1" applyFill="1" applyAlignment="1" applyProtection="1">
      <alignment horizontal="center"/>
      <protection locked="0"/>
    </xf>
    <xf numFmtId="164" fontId="22" fillId="2" borderId="0" xfId="0" applyNumberFormat="1" applyFont="1" applyFill="1" applyAlignment="1">
      <alignment horizontal="left"/>
    </xf>
    <xf numFmtId="0" fontId="26" fillId="2" borderId="0" xfId="0" applyFont="1" applyFill="1" applyAlignment="1">
      <alignment horizontal="left"/>
    </xf>
    <xf numFmtId="0" fontId="23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/>
    </xf>
    <xf numFmtId="0" fontId="24" fillId="19" borderId="0" xfId="0" applyFont="1" applyFill="1" applyAlignment="1" applyProtection="1">
      <alignment horizontal="center"/>
      <protection locked="0"/>
    </xf>
    <xf numFmtId="0" fontId="25" fillId="19" borderId="0" xfId="0" applyFont="1" applyFill="1" applyAlignment="1" applyProtection="1">
      <alignment horizontal="center"/>
      <protection locked="0"/>
    </xf>
    <xf numFmtId="0" fontId="27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center"/>
    </xf>
    <xf numFmtId="0" fontId="28" fillId="2" borderId="0" xfId="0" applyFont="1" applyFill="1"/>
    <xf numFmtId="0" fontId="29" fillId="2" borderId="0" xfId="0" applyFont="1" applyFill="1"/>
    <xf numFmtId="2" fontId="24" fillId="19" borderId="0" xfId="0" applyNumberFormat="1" applyFont="1" applyFill="1" applyAlignment="1" applyProtection="1">
      <alignment horizontal="center"/>
      <protection locked="0"/>
    </xf>
    <xf numFmtId="0" fontId="23" fillId="2" borderId="0" xfId="0" applyFont="1" applyFill="1" applyAlignment="1">
      <alignment vertical="center" wrapText="1"/>
    </xf>
    <xf numFmtId="0" fontId="30" fillId="2" borderId="0" xfId="0" applyFont="1" applyFill="1"/>
    <xf numFmtId="2" fontId="23" fillId="2" borderId="0" xfId="0" applyNumberFormat="1" applyFont="1" applyFill="1" applyAlignment="1">
      <alignment horizontal="center"/>
    </xf>
    <xf numFmtId="0" fontId="31" fillId="2" borderId="0" xfId="0" applyFont="1" applyFill="1" applyAlignment="1">
      <alignment horizontal="left" vertical="center" wrapText="1"/>
    </xf>
    <xf numFmtId="170" fontId="23" fillId="2" borderId="0" xfId="0" applyNumberFormat="1" applyFont="1" applyFill="1" applyAlignment="1">
      <alignment horizontal="center"/>
    </xf>
    <xf numFmtId="0" fontId="22" fillId="2" borderId="4" xfId="0" applyFont="1" applyFill="1" applyBorder="1" applyAlignment="1">
      <alignment horizontal="right"/>
    </xf>
    <xf numFmtId="0" fontId="24" fillId="19" borderId="2" xfId="0" applyFont="1" applyFill="1" applyBorder="1" applyAlignment="1" applyProtection="1">
      <alignment horizontal="center"/>
      <protection locked="0"/>
    </xf>
    <xf numFmtId="0" fontId="22" fillId="2" borderId="8" xfId="0" applyFont="1" applyFill="1" applyBorder="1" applyAlignment="1">
      <alignment horizontal="right"/>
    </xf>
    <xf numFmtId="0" fontId="24" fillId="19" borderId="3" xfId="0" applyFont="1" applyFill="1" applyBorder="1" applyAlignment="1" applyProtection="1">
      <alignment horizontal="center"/>
      <protection locked="0"/>
    </xf>
    <xf numFmtId="0" fontId="23" fillId="2" borderId="2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3" fillId="2" borderId="44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2" fillId="2" borderId="25" xfId="0" applyFont="1" applyFill="1" applyBorder="1" applyAlignment="1">
      <alignment horizontal="center"/>
    </xf>
    <xf numFmtId="171" fontId="22" fillId="2" borderId="44" xfId="0" applyNumberFormat="1" applyFont="1" applyFill="1" applyBorder="1" applyAlignment="1">
      <alignment horizontal="center"/>
    </xf>
    <xf numFmtId="171" fontId="22" fillId="2" borderId="19" xfId="0" applyNumberFormat="1" applyFont="1" applyFill="1" applyBorder="1" applyAlignment="1">
      <alignment horizontal="center"/>
    </xf>
    <xf numFmtId="0" fontId="30" fillId="2" borderId="36" xfId="0" applyFont="1" applyFill="1" applyBorder="1"/>
    <xf numFmtId="0" fontId="22" fillId="2" borderId="3" xfId="0" applyFont="1" applyFill="1" applyBorder="1" applyAlignment="1">
      <alignment horizontal="center"/>
    </xf>
    <xf numFmtId="0" fontId="24" fillId="19" borderId="8" xfId="0" applyFont="1" applyFill="1" applyBorder="1" applyAlignment="1" applyProtection="1">
      <alignment horizontal="center"/>
      <protection locked="0"/>
    </xf>
    <xf numFmtId="171" fontId="22" fillId="2" borderId="45" xfId="0" applyNumberFormat="1" applyFont="1" applyFill="1" applyBorder="1" applyAlignment="1">
      <alignment horizontal="center"/>
    </xf>
    <xf numFmtId="171" fontId="22" fillId="2" borderId="46" xfId="0" applyNumberFormat="1" applyFont="1" applyFill="1" applyBorder="1" applyAlignment="1">
      <alignment horizontal="center"/>
    </xf>
    <xf numFmtId="0" fontId="22" fillId="2" borderId="0" xfId="0" applyFont="1" applyFill="1"/>
    <xf numFmtId="0" fontId="22" fillId="2" borderId="27" xfId="0" applyFont="1" applyFill="1" applyBorder="1" applyAlignment="1">
      <alignment horizontal="center"/>
    </xf>
    <xf numFmtId="0" fontId="24" fillId="19" borderId="26" xfId="0" applyFont="1" applyFill="1" applyBorder="1" applyAlignment="1" applyProtection="1">
      <alignment horizontal="center"/>
      <protection locked="0"/>
    </xf>
    <xf numFmtId="171" fontId="22" fillId="2" borderId="47" xfId="0" applyNumberFormat="1" applyFont="1" applyFill="1" applyBorder="1" applyAlignment="1">
      <alignment horizontal="center"/>
    </xf>
    <xf numFmtId="171" fontId="22" fillId="2" borderId="22" xfId="0" applyNumberFormat="1" applyFont="1" applyFill="1" applyBorder="1" applyAlignment="1">
      <alignment horizontal="center"/>
    </xf>
    <xf numFmtId="0" fontId="22" fillId="2" borderId="38" xfId="0" applyFont="1" applyFill="1" applyBorder="1"/>
    <xf numFmtId="0" fontId="22" fillId="2" borderId="3" xfId="0" applyFont="1" applyFill="1" applyBorder="1" applyAlignment="1">
      <alignment horizontal="right"/>
    </xf>
    <xf numFmtId="1" fontId="23" fillId="20" borderId="12" xfId="0" applyNumberFormat="1" applyFont="1" applyFill="1" applyBorder="1" applyAlignment="1">
      <alignment horizontal="center"/>
    </xf>
    <xf numFmtId="171" fontId="23" fillId="20" borderId="48" xfId="0" applyNumberFormat="1" applyFont="1" applyFill="1" applyBorder="1" applyAlignment="1">
      <alignment horizontal="center"/>
    </xf>
    <xf numFmtId="171" fontId="23" fillId="20" borderId="49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22" fillId="2" borderId="29" xfId="0" applyFont="1" applyFill="1" applyBorder="1" applyAlignment="1">
      <alignment horizontal="right"/>
    </xf>
    <xf numFmtId="0" fontId="24" fillId="19" borderId="39" xfId="0" applyFont="1" applyFill="1" applyBorder="1" applyAlignment="1" applyProtection="1">
      <alignment horizontal="center"/>
      <protection locked="0"/>
    </xf>
    <xf numFmtId="0" fontId="22" fillId="2" borderId="32" xfId="0" applyFont="1" applyFill="1" applyBorder="1" applyAlignment="1">
      <alignment horizontal="right"/>
    </xf>
    <xf numFmtId="2" fontId="22" fillId="20" borderId="50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3" xfId="0" applyFont="1" applyFill="1" applyBorder="1" applyAlignment="1">
      <alignment horizontal="center"/>
    </xf>
    <xf numFmtId="2" fontId="22" fillId="21" borderId="50" xfId="0" applyNumberFormat="1" applyFont="1" applyFill="1" applyBorder="1" applyAlignment="1">
      <alignment horizontal="center"/>
    </xf>
    <xf numFmtId="2" fontId="22" fillId="2" borderId="0" xfId="0" applyNumberFormat="1" applyFont="1" applyFill="1" applyAlignment="1">
      <alignment horizontal="center"/>
    </xf>
    <xf numFmtId="165" fontId="22" fillId="20" borderId="50" xfId="0" applyNumberFormat="1" applyFont="1" applyFill="1" applyBorder="1" applyAlignment="1">
      <alignment horizontal="center"/>
    </xf>
    <xf numFmtId="165" fontId="22" fillId="2" borderId="0" xfId="0" applyNumberFormat="1" applyFont="1" applyFill="1" applyAlignment="1">
      <alignment horizontal="center"/>
    </xf>
    <xf numFmtId="165" fontId="22" fillId="20" borderId="40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right"/>
    </xf>
    <xf numFmtId="165" fontId="24" fillId="19" borderId="50" xfId="0" applyNumberFormat="1" applyFont="1" applyFill="1" applyBorder="1" applyAlignment="1" applyProtection="1">
      <alignment horizontal="center"/>
      <protection locked="0"/>
    </xf>
    <xf numFmtId="165" fontId="22" fillId="2" borderId="0" xfId="0" applyNumberFormat="1" applyFont="1" applyFill="1"/>
    <xf numFmtId="0" fontId="22" fillId="2" borderId="24" xfId="0" applyFont="1" applyFill="1" applyBorder="1" applyAlignment="1">
      <alignment horizontal="right"/>
    </xf>
    <xf numFmtId="1" fontId="22" fillId="2" borderId="0" xfId="0" applyNumberFormat="1" applyFont="1" applyFill="1" applyAlignment="1">
      <alignment horizontal="center"/>
    </xf>
    <xf numFmtId="0" fontId="22" fillId="2" borderId="38" xfId="0" applyFont="1" applyFill="1" applyBorder="1" applyAlignment="1">
      <alignment horizontal="right"/>
    </xf>
    <xf numFmtId="2" fontId="22" fillId="20" borderId="38" xfId="0" applyNumberFormat="1" applyFont="1" applyFill="1" applyBorder="1" applyAlignment="1">
      <alignment horizontal="center"/>
    </xf>
    <xf numFmtId="171" fontId="23" fillId="21" borderId="36" xfId="0" applyNumberFormat="1" applyFont="1" applyFill="1" applyBorder="1" applyAlignment="1">
      <alignment horizontal="center"/>
    </xf>
    <xf numFmtId="171" fontId="22" fillId="2" borderId="0" xfId="0" applyNumberFormat="1" applyFont="1" applyFill="1" applyAlignment="1">
      <alignment horizontal="center"/>
    </xf>
    <xf numFmtId="10" fontId="22" fillId="20" borderId="50" xfId="0" applyNumberFormat="1" applyFont="1" applyFill="1" applyBorder="1" applyAlignment="1">
      <alignment horizontal="center"/>
    </xf>
    <xf numFmtId="0" fontId="22" fillId="2" borderId="16" xfId="0" applyFont="1" applyFill="1" applyBorder="1" applyAlignment="1">
      <alignment horizontal="right"/>
    </xf>
    <xf numFmtId="0" fontId="22" fillId="21" borderId="38" xfId="0" applyFont="1" applyFill="1" applyBorder="1" applyAlignment="1">
      <alignment horizontal="center"/>
    </xf>
    <xf numFmtId="0" fontId="26" fillId="2" borderId="0" xfId="0" applyFont="1" applyFill="1"/>
    <xf numFmtId="0" fontId="23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172" fontId="24" fillId="19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 applyAlignment="1">
      <alignment horizontal="center"/>
    </xf>
    <xf numFmtId="2" fontId="23" fillId="2" borderId="36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center"/>
    </xf>
    <xf numFmtId="0" fontId="22" fillId="2" borderId="36" xfId="0" applyFont="1" applyFill="1" applyBorder="1" applyAlignment="1">
      <alignment horizontal="center"/>
    </xf>
    <xf numFmtId="0" fontId="24" fillId="19" borderId="4" xfId="0" applyFont="1" applyFill="1" applyBorder="1" applyAlignment="1" applyProtection="1">
      <alignment horizontal="center"/>
      <protection locked="0"/>
    </xf>
    <xf numFmtId="10" fontId="22" fillId="2" borderId="36" xfId="0" applyNumberFormat="1" applyFont="1" applyFill="1" applyBorder="1" applyAlignment="1">
      <alignment horizontal="center" vertical="center"/>
    </xf>
    <xf numFmtId="0" fontId="22" fillId="2" borderId="37" xfId="0" applyFont="1" applyFill="1" applyBorder="1" applyAlignment="1">
      <alignment horizontal="center"/>
    </xf>
    <xf numFmtId="10" fontId="22" fillId="2" borderId="37" xfId="0" applyNumberFormat="1" applyFont="1" applyFill="1" applyBorder="1" applyAlignment="1">
      <alignment horizontal="center" vertical="center"/>
    </xf>
    <xf numFmtId="1" fontId="24" fillId="19" borderId="8" xfId="0" applyNumberFormat="1" applyFont="1" applyFill="1" applyBorder="1" applyAlignment="1" applyProtection="1">
      <alignment horizontal="center"/>
      <protection locked="0"/>
    </xf>
    <xf numFmtId="0" fontId="22" fillId="2" borderId="38" xfId="0" applyFont="1" applyFill="1" applyBorder="1" applyAlignment="1">
      <alignment horizontal="center"/>
    </xf>
    <xf numFmtId="0" fontId="24" fillId="19" borderId="16" xfId="0" applyFont="1" applyFill="1" applyBorder="1" applyAlignment="1" applyProtection="1">
      <alignment horizontal="center"/>
      <protection locked="0"/>
    </xf>
    <xf numFmtId="10" fontId="22" fillId="2" borderId="2" xfId="0" applyNumberFormat="1" applyFont="1" applyFill="1" applyBorder="1" applyAlignment="1">
      <alignment horizontal="center" vertical="center"/>
    </xf>
    <xf numFmtId="10" fontId="22" fillId="2" borderId="3" xfId="0" applyNumberFormat="1" applyFont="1" applyFill="1" applyBorder="1" applyAlignment="1">
      <alignment horizontal="center" vertical="center"/>
    </xf>
    <xf numFmtId="10" fontId="22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/>
    </xf>
    <xf numFmtId="2" fontId="25" fillId="2" borderId="1" xfId="0" applyNumberFormat="1" applyFont="1" applyFill="1" applyBorder="1" applyAlignment="1">
      <alignment horizontal="center"/>
    </xf>
    <xf numFmtId="10" fontId="22" fillId="2" borderId="38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51" xfId="0" applyFont="1" applyFill="1" applyBorder="1" applyAlignment="1">
      <alignment horizontal="right"/>
    </xf>
    <xf numFmtId="10" fontId="24" fillId="21" borderId="27" xfId="0" applyNumberFormat="1" applyFont="1" applyFill="1" applyBorder="1" applyAlignment="1">
      <alignment horizontal="center"/>
    </xf>
    <xf numFmtId="0" fontId="22" fillId="2" borderId="50" xfId="0" applyFont="1" applyFill="1" applyBorder="1" applyAlignment="1">
      <alignment horizontal="right"/>
    </xf>
    <xf numFmtId="2" fontId="22" fillId="2" borderId="0" xfId="0" applyNumberFormat="1" applyFont="1" applyFill="1" applyAlignment="1">
      <alignment horizontal="center"/>
    </xf>
    <xf numFmtId="0" fontId="22" fillId="2" borderId="40" xfId="0" applyFont="1" applyFill="1" applyBorder="1" applyAlignment="1">
      <alignment horizontal="right"/>
    </xf>
    <xf numFmtId="0" fontId="24" fillId="21" borderId="52" xfId="0" applyFont="1" applyFill="1" applyBorder="1" applyAlignment="1">
      <alignment horizontal="center"/>
    </xf>
    <xf numFmtId="0" fontId="22" fillId="2" borderId="0" xfId="0" applyFont="1" applyFill="1" applyAlignment="1">
      <alignment horizontal="right"/>
    </xf>
    <xf numFmtId="0" fontId="22" fillId="2" borderId="0" xfId="0" applyFont="1" applyFill="1"/>
    <xf numFmtId="168" fontId="24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24" fillId="19" borderId="0" xfId="0" applyFont="1" applyFill="1" applyAlignment="1" applyProtection="1">
      <alignment horizontal="center"/>
      <protection locked="0"/>
    </xf>
    <xf numFmtId="0" fontId="23" fillId="2" borderId="28" xfId="0" applyFont="1" applyFill="1" applyBorder="1" applyAlignment="1">
      <alignment horizontal="center"/>
    </xf>
    <xf numFmtId="0" fontId="23" fillId="2" borderId="29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2" fillId="2" borderId="23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171" fontId="24" fillId="19" borderId="26" xfId="0" applyNumberFormat="1" applyFont="1" applyFill="1" applyBorder="1" applyAlignment="1" applyProtection="1">
      <alignment horizontal="center"/>
      <protection locked="0"/>
    </xf>
    <xf numFmtId="0" fontId="22" fillId="2" borderId="0" xfId="0" applyFont="1" applyFill="1" applyAlignment="1">
      <alignment horizontal="right"/>
    </xf>
    <xf numFmtId="1" fontId="23" fillId="20" borderId="53" xfId="0" applyNumberFormat="1" applyFont="1" applyFill="1" applyBorder="1" applyAlignment="1">
      <alignment horizontal="center"/>
    </xf>
    <xf numFmtId="1" fontId="23" fillId="20" borderId="54" xfId="0" applyNumberFormat="1" applyFont="1" applyFill="1" applyBorder="1" applyAlignment="1">
      <alignment horizontal="center"/>
    </xf>
    <xf numFmtId="171" fontId="23" fillId="20" borderId="38" xfId="0" applyNumberFormat="1" applyFont="1" applyFill="1" applyBorder="1" applyAlignment="1">
      <alignment horizontal="center"/>
    </xf>
    <xf numFmtId="0" fontId="22" fillId="2" borderId="55" xfId="0" applyFont="1" applyFill="1" applyBorder="1" applyAlignment="1">
      <alignment horizontal="right"/>
    </xf>
    <xf numFmtId="0" fontId="24" fillId="19" borderId="56" xfId="0" applyFont="1" applyFill="1" applyBorder="1" applyAlignment="1" applyProtection="1">
      <alignment horizontal="center"/>
      <protection locked="0"/>
    </xf>
    <xf numFmtId="0" fontId="22" fillId="2" borderId="11" xfId="0" applyFont="1" applyFill="1" applyBorder="1" applyAlignment="1">
      <alignment horizontal="right"/>
    </xf>
    <xf numFmtId="2" fontId="22" fillId="20" borderId="10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165" fontId="22" fillId="20" borderId="10" xfId="0" applyNumberFormat="1" applyFont="1" applyFill="1" applyBorder="1" applyAlignment="1">
      <alignment horizontal="center"/>
    </xf>
    <xf numFmtId="0" fontId="16" fillId="2" borderId="0" xfId="0" applyFont="1" applyFill="1"/>
    <xf numFmtId="165" fontId="22" fillId="21" borderId="10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22" fillId="2" borderId="17" xfId="0" applyFont="1" applyFill="1" applyBorder="1" applyAlignment="1">
      <alignment horizontal="right"/>
    </xf>
    <xf numFmtId="2" fontId="22" fillId="21" borderId="19" xfId="0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 wrapText="1"/>
    </xf>
    <xf numFmtId="0" fontId="22" fillId="2" borderId="39" xfId="0" applyFont="1" applyFill="1" applyBorder="1" applyAlignment="1">
      <alignment horizontal="right"/>
    </xf>
    <xf numFmtId="171" fontId="23" fillId="21" borderId="39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10" fontId="22" fillId="2" borderId="0" xfId="0" applyNumberFormat="1" applyFont="1" applyFill="1" applyAlignment="1">
      <alignment horizontal="center"/>
    </xf>
    <xf numFmtId="0" fontId="23" fillId="21" borderId="40" xfId="0" applyFont="1" applyFill="1" applyBorder="1" applyAlignment="1">
      <alignment horizontal="center"/>
    </xf>
    <xf numFmtId="0" fontId="23" fillId="2" borderId="28" xfId="0" applyFont="1" applyFill="1" applyBorder="1" applyAlignment="1">
      <alignment horizontal="center"/>
    </xf>
    <xf numFmtId="0" fontId="23" fillId="2" borderId="57" xfId="0" applyFont="1" applyFill="1" applyBorder="1" applyAlignment="1">
      <alignment horizontal="center"/>
    </xf>
    <xf numFmtId="0" fontId="23" fillId="2" borderId="58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/>
    </xf>
    <xf numFmtId="1" fontId="24" fillId="19" borderId="45" xfId="0" applyNumberFormat="1" applyFont="1" applyFill="1" applyBorder="1" applyAlignment="1" applyProtection="1">
      <alignment horizontal="center"/>
      <protection locked="0"/>
    </xf>
    <xf numFmtId="10" fontId="22" fillId="2" borderId="19" xfId="0" applyNumberFormat="1" applyFont="1" applyFill="1" applyBorder="1" applyAlignment="1">
      <alignment horizontal="center"/>
    </xf>
    <xf numFmtId="10" fontId="22" fillId="2" borderId="46" xfId="0" applyNumberFormat="1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/>
    </xf>
    <xf numFmtId="1" fontId="24" fillId="19" borderId="47" xfId="0" applyNumberFormat="1" applyFont="1" applyFill="1" applyBorder="1" applyAlignment="1" applyProtection="1">
      <alignment horizontal="center"/>
      <protection locked="0"/>
    </xf>
    <xf numFmtId="10" fontId="22" fillId="2" borderId="22" xfId="0" applyNumberFormat="1" applyFont="1" applyFill="1" applyBorder="1" applyAlignment="1">
      <alignment horizontal="center"/>
    </xf>
    <xf numFmtId="2" fontId="22" fillId="2" borderId="3" xfId="0" applyNumberFormat="1" applyFont="1" applyFill="1" applyBorder="1" applyAlignment="1">
      <alignment horizontal="center"/>
    </xf>
    <xf numFmtId="171" fontId="23" fillId="2" borderId="0" xfId="0" applyNumberFormat="1" applyFont="1" applyFill="1" applyAlignment="1">
      <alignment horizontal="center"/>
    </xf>
    <xf numFmtId="171" fontId="22" fillId="2" borderId="6" xfId="0" applyNumberFormat="1" applyFont="1" applyFill="1" applyBorder="1" applyAlignment="1">
      <alignment horizontal="right"/>
    </xf>
    <xf numFmtId="10" fontId="24" fillId="21" borderId="10" xfId="0" applyNumberFormat="1" applyFont="1" applyFill="1" applyBorder="1" applyAlignment="1">
      <alignment horizontal="center"/>
    </xf>
    <xf numFmtId="0" fontId="22" fillId="2" borderId="8" xfId="0" applyFont="1" applyFill="1" applyBorder="1"/>
    <xf numFmtId="0" fontId="22" fillId="2" borderId="59" xfId="0" applyFont="1" applyFill="1" applyBorder="1"/>
    <xf numFmtId="10" fontId="24" fillId="20" borderId="10" xfId="0" applyNumberFormat="1" applyFont="1" applyFill="1" applyBorder="1" applyAlignment="1">
      <alignment horizontal="center"/>
    </xf>
    <xf numFmtId="0" fontId="22" fillId="2" borderId="16" xfId="0" applyFont="1" applyFill="1" applyBorder="1"/>
    <xf numFmtId="0" fontId="22" fillId="2" borderId="60" xfId="0" applyFont="1" applyFill="1" applyBorder="1" applyAlignment="1">
      <alignment horizontal="center"/>
    </xf>
    <xf numFmtId="0" fontId="22" fillId="2" borderId="61" xfId="0" applyFont="1" applyFill="1" applyBorder="1" applyAlignment="1">
      <alignment horizontal="right"/>
    </xf>
    <xf numFmtId="0" fontId="24" fillId="21" borderId="40" xfId="0" applyFont="1" applyFill="1" applyBorder="1" applyAlignment="1">
      <alignment horizontal="center"/>
    </xf>
    <xf numFmtId="0" fontId="31" fillId="2" borderId="9" xfId="0" applyFont="1" applyFill="1" applyBorder="1" applyAlignment="1">
      <alignment horizontal="left" vertical="center" wrapText="1"/>
    </xf>
    <xf numFmtId="0" fontId="22" fillId="2" borderId="9" xfId="0" applyFont="1" applyFill="1" applyBorder="1"/>
    <xf numFmtId="0" fontId="22" fillId="2" borderId="7" xfId="0" applyFont="1" applyFill="1" applyBorder="1" applyAlignment="1">
      <alignment horizontal="center"/>
    </xf>
    <xf numFmtId="0" fontId="23" fillId="2" borderId="0" xfId="0" applyFont="1" applyFill="1" applyAlignment="1">
      <alignment horizontal="right"/>
    </xf>
    <xf numFmtId="0" fontId="22" fillId="2" borderId="15" xfId="0" applyFont="1" applyFill="1" applyBorder="1"/>
    <xf numFmtId="0" fontId="22" fillId="2" borderId="15" xfId="0" applyFont="1" applyFill="1" applyBorder="1"/>
    <xf numFmtId="0" fontId="23" fillId="2" borderId="32" xfId="0" applyFont="1" applyFill="1" applyBorder="1"/>
    <xf numFmtId="0" fontId="22" fillId="2" borderId="32" xfId="0" applyFont="1" applyFill="1" applyBorder="1"/>
    <xf numFmtId="0" fontId="31" fillId="2" borderId="0" xfId="0" applyFont="1" applyFill="1" applyAlignment="1">
      <alignment horizontal="right" vertical="center" wrapText="1"/>
    </xf>
    <xf numFmtId="0" fontId="24" fillId="2" borderId="0" xfId="0" applyFont="1" applyFill="1" applyAlignment="1" applyProtection="1">
      <alignment horizontal="right"/>
      <protection locked="0"/>
    </xf>
    <xf numFmtId="165" fontId="23" fillId="2" borderId="0" xfId="0" applyNumberFormat="1" applyFont="1" applyFill="1" applyAlignment="1" applyProtection="1">
      <alignment horizontal="center"/>
      <protection locked="0"/>
    </xf>
    <xf numFmtId="0" fontId="25" fillId="2" borderId="0" xfId="0" applyFont="1" applyFill="1" applyProtection="1">
      <protection locked="0"/>
    </xf>
    <xf numFmtId="165" fontId="22" fillId="2" borderId="4" xfId="0" applyNumberFormat="1" applyFont="1" applyFill="1" applyBorder="1" applyAlignment="1">
      <alignment horizontal="center"/>
    </xf>
    <xf numFmtId="165" fontId="22" fillId="2" borderId="8" xfId="0" applyNumberFormat="1" applyFont="1" applyFill="1" applyBorder="1" applyAlignment="1">
      <alignment horizontal="center"/>
    </xf>
    <xf numFmtId="165" fontId="22" fillId="2" borderId="36" xfId="0" applyNumberFormat="1" applyFont="1" applyFill="1" applyBorder="1" applyAlignment="1">
      <alignment horizontal="center"/>
    </xf>
    <xf numFmtId="165" fontId="22" fillId="2" borderId="37" xfId="0" applyNumberFormat="1" applyFont="1" applyFill="1" applyBorder="1" applyAlignment="1">
      <alignment horizontal="center"/>
    </xf>
    <xf numFmtId="165" fontId="22" fillId="2" borderId="38" xfId="0" applyNumberFormat="1" applyFont="1" applyFill="1" applyBorder="1" applyAlignment="1">
      <alignment horizontal="center"/>
    </xf>
    <xf numFmtId="165" fontId="22" fillId="2" borderId="44" xfId="0" applyNumberFormat="1" applyFont="1" applyFill="1" applyBorder="1" applyAlignment="1">
      <alignment horizontal="center"/>
    </xf>
    <xf numFmtId="165" fontId="22" fillId="2" borderId="45" xfId="0" applyNumberFormat="1" applyFont="1" applyFill="1" applyBorder="1" applyAlignment="1">
      <alignment horizontal="center"/>
    </xf>
    <xf numFmtId="165" fontId="22" fillId="2" borderId="47" xfId="0" applyNumberFormat="1" applyFont="1" applyFill="1" applyBorder="1" applyAlignment="1">
      <alignment horizontal="center"/>
    </xf>
    <xf numFmtId="0" fontId="22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 applyAlignment="1" applyProtection="1">
      <alignment horizontal="left"/>
      <protection locked="0"/>
    </xf>
    <xf numFmtId="0" fontId="25" fillId="2" borderId="0" xfId="0" applyFont="1" applyFill="1"/>
    <xf numFmtId="0" fontId="25" fillId="19" borderId="0" xfId="0" applyFont="1" applyFill="1" applyAlignment="1" applyProtection="1">
      <alignment horizontal="left"/>
      <protection locked="0"/>
    </xf>
    <xf numFmtId="0" fontId="22" fillId="19" borderId="0" xfId="0" applyFont="1" applyFill="1" applyProtection="1">
      <protection locked="0"/>
    </xf>
    <xf numFmtId="169" fontId="25" fillId="19" borderId="0" xfId="0" applyNumberFormat="1" applyFont="1" applyFill="1" applyAlignment="1" applyProtection="1">
      <alignment horizontal="center"/>
      <protection locked="0"/>
    </xf>
    <xf numFmtId="164" fontId="22" fillId="2" borderId="0" xfId="0" applyNumberFormat="1" applyFont="1" applyFill="1" applyAlignment="1">
      <alignment horizontal="left"/>
    </xf>
    <xf numFmtId="0" fontId="26" fillId="2" borderId="0" xfId="0" applyFont="1" applyFill="1" applyAlignment="1">
      <alignment horizontal="left"/>
    </xf>
    <xf numFmtId="0" fontId="23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/>
    </xf>
    <xf numFmtId="0" fontId="24" fillId="19" borderId="0" xfId="0" applyFont="1" applyFill="1" applyAlignment="1" applyProtection="1">
      <alignment horizontal="center"/>
      <protection locked="0"/>
    </xf>
    <xf numFmtId="0" fontId="25" fillId="19" borderId="0" xfId="0" applyFont="1" applyFill="1" applyAlignment="1" applyProtection="1">
      <alignment horizontal="center"/>
      <protection locked="0"/>
    </xf>
    <xf numFmtId="0" fontId="27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center"/>
    </xf>
    <xf numFmtId="0" fontId="28" fillId="2" borderId="0" xfId="0" applyFont="1" applyFill="1"/>
    <xf numFmtId="0" fontId="29" fillId="2" borderId="0" xfId="0" applyFont="1" applyFill="1"/>
    <xf numFmtId="2" fontId="24" fillId="19" borderId="0" xfId="0" applyNumberFormat="1" applyFont="1" applyFill="1" applyAlignment="1" applyProtection="1">
      <alignment horizontal="center"/>
      <protection locked="0"/>
    </xf>
    <xf numFmtId="0" fontId="23" fillId="2" borderId="0" xfId="0" applyFont="1" applyFill="1" applyAlignment="1">
      <alignment vertical="center" wrapText="1"/>
    </xf>
    <xf numFmtId="0" fontId="30" fillId="2" borderId="0" xfId="0" applyFont="1" applyFill="1"/>
    <xf numFmtId="2" fontId="23" fillId="2" borderId="0" xfId="0" applyNumberFormat="1" applyFont="1" applyFill="1" applyAlignment="1">
      <alignment horizontal="center"/>
    </xf>
    <xf numFmtId="0" fontId="31" fillId="2" borderId="0" xfId="0" applyFont="1" applyFill="1" applyAlignment="1">
      <alignment horizontal="left" vertical="center" wrapText="1"/>
    </xf>
    <xf numFmtId="170" fontId="23" fillId="2" borderId="0" xfId="0" applyNumberFormat="1" applyFont="1" applyFill="1" applyAlignment="1">
      <alignment horizontal="center"/>
    </xf>
    <xf numFmtId="0" fontId="22" fillId="2" borderId="4" xfId="0" applyFont="1" applyFill="1" applyBorder="1" applyAlignment="1">
      <alignment horizontal="right"/>
    </xf>
    <xf numFmtId="0" fontId="24" fillId="19" borderId="2" xfId="0" applyFont="1" applyFill="1" applyBorder="1" applyAlignment="1" applyProtection="1">
      <alignment horizontal="center"/>
      <protection locked="0"/>
    </xf>
    <xf numFmtId="0" fontId="22" fillId="2" borderId="8" xfId="0" applyFont="1" applyFill="1" applyBorder="1" applyAlignment="1">
      <alignment horizontal="right"/>
    </xf>
    <xf numFmtId="0" fontId="24" fillId="19" borderId="3" xfId="0" applyFont="1" applyFill="1" applyBorder="1" applyAlignment="1" applyProtection="1">
      <alignment horizontal="center"/>
      <protection locked="0"/>
    </xf>
    <xf numFmtId="0" fontId="23" fillId="2" borderId="2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23" fillId="2" borderId="44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24" fillId="19" borderId="24" xfId="0" applyFont="1" applyFill="1" applyBorder="1" applyAlignment="1" applyProtection="1">
      <alignment horizontal="center"/>
      <protection locked="0"/>
    </xf>
    <xf numFmtId="171" fontId="22" fillId="2" borderId="44" xfId="0" applyNumberFormat="1" applyFont="1" applyFill="1" applyBorder="1" applyAlignment="1">
      <alignment horizontal="center"/>
    </xf>
    <xf numFmtId="171" fontId="22" fillId="2" borderId="19" xfId="0" applyNumberFormat="1" applyFont="1" applyFill="1" applyBorder="1" applyAlignment="1">
      <alignment horizontal="center"/>
    </xf>
    <xf numFmtId="0" fontId="30" fillId="2" borderId="36" xfId="0" applyFont="1" applyFill="1" applyBorder="1"/>
    <xf numFmtId="0" fontId="22" fillId="2" borderId="3" xfId="0" applyFont="1" applyFill="1" applyBorder="1" applyAlignment="1">
      <alignment horizontal="center"/>
    </xf>
    <xf numFmtId="0" fontId="24" fillId="19" borderId="8" xfId="0" applyFont="1" applyFill="1" applyBorder="1" applyAlignment="1" applyProtection="1">
      <alignment horizontal="center"/>
      <protection locked="0"/>
    </xf>
    <xf numFmtId="171" fontId="22" fillId="2" borderId="45" xfId="0" applyNumberFormat="1" applyFont="1" applyFill="1" applyBorder="1" applyAlignment="1">
      <alignment horizontal="center"/>
    </xf>
    <xf numFmtId="171" fontId="22" fillId="2" borderId="46" xfId="0" applyNumberFormat="1" applyFont="1" applyFill="1" applyBorder="1" applyAlignment="1">
      <alignment horizontal="center"/>
    </xf>
    <xf numFmtId="0" fontId="22" fillId="2" borderId="0" xfId="0" applyFont="1" applyFill="1"/>
    <xf numFmtId="0" fontId="22" fillId="2" borderId="27" xfId="0" applyFont="1" applyFill="1" applyBorder="1" applyAlignment="1">
      <alignment horizontal="center"/>
    </xf>
    <xf numFmtId="0" fontId="24" fillId="19" borderId="26" xfId="0" applyFont="1" applyFill="1" applyBorder="1" applyAlignment="1" applyProtection="1">
      <alignment horizontal="center"/>
      <protection locked="0"/>
    </xf>
    <xf numFmtId="171" fontId="22" fillId="2" borderId="47" xfId="0" applyNumberFormat="1" applyFont="1" applyFill="1" applyBorder="1" applyAlignment="1">
      <alignment horizontal="center"/>
    </xf>
    <xf numFmtId="171" fontId="22" fillId="2" borderId="22" xfId="0" applyNumberFormat="1" applyFont="1" applyFill="1" applyBorder="1" applyAlignment="1">
      <alignment horizontal="center"/>
    </xf>
    <xf numFmtId="0" fontId="22" fillId="2" borderId="38" xfId="0" applyFont="1" applyFill="1" applyBorder="1"/>
    <xf numFmtId="0" fontId="22" fillId="2" borderId="3" xfId="0" applyFont="1" applyFill="1" applyBorder="1" applyAlignment="1">
      <alignment horizontal="right"/>
    </xf>
    <xf numFmtId="1" fontId="23" fillId="20" borderId="12" xfId="0" applyNumberFormat="1" applyFont="1" applyFill="1" applyBorder="1" applyAlignment="1">
      <alignment horizontal="center"/>
    </xf>
    <xf numFmtId="171" fontId="23" fillId="20" borderId="48" xfId="0" applyNumberFormat="1" applyFont="1" applyFill="1" applyBorder="1" applyAlignment="1">
      <alignment horizontal="center"/>
    </xf>
    <xf numFmtId="171" fontId="23" fillId="20" borderId="49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22" fillId="2" borderId="29" xfId="0" applyFont="1" applyFill="1" applyBorder="1" applyAlignment="1">
      <alignment horizontal="right"/>
    </xf>
    <xf numFmtId="0" fontId="24" fillId="19" borderId="39" xfId="0" applyFont="1" applyFill="1" applyBorder="1" applyAlignment="1" applyProtection="1">
      <alignment horizontal="center"/>
      <protection locked="0"/>
    </xf>
    <xf numFmtId="0" fontId="22" fillId="2" borderId="32" xfId="0" applyFont="1" applyFill="1" applyBorder="1" applyAlignment="1">
      <alignment horizontal="right"/>
    </xf>
    <xf numFmtId="2" fontId="22" fillId="20" borderId="50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3" xfId="0" applyFont="1" applyFill="1" applyBorder="1" applyAlignment="1">
      <alignment horizontal="center"/>
    </xf>
    <xf numFmtId="2" fontId="22" fillId="21" borderId="50" xfId="0" applyNumberFormat="1" applyFont="1" applyFill="1" applyBorder="1" applyAlignment="1">
      <alignment horizontal="center"/>
    </xf>
    <xf numFmtId="2" fontId="22" fillId="2" borderId="0" xfId="0" applyNumberFormat="1" applyFont="1" applyFill="1" applyAlignment="1">
      <alignment horizontal="center"/>
    </xf>
    <xf numFmtId="165" fontId="22" fillId="20" borderId="50" xfId="0" applyNumberFormat="1" applyFont="1" applyFill="1" applyBorder="1" applyAlignment="1">
      <alignment horizontal="center"/>
    </xf>
    <xf numFmtId="165" fontId="22" fillId="2" borderId="0" xfId="0" applyNumberFormat="1" applyFont="1" applyFill="1" applyAlignment="1">
      <alignment horizontal="center"/>
    </xf>
    <xf numFmtId="165" fontId="22" fillId="20" borderId="40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right"/>
    </xf>
    <xf numFmtId="165" fontId="24" fillId="19" borderId="50" xfId="0" applyNumberFormat="1" applyFont="1" applyFill="1" applyBorder="1" applyAlignment="1" applyProtection="1">
      <alignment horizontal="center"/>
      <protection locked="0"/>
    </xf>
    <xf numFmtId="165" fontId="22" fillId="2" borderId="0" xfId="0" applyNumberFormat="1" applyFont="1" applyFill="1"/>
    <xf numFmtId="0" fontId="22" fillId="2" borderId="24" xfId="0" applyFont="1" applyFill="1" applyBorder="1" applyAlignment="1">
      <alignment horizontal="right"/>
    </xf>
    <xf numFmtId="1" fontId="22" fillId="2" borderId="0" xfId="0" applyNumberFormat="1" applyFont="1" applyFill="1" applyAlignment="1">
      <alignment horizontal="center"/>
    </xf>
    <xf numFmtId="0" fontId="22" fillId="2" borderId="38" xfId="0" applyFont="1" applyFill="1" applyBorder="1" applyAlignment="1">
      <alignment horizontal="right"/>
    </xf>
    <xf numFmtId="2" fontId="22" fillId="20" borderId="38" xfId="0" applyNumberFormat="1" applyFont="1" applyFill="1" applyBorder="1" applyAlignment="1">
      <alignment horizontal="center"/>
    </xf>
    <xf numFmtId="171" fontId="23" fillId="21" borderId="36" xfId="0" applyNumberFormat="1" applyFont="1" applyFill="1" applyBorder="1" applyAlignment="1">
      <alignment horizontal="center"/>
    </xf>
    <xf numFmtId="171" fontId="22" fillId="2" borderId="0" xfId="0" applyNumberFormat="1" applyFont="1" applyFill="1" applyAlignment="1">
      <alignment horizontal="center"/>
    </xf>
    <xf numFmtId="10" fontId="22" fillId="20" borderId="50" xfId="0" applyNumberFormat="1" applyFont="1" applyFill="1" applyBorder="1" applyAlignment="1">
      <alignment horizontal="center"/>
    </xf>
    <xf numFmtId="0" fontId="22" fillId="2" borderId="16" xfId="0" applyFont="1" applyFill="1" applyBorder="1" applyAlignment="1">
      <alignment horizontal="right"/>
    </xf>
    <xf numFmtId="0" fontId="22" fillId="21" borderId="38" xfId="0" applyFont="1" applyFill="1" applyBorder="1" applyAlignment="1">
      <alignment horizontal="center"/>
    </xf>
    <xf numFmtId="0" fontId="26" fillId="2" borderId="0" xfId="0" applyFont="1" applyFill="1"/>
    <xf numFmtId="0" fontId="23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172" fontId="24" fillId="19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 applyAlignment="1">
      <alignment horizontal="center"/>
    </xf>
    <xf numFmtId="2" fontId="23" fillId="2" borderId="36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center"/>
    </xf>
    <xf numFmtId="0" fontId="22" fillId="2" borderId="36" xfId="0" applyFont="1" applyFill="1" applyBorder="1" applyAlignment="1">
      <alignment horizontal="center"/>
    </xf>
    <xf numFmtId="0" fontId="24" fillId="19" borderId="4" xfId="0" applyFont="1" applyFill="1" applyBorder="1" applyAlignment="1" applyProtection="1">
      <alignment horizontal="center"/>
      <protection locked="0"/>
    </xf>
    <xf numFmtId="10" fontId="22" fillId="2" borderId="36" xfId="0" applyNumberFormat="1" applyFont="1" applyFill="1" applyBorder="1" applyAlignment="1">
      <alignment horizontal="center" vertical="center"/>
    </xf>
    <xf numFmtId="0" fontId="22" fillId="2" borderId="37" xfId="0" applyFont="1" applyFill="1" applyBorder="1" applyAlignment="1">
      <alignment horizontal="center"/>
    </xf>
    <xf numFmtId="10" fontId="22" fillId="2" borderId="37" xfId="0" applyNumberFormat="1" applyFont="1" applyFill="1" applyBorder="1" applyAlignment="1">
      <alignment horizontal="center" vertical="center"/>
    </xf>
    <xf numFmtId="1" fontId="24" fillId="19" borderId="8" xfId="0" applyNumberFormat="1" applyFont="1" applyFill="1" applyBorder="1" applyAlignment="1" applyProtection="1">
      <alignment horizontal="center"/>
      <protection locked="0"/>
    </xf>
    <xf numFmtId="0" fontId="22" fillId="2" borderId="38" xfId="0" applyFont="1" applyFill="1" applyBorder="1" applyAlignment="1">
      <alignment horizontal="center"/>
    </xf>
    <xf numFmtId="0" fontId="24" fillId="19" borderId="16" xfId="0" applyFont="1" applyFill="1" applyBorder="1" applyAlignment="1" applyProtection="1">
      <alignment horizontal="center"/>
      <protection locked="0"/>
    </xf>
    <xf numFmtId="10" fontId="22" fillId="2" borderId="2" xfId="0" applyNumberFormat="1" applyFont="1" applyFill="1" applyBorder="1" applyAlignment="1">
      <alignment horizontal="center" vertical="center"/>
    </xf>
    <xf numFmtId="10" fontId="22" fillId="2" borderId="3" xfId="0" applyNumberFormat="1" applyFont="1" applyFill="1" applyBorder="1" applyAlignment="1">
      <alignment horizontal="center" vertical="center"/>
    </xf>
    <xf numFmtId="10" fontId="22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/>
    </xf>
    <xf numFmtId="2" fontId="25" fillId="2" borderId="1" xfId="0" applyNumberFormat="1" applyFont="1" applyFill="1" applyBorder="1" applyAlignment="1">
      <alignment horizontal="center"/>
    </xf>
    <xf numFmtId="10" fontId="22" fillId="2" borderId="38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2" fillId="2" borderId="51" xfId="0" applyFont="1" applyFill="1" applyBorder="1" applyAlignment="1">
      <alignment horizontal="right"/>
    </xf>
    <xf numFmtId="10" fontId="24" fillId="21" borderId="27" xfId="0" applyNumberFormat="1" applyFont="1" applyFill="1" applyBorder="1" applyAlignment="1">
      <alignment horizontal="center"/>
    </xf>
    <xf numFmtId="0" fontId="22" fillId="2" borderId="50" xfId="0" applyFont="1" applyFill="1" applyBorder="1" applyAlignment="1">
      <alignment horizontal="right"/>
    </xf>
    <xf numFmtId="2" fontId="22" fillId="2" borderId="0" xfId="0" applyNumberFormat="1" applyFont="1" applyFill="1" applyAlignment="1">
      <alignment horizontal="center"/>
    </xf>
    <xf numFmtId="0" fontId="22" fillId="2" borderId="40" xfId="0" applyFont="1" applyFill="1" applyBorder="1" applyAlignment="1">
      <alignment horizontal="right"/>
    </xf>
    <xf numFmtId="0" fontId="24" fillId="21" borderId="52" xfId="0" applyFont="1" applyFill="1" applyBorder="1" applyAlignment="1">
      <alignment horizontal="center"/>
    </xf>
    <xf numFmtId="0" fontId="22" fillId="2" borderId="0" xfId="0" applyFont="1" applyFill="1" applyAlignment="1">
      <alignment horizontal="right"/>
    </xf>
    <xf numFmtId="0" fontId="22" fillId="2" borderId="0" xfId="0" applyFont="1" applyFill="1"/>
    <xf numFmtId="168" fontId="24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24" fillId="19" borderId="0" xfId="0" applyFont="1" applyFill="1" applyAlignment="1" applyProtection="1">
      <alignment horizontal="center"/>
      <protection locked="0"/>
    </xf>
    <xf numFmtId="0" fontId="23" fillId="2" borderId="28" xfId="0" applyFont="1" applyFill="1" applyBorder="1" applyAlignment="1">
      <alignment horizontal="center"/>
    </xf>
    <xf numFmtId="0" fontId="23" fillId="2" borderId="29" xfId="0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2" fillId="2" borderId="23" xfId="0" applyFont="1" applyFill="1" applyBorder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22" fillId="2" borderId="0" xfId="0" applyFont="1" applyFill="1" applyAlignment="1">
      <alignment horizontal="right"/>
    </xf>
    <xf numFmtId="1" fontId="23" fillId="20" borderId="53" xfId="0" applyNumberFormat="1" applyFont="1" applyFill="1" applyBorder="1" applyAlignment="1">
      <alignment horizontal="center"/>
    </xf>
    <xf numFmtId="1" fontId="23" fillId="20" borderId="54" xfId="0" applyNumberFormat="1" applyFont="1" applyFill="1" applyBorder="1" applyAlignment="1">
      <alignment horizontal="center"/>
    </xf>
    <xf numFmtId="171" fontId="23" fillId="20" borderId="38" xfId="0" applyNumberFormat="1" applyFont="1" applyFill="1" applyBorder="1" applyAlignment="1">
      <alignment horizontal="center"/>
    </xf>
    <xf numFmtId="0" fontId="22" fillId="2" borderId="55" xfId="0" applyFont="1" applyFill="1" applyBorder="1" applyAlignment="1">
      <alignment horizontal="right"/>
    </xf>
    <xf numFmtId="0" fontId="24" fillId="19" borderId="56" xfId="0" applyFont="1" applyFill="1" applyBorder="1" applyAlignment="1" applyProtection="1">
      <alignment horizontal="center"/>
      <protection locked="0"/>
    </xf>
    <xf numFmtId="0" fontId="22" fillId="2" borderId="11" xfId="0" applyFont="1" applyFill="1" applyBorder="1" applyAlignment="1">
      <alignment horizontal="right"/>
    </xf>
    <xf numFmtId="2" fontId="22" fillId="20" borderId="10" xfId="0" applyNumberFormat="1" applyFont="1" applyFill="1" applyBorder="1" applyAlignment="1">
      <alignment horizontal="center"/>
    </xf>
    <xf numFmtId="0" fontId="22" fillId="2" borderId="0" xfId="0" applyFont="1" applyFill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165" fontId="22" fillId="20" borderId="10" xfId="0" applyNumberFormat="1" applyFont="1" applyFill="1" applyBorder="1" applyAlignment="1">
      <alignment horizontal="center"/>
    </xf>
    <xf numFmtId="0" fontId="16" fillId="2" borderId="0" xfId="0" applyFont="1" applyFill="1"/>
    <xf numFmtId="165" fontId="22" fillId="21" borderId="10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22" fillId="2" borderId="17" xfId="0" applyFont="1" applyFill="1" applyBorder="1" applyAlignment="1">
      <alignment horizontal="right"/>
    </xf>
    <xf numFmtId="2" fontId="22" fillId="21" borderId="19" xfId="0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 wrapText="1"/>
    </xf>
    <xf numFmtId="0" fontId="22" fillId="2" borderId="39" xfId="0" applyFont="1" applyFill="1" applyBorder="1" applyAlignment="1">
      <alignment horizontal="right"/>
    </xf>
    <xf numFmtId="171" fontId="23" fillId="21" borderId="39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10" fontId="22" fillId="2" borderId="0" xfId="0" applyNumberFormat="1" applyFont="1" applyFill="1" applyAlignment="1">
      <alignment horizontal="center"/>
    </xf>
    <xf numFmtId="10" fontId="23" fillId="20" borderId="50" xfId="0" applyNumberFormat="1" applyFont="1" applyFill="1" applyBorder="1" applyAlignment="1">
      <alignment horizontal="center"/>
    </xf>
    <xf numFmtId="0" fontId="23" fillId="21" borderId="40" xfId="0" applyFont="1" applyFill="1" applyBorder="1" applyAlignment="1">
      <alignment horizontal="center"/>
    </xf>
    <xf numFmtId="0" fontId="23" fillId="2" borderId="28" xfId="0" applyFont="1" applyFill="1" applyBorder="1" applyAlignment="1">
      <alignment horizontal="center"/>
    </xf>
    <xf numFmtId="0" fontId="23" fillId="2" borderId="57" xfId="0" applyFont="1" applyFill="1" applyBorder="1" applyAlignment="1">
      <alignment horizontal="center"/>
    </xf>
    <xf numFmtId="0" fontId="23" fillId="2" borderId="58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 wrapText="1"/>
    </xf>
    <xf numFmtId="0" fontId="22" fillId="2" borderId="8" xfId="0" applyFont="1" applyFill="1" applyBorder="1" applyAlignment="1">
      <alignment horizontal="center"/>
    </xf>
    <xf numFmtId="1" fontId="24" fillId="19" borderId="45" xfId="0" applyNumberFormat="1" applyFont="1" applyFill="1" applyBorder="1" applyAlignment="1" applyProtection="1">
      <alignment horizontal="center"/>
      <protection locked="0"/>
    </xf>
    <xf numFmtId="10" fontId="22" fillId="2" borderId="19" xfId="0" applyNumberFormat="1" applyFont="1" applyFill="1" applyBorder="1" applyAlignment="1">
      <alignment horizontal="center"/>
    </xf>
    <xf numFmtId="10" fontId="22" fillId="2" borderId="46" xfId="0" applyNumberFormat="1" applyFont="1" applyFill="1" applyBorder="1" applyAlignment="1">
      <alignment horizontal="center"/>
    </xf>
    <xf numFmtId="0" fontId="22" fillId="2" borderId="26" xfId="0" applyFont="1" applyFill="1" applyBorder="1" applyAlignment="1">
      <alignment horizontal="center"/>
    </xf>
    <xf numFmtId="1" fontId="24" fillId="19" borderId="47" xfId="0" applyNumberFormat="1" applyFont="1" applyFill="1" applyBorder="1" applyAlignment="1" applyProtection="1">
      <alignment horizontal="center"/>
      <protection locked="0"/>
    </xf>
    <xf numFmtId="10" fontId="22" fillId="2" borderId="22" xfId="0" applyNumberFormat="1" applyFont="1" applyFill="1" applyBorder="1" applyAlignment="1">
      <alignment horizontal="center"/>
    </xf>
    <xf numFmtId="2" fontId="22" fillId="2" borderId="3" xfId="0" applyNumberFormat="1" applyFont="1" applyFill="1" applyBorder="1" applyAlignment="1">
      <alignment horizontal="center"/>
    </xf>
    <xf numFmtId="171" fontId="23" fillId="2" borderId="0" xfId="0" applyNumberFormat="1" applyFont="1" applyFill="1" applyAlignment="1">
      <alignment horizontal="center"/>
    </xf>
    <xf numFmtId="171" fontId="22" fillId="2" borderId="6" xfId="0" applyNumberFormat="1" applyFont="1" applyFill="1" applyBorder="1" applyAlignment="1">
      <alignment horizontal="right"/>
    </xf>
    <xf numFmtId="10" fontId="24" fillId="21" borderId="10" xfId="0" applyNumberFormat="1" applyFont="1" applyFill="1" applyBorder="1" applyAlignment="1">
      <alignment horizontal="center"/>
    </xf>
    <xf numFmtId="0" fontId="22" fillId="2" borderId="8" xfId="0" applyFont="1" applyFill="1" applyBorder="1"/>
    <xf numFmtId="0" fontId="22" fillId="2" borderId="59" xfId="0" applyFont="1" applyFill="1" applyBorder="1"/>
    <xf numFmtId="10" fontId="24" fillId="20" borderId="10" xfId="0" applyNumberFormat="1" applyFont="1" applyFill="1" applyBorder="1" applyAlignment="1">
      <alignment horizontal="center"/>
    </xf>
    <xf numFmtId="0" fontId="22" fillId="2" borderId="16" xfId="0" applyFont="1" applyFill="1" applyBorder="1"/>
    <xf numFmtId="0" fontId="22" fillId="2" borderId="60" xfId="0" applyFont="1" applyFill="1" applyBorder="1" applyAlignment="1">
      <alignment horizontal="center"/>
    </xf>
    <xf numFmtId="0" fontId="22" fillId="2" borderId="61" xfId="0" applyFont="1" applyFill="1" applyBorder="1" applyAlignment="1">
      <alignment horizontal="right"/>
    </xf>
    <xf numFmtId="0" fontId="24" fillId="21" borderId="40" xfId="0" applyFont="1" applyFill="1" applyBorder="1" applyAlignment="1">
      <alignment horizontal="center"/>
    </xf>
    <xf numFmtId="0" fontId="31" fillId="2" borderId="9" xfId="0" applyFont="1" applyFill="1" applyBorder="1" applyAlignment="1">
      <alignment horizontal="left" vertical="center" wrapText="1"/>
    </xf>
    <xf numFmtId="0" fontId="22" fillId="2" borderId="9" xfId="0" applyFont="1" applyFill="1" applyBorder="1"/>
    <xf numFmtId="0" fontId="22" fillId="2" borderId="7" xfId="0" applyFont="1" applyFill="1" applyBorder="1" applyAlignment="1">
      <alignment horizontal="center"/>
    </xf>
    <xf numFmtId="0" fontId="23" fillId="2" borderId="0" xfId="0" applyFont="1" applyFill="1" applyAlignment="1">
      <alignment horizontal="right"/>
    </xf>
    <xf numFmtId="0" fontId="22" fillId="2" borderId="15" xfId="0" applyFont="1" applyFill="1" applyBorder="1"/>
    <xf numFmtId="0" fontId="22" fillId="2" borderId="15" xfId="0" applyFont="1" applyFill="1" applyBorder="1"/>
    <xf numFmtId="0" fontId="23" fillId="2" borderId="32" xfId="0" applyFont="1" applyFill="1" applyBorder="1"/>
    <xf numFmtId="0" fontId="22" fillId="2" borderId="32" xfId="0" applyFont="1" applyFill="1" applyBorder="1"/>
    <xf numFmtId="0" fontId="31" fillId="2" borderId="0" xfId="0" applyFont="1" applyFill="1" applyAlignment="1">
      <alignment horizontal="right" vertical="center" wrapText="1"/>
    </xf>
    <xf numFmtId="0" fontId="24" fillId="2" borderId="0" xfId="0" applyFont="1" applyFill="1" applyAlignment="1" applyProtection="1">
      <alignment horizontal="right"/>
      <protection locked="0"/>
    </xf>
    <xf numFmtId="165" fontId="23" fillId="2" borderId="0" xfId="0" applyNumberFormat="1" applyFont="1" applyFill="1" applyAlignment="1" applyProtection="1">
      <alignment horizontal="center"/>
      <protection locked="0"/>
    </xf>
    <xf numFmtId="0" fontId="25" fillId="2" borderId="0" xfId="0" applyFont="1" applyFill="1" applyProtection="1">
      <protection locked="0"/>
    </xf>
    <xf numFmtId="165" fontId="22" fillId="2" borderId="4" xfId="0" applyNumberFormat="1" applyFont="1" applyFill="1" applyBorder="1" applyAlignment="1">
      <alignment horizontal="center"/>
    </xf>
    <xf numFmtId="165" fontId="22" fillId="2" borderId="8" xfId="0" applyNumberFormat="1" applyFont="1" applyFill="1" applyBorder="1" applyAlignment="1">
      <alignment horizontal="center"/>
    </xf>
    <xf numFmtId="165" fontId="22" fillId="2" borderId="36" xfId="0" applyNumberFormat="1" applyFont="1" applyFill="1" applyBorder="1" applyAlignment="1">
      <alignment horizontal="center"/>
    </xf>
    <xf numFmtId="165" fontId="22" fillId="2" borderId="37" xfId="0" applyNumberFormat="1" applyFont="1" applyFill="1" applyBorder="1" applyAlignment="1">
      <alignment horizontal="center"/>
    </xf>
    <xf numFmtId="165" fontId="22" fillId="2" borderId="38" xfId="0" applyNumberFormat="1" applyFont="1" applyFill="1" applyBorder="1" applyAlignment="1">
      <alignment horizontal="center"/>
    </xf>
    <xf numFmtId="165" fontId="22" fillId="2" borderId="44" xfId="0" applyNumberFormat="1" applyFont="1" applyFill="1" applyBorder="1" applyAlignment="1">
      <alignment horizontal="center"/>
    </xf>
    <xf numFmtId="165" fontId="22" fillId="2" borderId="45" xfId="0" applyNumberFormat="1" applyFont="1" applyFill="1" applyBorder="1" applyAlignment="1">
      <alignment horizontal="center"/>
    </xf>
    <xf numFmtId="165" fontId="22" fillId="2" borderId="47" xfId="0" applyNumberFormat="1" applyFont="1" applyFill="1" applyBorder="1" applyAlignment="1">
      <alignment horizontal="center"/>
    </xf>
    <xf numFmtId="168" fontId="23" fillId="20" borderId="50" xfId="0" applyNumberFormat="1" applyFont="1" applyFill="1" applyBorder="1" applyAlignment="1">
      <alignment horizontal="center"/>
    </xf>
    <xf numFmtId="1" fontId="24" fillId="19" borderId="26" xfId="0" applyNumberFormat="1" applyFont="1" applyFill="1" applyBorder="1" applyAlignment="1" applyProtection="1">
      <alignment horizontal="center"/>
      <protection locked="0"/>
    </xf>
    <xf numFmtId="10" fontId="24" fillId="20" borderId="34" xfId="0" applyNumberFormat="1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right"/>
    </xf>
    <xf numFmtId="0" fontId="3" fillId="11" borderId="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13" fillId="14" borderId="5" xfId="0" applyFont="1" applyFill="1" applyBorder="1" applyAlignment="1">
      <alignment horizontal="left"/>
    </xf>
    <xf numFmtId="164" fontId="13" fillId="14" borderId="5" xfId="0" applyNumberFormat="1" applyFont="1" applyFill="1" applyBorder="1" applyAlignment="1">
      <alignment horizontal="left"/>
    </xf>
    <xf numFmtId="0" fontId="9" fillId="10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5" fontId="2" fillId="2" borderId="36" xfId="0" applyNumberFormat="1" applyFont="1" applyFill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21" fillId="2" borderId="41" xfId="0" applyFont="1" applyFill="1" applyBorder="1" applyAlignment="1">
      <alignment horizontal="center" wrapText="1"/>
    </xf>
    <xf numFmtId="0" fontId="21" fillId="2" borderId="42" xfId="0" applyFont="1" applyFill="1" applyBorder="1" applyAlignment="1">
      <alignment horizontal="center" wrapText="1"/>
    </xf>
    <xf numFmtId="0" fontId="21" fillId="2" borderId="43" xfId="0" applyFont="1" applyFill="1" applyBorder="1" applyAlignment="1">
      <alignment horizontal="center" wrapText="1"/>
    </xf>
    <xf numFmtId="166" fontId="18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1" fillId="2" borderId="4" xfId="0" applyFont="1" applyFill="1" applyBorder="1" applyAlignment="1">
      <alignment horizontal="left" vertical="center" wrapText="1"/>
    </xf>
    <xf numFmtId="0" fontId="31" fillId="2" borderId="2" xfId="0" applyFont="1" applyFill="1" applyBorder="1" applyAlignment="1">
      <alignment horizontal="left" vertical="center" wrapText="1"/>
    </xf>
    <xf numFmtId="0" fontId="31" fillId="2" borderId="16" xfId="0" applyFont="1" applyFill="1" applyBorder="1" applyAlignment="1">
      <alignment horizontal="left"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23" fillId="2" borderId="0" xfId="0" applyFont="1" applyFill="1" applyAlignment="1">
      <alignment horizontal="center"/>
    </xf>
    <xf numFmtId="0" fontId="23" fillId="2" borderId="7" xfId="0" applyFont="1" applyFill="1" applyBorder="1" applyAlignment="1">
      <alignment horizontal="center"/>
    </xf>
    <xf numFmtId="0" fontId="31" fillId="2" borderId="41" xfId="0" applyFont="1" applyFill="1" applyBorder="1" applyAlignment="1">
      <alignment horizontal="justify" vertical="center" wrapText="1"/>
    </xf>
    <xf numFmtId="0" fontId="31" fillId="2" borderId="42" xfId="0" applyFont="1" applyFill="1" applyBorder="1" applyAlignment="1">
      <alignment horizontal="justify" vertical="center" wrapText="1"/>
    </xf>
    <xf numFmtId="0" fontId="31" fillId="2" borderId="43" xfId="0" applyFont="1" applyFill="1" applyBorder="1" applyAlignment="1">
      <alignment horizontal="justify" vertical="center" wrapText="1"/>
    </xf>
    <xf numFmtId="0" fontId="31" fillId="2" borderId="41" xfId="0" applyFont="1" applyFill="1" applyBorder="1" applyAlignment="1">
      <alignment horizontal="left" vertical="center" wrapText="1"/>
    </xf>
    <xf numFmtId="0" fontId="31" fillId="2" borderId="42" xfId="0" applyFont="1" applyFill="1" applyBorder="1" applyAlignment="1">
      <alignment horizontal="left" vertical="center" wrapText="1"/>
    </xf>
    <xf numFmtId="0" fontId="31" fillId="2" borderId="43" xfId="0" applyFont="1" applyFill="1" applyBorder="1" applyAlignment="1">
      <alignment horizontal="left" vertical="center" wrapText="1"/>
    </xf>
    <xf numFmtId="0" fontId="23" fillId="2" borderId="28" xfId="0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10" fontId="27" fillId="2" borderId="37" xfId="0" applyNumberFormat="1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left" vertical="center" wrapText="1"/>
    </xf>
    <xf numFmtId="0" fontId="31" fillId="2" borderId="9" xfId="0" applyFont="1" applyFill="1" applyBorder="1" applyAlignment="1">
      <alignment horizontal="left" vertical="center" wrapText="1"/>
    </xf>
    <xf numFmtId="0" fontId="23" fillId="2" borderId="7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2" fontId="24" fillId="19" borderId="36" xfId="0" applyNumberFormat="1" applyFont="1" applyFill="1" applyBorder="1" applyAlignment="1" applyProtection="1">
      <alignment horizontal="center" vertical="center"/>
      <protection locked="0"/>
    </xf>
    <xf numFmtId="2" fontId="24" fillId="19" borderId="37" xfId="0" applyNumberFormat="1" applyFont="1" applyFill="1" applyBorder="1" applyAlignment="1" applyProtection="1">
      <alignment horizontal="center" vertical="center"/>
      <protection locked="0"/>
    </xf>
    <xf numFmtId="2" fontId="24" fillId="19" borderId="38" xfId="0" applyNumberFormat="1" applyFont="1" applyFill="1" applyBorder="1" applyAlignment="1" applyProtection="1">
      <alignment horizontal="center" vertical="center"/>
      <protection locked="0"/>
    </xf>
    <xf numFmtId="0" fontId="31" fillId="2" borderId="4" xfId="0" applyFont="1" applyFill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center" wrapText="1"/>
    </xf>
    <xf numFmtId="0" fontId="31" fillId="2" borderId="16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24" fillId="19" borderId="0" xfId="0" applyFont="1" applyFill="1" applyAlignment="1" applyProtection="1">
      <alignment horizontal="left"/>
      <protection locked="0"/>
    </xf>
    <xf numFmtId="0" fontId="23" fillId="2" borderId="9" xfId="0" applyFont="1" applyFill="1" applyBorder="1" applyAlignment="1">
      <alignment horizontal="center" vertical="center"/>
    </xf>
    <xf numFmtId="0" fontId="25" fillId="19" borderId="0" xfId="0" applyFont="1" applyFill="1" applyAlignment="1" applyProtection="1">
      <alignment horizontal="left"/>
      <protection locked="0"/>
    </xf>
    <xf numFmtId="0" fontId="23" fillId="2" borderId="29" xfId="0" applyFont="1" applyFill="1" applyBorder="1" applyAlignment="1">
      <alignment horizontal="center"/>
    </xf>
    <xf numFmtId="0" fontId="24" fillId="19" borderId="0" xfId="0" applyFont="1" applyFill="1" applyAlignment="1" applyProtection="1">
      <alignment horizontal="left" wrapText="1"/>
      <protection locked="0"/>
    </xf>
    <xf numFmtId="0" fontId="31" fillId="2" borderId="41" xfId="0" applyFont="1" applyFill="1" applyBorder="1" applyAlignment="1">
      <alignment horizontal="center"/>
    </xf>
    <xf numFmtId="0" fontId="31" fillId="2" borderId="42" xfId="0" applyFont="1" applyFill="1" applyBorder="1" applyAlignment="1">
      <alignment horizontal="center"/>
    </xf>
    <xf numFmtId="0" fontId="31" fillId="2" borderId="43" xfId="0" applyFont="1" applyFill="1" applyBorder="1" applyAlignment="1">
      <alignment horizontal="center"/>
    </xf>
    <xf numFmtId="0" fontId="34" fillId="2" borderId="7" xfId="0" applyFont="1" applyFill="1" applyBorder="1" applyAlignment="1">
      <alignment horizontal="center" vertical="center"/>
    </xf>
    <xf numFmtId="0" fontId="25" fillId="19" borderId="0" xfId="0" applyFont="1" applyFill="1" applyAlignment="1" applyProtection="1">
      <alignment horizontal="left" wrapText="1"/>
      <protection locked="0"/>
    </xf>
    <xf numFmtId="0" fontId="18" fillId="2" borderId="0" xfId="1" applyFont="1" applyFill="1"/>
    <xf numFmtId="0" fontId="16" fillId="2" borderId="0" xfId="1" applyFont="1" applyFill="1"/>
    <xf numFmtId="0" fontId="16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19" fillId="2" borderId="0" xfId="1" applyFont="1" applyFill="1"/>
    <xf numFmtId="0" fontId="19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2" fontId="2" fillId="2" borderId="0" xfId="1" applyNumberFormat="1" applyFont="1" applyFill="1" applyAlignment="1">
      <alignment horizontal="center"/>
    </xf>
    <xf numFmtId="166" fontId="2" fillId="2" borderId="0" xfId="1" applyNumberFormat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1" fillId="2" borderId="62" xfId="1" applyFont="1" applyFill="1" applyBorder="1" applyAlignment="1">
      <alignment horizontal="center"/>
    </xf>
    <xf numFmtId="0" fontId="37" fillId="19" borderId="62" xfId="1" applyFont="1" applyFill="1" applyBorder="1" applyAlignment="1" applyProtection="1">
      <alignment horizontal="center"/>
      <protection locked="0"/>
    </xf>
    <xf numFmtId="2" fontId="37" fillId="19" borderId="62" xfId="1" applyNumberFormat="1" applyFont="1" applyFill="1" applyBorder="1" applyAlignment="1" applyProtection="1">
      <alignment horizontal="center"/>
      <protection locked="0"/>
    </xf>
    <xf numFmtId="2" fontId="37" fillId="19" borderId="18" xfId="1" applyNumberFormat="1" applyFont="1" applyFill="1" applyBorder="1" applyAlignment="1" applyProtection="1">
      <alignment horizontal="center"/>
      <protection locked="0"/>
    </xf>
    <xf numFmtId="0" fontId="37" fillId="19" borderId="21" xfId="1" applyFont="1" applyFill="1" applyBorder="1" applyAlignment="1" applyProtection="1">
      <alignment horizontal="center"/>
      <protection locked="0"/>
    </xf>
    <xf numFmtId="2" fontId="37" fillId="19" borderId="21" xfId="1" applyNumberFormat="1" applyFont="1" applyFill="1" applyBorder="1" applyAlignment="1" applyProtection="1">
      <alignment horizontal="center"/>
      <protection locked="0"/>
    </xf>
    <xf numFmtId="0" fontId="1" fillId="2" borderId="18" xfId="1" applyFont="1" applyFill="1" applyBorder="1"/>
    <xf numFmtId="1" fontId="2" fillId="22" borderId="6" xfId="1" applyNumberFormat="1" applyFont="1" applyFill="1" applyBorder="1" applyAlignment="1">
      <alignment horizontal="center"/>
    </xf>
    <xf numFmtId="1" fontId="2" fillId="22" borderId="5" xfId="1" applyNumberFormat="1" applyFont="1" applyFill="1" applyBorder="1" applyAlignment="1">
      <alignment horizontal="center"/>
    </xf>
    <xf numFmtId="2" fontId="2" fillId="22" borderId="5" xfId="1" applyNumberFormat="1" applyFont="1" applyFill="1" applyBorder="1" applyAlignment="1">
      <alignment horizontal="center"/>
    </xf>
    <xf numFmtId="0" fontId="1" fillId="2" borderId="62" xfId="1" applyFont="1" applyFill="1" applyBorder="1"/>
    <xf numFmtId="10" fontId="2" fillId="23" borderId="5" xfId="1" applyNumberFormat="1" applyFont="1" applyFill="1" applyBorder="1" applyAlignment="1">
      <alignment horizontal="center"/>
    </xf>
    <xf numFmtId="168" fontId="2" fillId="2" borderId="0" xfId="1" applyNumberFormat="1" applyFont="1" applyFill="1" applyAlignment="1">
      <alignment horizontal="center"/>
    </xf>
    <xf numFmtId="0" fontId="1" fillId="2" borderId="59" xfId="1" applyFont="1" applyFill="1" applyBorder="1"/>
    <xf numFmtId="0" fontId="1" fillId="2" borderId="21" xfId="1" applyFont="1" applyFill="1" applyBorder="1"/>
    <xf numFmtId="0" fontId="2" fillId="22" borderId="5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1" fillId="2" borderId="15" xfId="1" applyFont="1" applyFill="1" applyBorder="1"/>
    <xf numFmtId="0" fontId="1" fillId="2" borderId="63" xfId="1" applyFont="1" applyFill="1" applyBorder="1"/>
    <xf numFmtId="0" fontId="1" fillId="2" borderId="0" xfId="1" applyFont="1" applyFill="1" applyAlignment="1" applyProtection="1">
      <alignment horizontal="left"/>
      <protection locked="0"/>
    </xf>
    <xf numFmtId="0" fontId="1" fillId="2" borderId="0" xfId="1" applyFont="1" applyFill="1" applyProtection="1">
      <protection locked="0"/>
    </xf>
    <xf numFmtId="0" fontId="16" fillId="2" borderId="9" xfId="1" applyFont="1" applyFill="1" applyBorder="1"/>
    <xf numFmtId="0" fontId="16" fillId="2" borderId="0" xfId="1" applyFont="1" applyFill="1" applyAlignment="1">
      <alignment horizontal="center"/>
    </xf>
    <xf numFmtId="10" fontId="16" fillId="2" borderId="9" xfId="1" applyNumberFormat="1" applyFont="1" applyFill="1" applyBorder="1"/>
    <xf numFmtId="0" fontId="36" fillId="2" borderId="0" xfId="1" applyFill="1"/>
    <xf numFmtId="0" fontId="18" fillId="2" borderId="7" xfId="1" applyFont="1" applyFill="1" applyBorder="1" applyAlignment="1">
      <alignment horizontal="center"/>
    </xf>
    <xf numFmtId="0" fontId="18" fillId="2" borderId="7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8" fillId="2" borderId="0" xfId="1" applyFont="1" applyFill="1" applyAlignment="1">
      <alignment horizontal="right"/>
    </xf>
    <xf numFmtId="0" fontId="16" fillId="2" borderId="15" xfId="1" applyFont="1" applyFill="1" applyBorder="1"/>
    <xf numFmtId="0" fontId="18" fillId="2" borderId="32" xfId="1" applyFont="1" applyFill="1" applyBorder="1"/>
    <xf numFmtId="0" fontId="16" fillId="2" borderId="32" xfId="1" applyFont="1" applyFill="1" applyBorder="1"/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7" workbookViewId="0">
      <selection activeCell="A15" sqref="A15:H62"/>
    </sheetView>
  </sheetViews>
  <sheetFormatPr defaultRowHeight="13.5" x14ac:dyDescent="0.25"/>
  <cols>
    <col min="1" max="1" width="27.5703125" style="601" customWidth="1"/>
    <col min="2" max="2" width="20.42578125" style="601" customWidth="1"/>
    <col min="3" max="3" width="31.85546875" style="601" customWidth="1"/>
    <col min="4" max="4" width="25.85546875" style="601" customWidth="1"/>
    <col min="5" max="5" width="25.7109375" style="601" customWidth="1"/>
    <col min="6" max="6" width="23.140625" style="601" customWidth="1"/>
    <col min="7" max="7" width="28.42578125" style="601" customWidth="1"/>
    <col min="8" max="8" width="21.5703125" style="601" customWidth="1"/>
    <col min="9" max="9" width="9.140625" style="601" customWidth="1"/>
    <col min="10" max="16384" width="9.140625" style="638"/>
  </cols>
  <sheetData>
    <row r="14" spans="1:6" ht="15" customHeight="1" x14ac:dyDescent="0.3">
      <c r="A14" s="600"/>
      <c r="C14" s="602"/>
      <c r="F14" s="602"/>
    </row>
    <row r="15" spans="1:6" ht="18.75" customHeight="1" x14ac:dyDescent="0.3">
      <c r="A15" s="603" t="s">
        <v>181</v>
      </c>
      <c r="B15" s="603"/>
      <c r="C15" s="603"/>
      <c r="D15" s="603"/>
      <c r="E15" s="603"/>
    </row>
    <row r="16" spans="1:6" ht="16.5" customHeight="1" x14ac:dyDescent="0.3">
      <c r="A16" s="604" t="s">
        <v>84</v>
      </c>
      <c r="B16" s="605" t="s">
        <v>182</v>
      </c>
    </row>
    <row r="17" spans="1:5" ht="16.5" customHeight="1" x14ac:dyDescent="0.3">
      <c r="A17" s="606" t="s">
        <v>183</v>
      </c>
      <c r="B17" s="606" t="s">
        <v>184</v>
      </c>
      <c r="D17" s="607"/>
      <c r="E17" s="608"/>
    </row>
    <row r="18" spans="1:5" ht="16.5" customHeight="1" x14ac:dyDescent="0.3">
      <c r="A18" s="609" t="s">
        <v>98</v>
      </c>
      <c r="B18" s="606" t="s">
        <v>201</v>
      </c>
      <c r="C18" s="608"/>
      <c r="D18" s="608"/>
      <c r="E18" s="608"/>
    </row>
    <row r="19" spans="1:5" ht="16.5" customHeight="1" x14ac:dyDescent="0.3">
      <c r="A19" s="609" t="s">
        <v>100</v>
      </c>
      <c r="B19" s="610">
        <v>99.45</v>
      </c>
      <c r="C19" s="608"/>
      <c r="D19" s="608"/>
      <c r="E19" s="608"/>
    </row>
    <row r="20" spans="1:5" ht="16.5" customHeight="1" x14ac:dyDescent="0.3">
      <c r="A20" s="606" t="s">
        <v>186</v>
      </c>
      <c r="B20" s="610">
        <v>15.43</v>
      </c>
      <c r="C20" s="608"/>
      <c r="D20" s="608"/>
      <c r="E20" s="608"/>
    </row>
    <row r="21" spans="1:5" ht="16.5" customHeight="1" x14ac:dyDescent="0.3">
      <c r="A21" s="606" t="s">
        <v>187</v>
      </c>
      <c r="B21" s="611">
        <v>1.2E-2</v>
      </c>
      <c r="C21" s="608"/>
      <c r="D21" s="608"/>
      <c r="E21" s="608"/>
    </row>
    <row r="22" spans="1:5" ht="15.75" customHeight="1" x14ac:dyDescent="0.25">
      <c r="A22" s="608"/>
      <c r="B22" s="608" t="s">
        <v>188</v>
      </c>
      <c r="C22" s="608"/>
      <c r="D22" s="608"/>
      <c r="E22" s="608"/>
    </row>
    <row r="23" spans="1:5" ht="16.5" customHeight="1" x14ac:dyDescent="0.3">
      <c r="A23" s="612" t="s">
        <v>189</v>
      </c>
      <c r="B23" s="613" t="s">
        <v>190</v>
      </c>
      <c r="C23" s="612" t="s">
        <v>191</v>
      </c>
      <c r="D23" s="612" t="s">
        <v>192</v>
      </c>
      <c r="E23" s="612" t="s">
        <v>193</v>
      </c>
    </row>
    <row r="24" spans="1:5" ht="16.5" customHeight="1" x14ac:dyDescent="0.3">
      <c r="A24" s="614">
        <v>1</v>
      </c>
      <c r="B24" s="615">
        <v>61108871</v>
      </c>
      <c r="C24" s="615">
        <v>3886.4</v>
      </c>
      <c r="D24" s="616">
        <v>1.1000000000000001</v>
      </c>
      <c r="E24" s="617">
        <v>4</v>
      </c>
    </row>
    <row r="25" spans="1:5" ht="16.5" customHeight="1" x14ac:dyDescent="0.3">
      <c r="A25" s="614">
        <v>2</v>
      </c>
      <c r="B25" s="615">
        <v>61329936</v>
      </c>
      <c r="C25" s="615">
        <v>3896.6</v>
      </c>
      <c r="D25" s="616">
        <v>1</v>
      </c>
      <c r="E25" s="616">
        <v>4</v>
      </c>
    </row>
    <row r="26" spans="1:5" ht="16.5" customHeight="1" x14ac:dyDescent="0.3">
      <c r="A26" s="614">
        <v>3</v>
      </c>
      <c r="B26" s="615">
        <v>61146411</v>
      </c>
      <c r="C26" s="615">
        <v>3926.2</v>
      </c>
      <c r="D26" s="616">
        <v>1</v>
      </c>
      <c r="E26" s="616">
        <v>4</v>
      </c>
    </row>
    <row r="27" spans="1:5" ht="16.5" customHeight="1" x14ac:dyDescent="0.3">
      <c r="A27" s="614">
        <v>4</v>
      </c>
      <c r="B27" s="615">
        <v>61069817</v>
      </c>
      <c r="C27" s="615">
        <v>3964</v>
      </c>
      <c r="D27" s="616">
        <v>1.1000000000000001</v>
      </c>
      <c r="E27" s="616">
        <v>4</v>
      </c>
    </row>
    <row r="28" spans="1:5" ht="16.5" customHeight="1" x14ac:dyDescent="0.3">
      <c r="A28" s="614">
        <v>5</v>
      </c>
      <c r="B28" s="615">
        <v>61055087</v>
      </c>
      <c r="C28" s="615">
        <v>3993.7</v>
      </c>
      <c r="D28" s="616">
        <v>1.1000000000000001</v>
      </c>
      <c r="E28" s="616">
        <v>4.0999999999999996</v>
      </c>
    </row>
    <row r="29" spans="1:5" ht="16.5" customHeight="1" x14ac:dyDescent="0.3">
      <c r="A29" s="614">
        <v>6</v>
      </c>
      <c r="B29" s="618">
        <v>60991151</v>
      </c>
      <c r="C29" s="618">
        <v>4001.8</v>
      </c>
      <c r="D29" s="619">
        <v>1</v>
      </c>
      <c r="E29" s="619">
        <v>4.0999999999999996</v>
      </c>
    </row>
    <row r="30" spans="1:5" ht="16.5" customHeight="1" x14ac:dyDescent="0.3">
      <c r="A30" s="620" t="s">
        <v>194</v>
      </c>
      <c r="B30" s="621">
        <f>AVERAGE(B24:B29)</f>
        <v>61116878.833333336</v>
      </c>
      <c r="C30" s="622">
        <f>AVERAGE(C24:C29)</f>
        <v>3944.7833333333333</v>
      </c>
      <c r="D30" s="623">
        <f>AVERAGE(D24:D29)</f>
        <v>1.05</v>
      </c>
      <c r="E30" s="623">
        <f>AVERAGE(E24:E29)</f>
        <v>4.0333333333333341</v>
      </c>
    </row>
    <row r="31" spans="1:5" ht="16.5" customHeight="1" x14ac:dyDescent="0.3">
      <c r="A31" s="624" t="s">
        <v>195</v>
      </c>
      <c r="B31" s="625">
        <f>(STDEV(B24:B29)/B30)</f>
        <v>1.9105174316045171E-3</v>
      </c>
      <c r="C31" s="626"/>
      <c r="D31" s="626"/>
      <c r="E31" s="627"/>
    </row>
    <row r="32" spans="1:5" s="601" customFormat="1" ht="16.5" customHeight="1" x14ac:dyDescent="0.3">
      <c r="A32" s="628" t="s">
        <v>135</v>
      </c>
      <c r="B32" s="629">
        <f>COUNT(B24:B29)</f>
        <v>6</v>
      </c>
      <c r="C32" s="630"/>
      <c r="D32" s="631"/>
      <c r="E32" s="632"/>
    </row>
    <row r="33" spans="1:5" s="601" customFormat="1" ht="15.75" customHeight="1" x14ac:dyDescent="0.25">
      <c r="A33" s="608"/>
      <c r="B33" s="608"/>
      <c r="C33" s="608"/>
      <c r="D33" s="608"/>
      <c r="E33" s="608"/>
    </row>
    <row r="34" spans="1:5" s="601" customFormat="1" ht="16.5" customHeight="1" x14ac:dyDescent="0.3">
      <c r="A34" s="609" t="s">
        <v>196</v>
      </c>
      <c r="B34" s="633" t="s">
        <v>197</v>
      </c>
      <c r="C34" s="634"/>
      <c r="D34" s="634"/>
      <c r="E34" s="634"/>
    </row>
    <row r="35" spans="1:5" ht="16.5" customHeight="1" x14ac:dyDescent="0.3">
      <c r="A35" s="609"/>
      <c r="B35" s="633" t="s">
        <v>198</v>
      </c>
      <c r="C35" s="634"/>
      <c r="D35" s="634"/>
      <c r="E35" s="634"/>
    </row>
    <row r="36" spans="1:5" ht="16.5" customHeight="1" x14ac:dyDescent="0.3">
      <c r="A36" s="609"/>
      <c r="B36" s="633" t="s">
        <v>199</v>
      </c>
      <c r="C36" s="634"/>
      <c r="D36" s="634"/>
      <c r="E36" s="634"/>
    </row>
    <row r="37" spans="1:5" ht="15.75" customHeight="1" x14ac:dyDescent="0.25">
      <c r="A37" s="608"/>
      <c r="B37" s="608"/>
      <c r="C37" s="608"/>
      <c r="D37" s="608"/>
      <c r="E37" s="608"/>
    </row>
    <row r="38" spans="1:5" ht="16.5" customHeight="1" x14ac:dyDescent="0.3">
      <c r="A38" s="604" t="s">
        <v>84</v>
      </c>
      <c r="B38" s="605" t="s">
        <v>200</v>
      </c>
    </row>
    <row r="39" spans="1:5" ht="16.5" customHeight="1" x14ac:dyDescent="0.3">
      <c r="A39" s="609" t="s">
        <v>98</v>
      </c>
      <c r="B39" s="606" t="s">
        <v>201</v>
      </c>
      <c r="C39" s="608"/>
      <c r="D39" s="608"/>
      <c r="E39" s="608"/>
    </row>
    <row r="40" spans="1:5" ht="16.5" customHeight="1" x14ac:dyDescent="0.3">
      <c r="A40" s="609" t="s">
        <v>100</v>
      </c>
      <c r="B40" s="610">
        <v>99.45</v>
      </c>
      <c r="C40" s="608"/>
      <c r="D40" s="608"/>
      <c r="E40" s="608"/>
    </row>
    <row r="41" spans="1:5" ht="16.5" customHeight="1" x14ac:dyDescent="0.3">
      <c r="A41" s="606" t="s">
        <v>186</v>
      </c>
      <c r="B41" s="610">
        <v>15.43</v>
      </c>
      <c r="C41" s="608"/>
      <c r="D41" s="608"/>
      <c r="E41" s="608"/>
    </row>
    <row r="42" spans="1:5" ht="16.5" customHeight="1" x14ac:dyDescent="0.3">
      <c r="A42" s="606" t="s">
        <v>187</v>
      </c>
      <c r="B42" s="611">
        <v>1.2E-2</v>
      </c>
      <c r="C42" s="608"/>
      <c r="D42" s="608"/>
      <c r="E42" s="608"/>
    </row>
    <row r="43" spans="1:5" ht="15.75" customHeight="1" x14ac:dyDescent="0.25">
      <c r="A43" s="608"/>
      <c r="B43" s="608"/>
      <c r="C43" s="608"/>
      <c r="D43" s="608"/>
      <c r="E43" s="608"/>
    </row>
    <row r="44" spans="1:5" ht="16.5" customHeight="1" x14ac:dyDescent="0.3">
      <c r="A44" s="612" t="s">
        <v>189</v>
      </c>
      <c r="B44" s="613" t="s">
        <v>190</v>
      </c>
      <c r="C44" s="612" t="s">
        <v>191</v>
      </c>
      <c r="D44" s="612" t="s">
        <v>192</v>
      </c>
      <c r="E44" s="612" t="s">
        <v>193</v>
      </c>
    </row>
    <row r="45" spans="1:5" ht="16.5" customHeight="1" x14ac:dyDescent="0.3">
      <c r="A45" s="614">
        <v>1</v>
      </c>
      <c r="B45" s="615">
        <v>6546740</v>
      </c>
      <c r="C45" s="615">
        <v>11571.7</v>
      </c>
      <c r="D45" s="616">
        <v>1</v>
      </c>
      <c r="E45" s="617">
        <v>6.6</v>
      </c>
    </row>
    <row r="46" spans="1:5" ht="16.5" customHeight="1" x14ac:dyDescent="0.3">
      <c r="A46" s="614">
        <v>2</v>
      </c>
      <c r="B46" s="615">
        <v>6517292</v>
      </c>
      <c r="C46" s="615">
        <v>11666.5</v>
      </c>
      <c r="D46" s="616">
        <v>1</v>
      </c>
      <c r="E46" s="616">
        <v>6.6</v>
      </c>
    </row>
    <row r="47" spans="1:5" ht="16.5" customHeight="1" x14ac:dyDescent="0.3">
      <c r="A47" s="614">
        <v>3</v>
      </c>
      <c r="B47" s="615">
        <v>6535693</v>
      </c>
      <c r="C47" s="615">
        <v>11589.2</v>
      </c>
      <c r="D47" s="616">
        <v>1</v>
      </c>
      <c r="E47" s="616">
        <v>6.6</v>
      </c>
    </row>
    <row r="48" spans="1:5" ht="16.5" customHeight="1" x14ac:dyDescent="0.3">
      <c r="A48" s="614">
        <v>4</v>
      </c>
      <c r="B48" s="615">
        <v>6494468</v>
      </c>
      <c r="C48" s="615">
        <v>11548</v>
      </c>
      <c r="D48" s="616">
        <v>1</v>
      </c>
      <c r="E48" s="616">
        <v>6.6</v>
      </c>
    </row>
    <row r="49" spans="1:7" ht="16.5" customHeight="1" x14ac:dyDescent="0.3">
      <c r="A49" s="614">
        <v>5</v>
      </c>
      <c r="B49" s="615">
        <v>6495749</v>
      </c>
      <c r="C49" s="615">
        <v>11470.8</v>
      </c>
      <c r="D49" s="616">
        <v>1</v>
      </c>
      <c r="E49" s="616">
        <v>6.6</v>
      </c>
    </row>
    <row r="50" spans="1:7" ht="16.5" customHeight="1" x14ac:dyDescent="0.3">
      <c r="A50" s="614">
        <v>6</v>
      </c>
      <c r="B50" s="618">
        <v>6531064</v>
      </c>
      <c r="C50" s="618">
        <v>11368.3</v>
      </c>
      <c r="D50" s="619">
        <v>1</v>
      </c>
      <c r="E50" s="619">
        <v>6.6</v>
      </c>
    </row>
    <row r="51" spans="1:7" ht="16.5" customHeight="1" x14ac:dyDescent="0.3">
      <c r="A51" s="620" t="s">
        <v>194</v>
      </c>
      <c r="B51" s="621">
        <f>AVERAGE(B45:B50)</f>
        <v>6520167.666666667</v>
      </c>
      <c r="C51" s="622">
        <f>AVERAGE(C45:C50)</f>
        <v>11535.75</v>
      </c>
      <c r="D51" s="623">
        <f>AVERAGE(D45:D50)</f>
        <v>1</v>
      </c>
      <c r="E51" s="623">
        <f>AVERAGE(E45:E50)</f>
        <v>6.6000000000000005</v>
      </c>
    </row>
    <row r="52" spans="1:7" ht="16.5" customHeight="1" x14ac:dyDescent="0.3">
      <c r="A52" s="624" t="s">
        <v>195</v>
      </c>
      <c r="B52" s="625">
        <f>(STDEV(B45:B50)/B51)</f>
        <v>3.3114265470638054E-3</v>
      </c>
      <c r="C52" s="626"/>
      <c r="D52" s="626"/>
      <c r="E52" s="627"/>
    </row>
    <row r="53" spans="1:7" s="601" customFormat="1" ht="16.5" customHeight="1" x14ac:dyDescent="0.3">
      <c r="A53" s="628" t="s">
        <v>135</v>
      </c>
      <c r="B53" s="629">
        <f>COUNT(B45:B50)</f>
        <v>6</v>
      </c>
      <c r="C53" s="630"/>
      <c r="D53" s="631"/>
      <c r="E53" s="632"/>
    </row>
    <row r="54" spans="1:7" s="601" customFormat="1" ht="15.75" customHeight="1" x14ac:dyDescent="0.25">
      <c r="A54" s="608"/>
      <c r="B54" s="608"/>
      <c r="C54" s="608"/>
      <c r="D54" s="608"/>
      <c r="E54" s="608"/>
    </row>
    <row r="55" spans="1:7" s="601" customFormat="1" ht="16.5" customHeight="1" x14ac:dyDescent="0.3">
      <c r="A55" s="609" t="s">
        <v>196</v>
      </c>
      <c r="B55" s="633" t="s">
        <v>197</v>
      </c>
      <c r="C55" s="634"/>
      <c r="D55" s="634"/>
      <c r="E55" s="634"/>
    </row>
    <row r="56" spans="1:7" ht="16.5" customHeight="1" x14ac:dyDescent="0.3">
      <c r="A56" s="609"/>
      <c r="B56" s="633" t="s">
        <v>198</v>
      </c>
      <c r="C56" s="634"/>
      <c r="D56" s="634"/>
      <c r="E56" s="634"/>
    </row>
    <row r="57" spans="1:7" ht="16.5" customHeight="1" x14ac:dyDescent="0.3">
      <c r="A57" s="609"/>
      <c r="B57" s="633" t="s">
        <v>199</v>
      </c>
      <c r="C57" s="634"/>
      <c r="D57" s="634"/>
      <c r="E57" s="634"/>
    </row>
    <row r="58" spans="1:7" ht="14.25" customHeight="1" thickBot="1" x14ac:dyDescent="0.3">
      <c r="A58" s="635"/>
      <c r="B58" s="636"/>
      <c r="D58" s="637"/>
      <c r="F58" s="638"/>
      <c r="G58" s="638"/>
    </row>
    <row r="59" spans="1:7" ht="15" customHeight="1" x14ac:dyDescent="0.3">
      <c r="B59" s="639" t="s">
        <v>90</v>
      </c>
      <c r="C59" s="639"/>
      <c r="E59" s="640" t="s">
        <v>91</v>
      </c>
      <c r="F59" s="641"/>
      <c r="G59" s="640" t="s">
        <v>92</v>
      </c>
    </row>
    <row r="60" spans="1:7" ht="15" customHeight="1" x14ac:dyDescent="0.3">
      <c r="A60" s="642" t="s">
        <v>93</v>
      </c>
      <c r="B60" s="643"/>
      <c r="C60" s="643"/>
      <c r="E60" s="643"/>
      <c r="G60" s="643"/>
    </row>
    <row r="61" spans="1:7" ht="15" customHeight="1" x14ac:dyDescent="0.3">
      <c r="A61" s="642" t="s">
        <v>94</v>
      </c>
      <c r="B61" s="644"/>
      <c r="C61" s="644"/>
      <c r="E61" s="644"/>
      <c r="G61" s="6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A15" sqref="A15:G62"/>
    </sheetView>
  </sheetViews>
  <sheetFormatPr defaultRowHeight="13.5" x14ac:dyDescent="0.25"/>
  <cols>
    <col min="1" max="1" width="27.5703125" style="601" customWidth="1"/>
    <col min="2" max="2" width="20.42578125" style="601" customWidth="1"/>
    <col min="3" max="3" width="31.85546875" style="601" customWidth="1"/>
    <col min="4" max="4" width="25.85546875" style="601" customWidth="1"/>
    <col min="5" max="5" width="25.7109375" style="601" customWidth="1"/>
    <col min="6" max="6" width="23.140625" style="601" customWidth="1"/>
    <col min="7" max="7" width="28.42578125" style="601" customWidth="1"/>
    <col min="8" max="8" width="21.5703125" style="601" customWidth="1"/>
    <col min="9" max="9" width="9.140625" style="601" customWidth="1"/>
    <col min="10" max="16384" width="9.140625" style="638"/>
  </cols>
  <sheetData>
    <row r="14" spans="1:6" ht="15" customHeight="1" x14ac:dyDescent="0.3">
      <c r="A14" s="600"/>
      <c r="C14" s="602"/>
      <c r="F14" s="602"/>
    </row>
    <row r="15" spans="1:6" ht="18.75" customHeight="1" x14ac:dyDescent="0.3">
      <c r="A15" s="603" t="s">
        <v>181</v>
      </c>
      <c r="B15" s="603"/>
      <c r="C15" s="603"/>
      <c r="D15" s="603"/>
      <c r="E15" s="603"/>
    </row>
    <row r="16" spans="1:6" ht="16.5" customHeight="1" x14ac:dyDescent="0.3">
      <c r="A16" s="604" t="s">
        <v>84</v>
      </c>
      <c r="B16" s="605" t="s">
        <v>182</v>
      </c>
    </row>
    <row r="17" spans="1:5" ht="16.5" customHeight="1" x14ac:dyDescent="0.3">
      <c r="A17" s="606" t="s">
        <v>183</v>
      </c>
      <c r="B17" s="606" t="s">
        <v>184</v>
      </c>
      <c r="D17" s="607"/>
      <c r="E17" s="608"/>
    </row>
    <row r="18" spans="1:5" ht="16.5" customHeight="1" x14ac:dyDescent="0.3">
      <c r="A18" s="609" t="s">
        <v>98</v>
      </c>
      <c r="B18" s="606" t="s">
        <v>185</v>
      </c>
      <c r="C18" s="608"/>
      <c r="D18" s="608"/>
      <c r="E18" s="608"/>
    </row>
    <row r="19" spans="1:5" ht="16.5" customHeight="1" x14ac:dyDescent="0.3">
      <c r="A19" s="609" t="s">
        <v>100</v>
      </c>
      <c r="B19" s="610">
        <v>100.2</v>
      </c>
      <c r="C19" s="608"/>
      <c r="D19" s="608"/>
      <c r="E19" s="608"/>
    </row>
    <row r="20" spans="1:5" ht="16.5" customHeight="1" x14ac:dyDescent="0.3">
      <c r="A20" s="606" t="s">
        <v>186</v>
      </c>
      <c r="B20" s="610">
        <v>19.72</v>
      </c>
      <c r="C20" s="608"/>
      <c r="D20" s="608"/>
      <c r="E20" s="608"/>
    </row>
    <row r="21" spans="1:5" ht="16.5" customHeight="1" x14ac:dyDescent="0.3">
      <c r="A21" s="606" t="s">
        <v>187</v>
      </c>
      <c r="B21" s="611">
        <v>0.04</v>
      </c>
      <c r="C21" s="608"/>
      <c r="D21" s="608"/>
      <c r="E21" s="608"/>
    </row>
    <row r="22" spans="1:5" ht="15.75" customHeight="1" x14ac:dyDescent="0.25">
      <c r="A22" s="608"/>
      <c r="B22" s="608" t="s">
        <v>188</v>
      </c>
      <c r="C22" s="608"/>
      <c r="D22" s="608"/>
      <c r="E22" s="608"/>
    </row>
    <row r="23" spans="1:5" ht="16.5" customHeight="1" x14ac:dyDescent="0.3">
      <c r="A23" s="612" t="s">
        <v>189</v>
      </c>
      <c r="B23" s="613" t="s">
        <v>190</v>
      </c>
      <c r="C23" s="612" t="s">
        <v>191</v>
      </c>
      <c r="D23" s="612" t="s">
        <v>192</v>
      </c>
      <c r="E23" s="612" t="s">
        <v>193</v>
      </c>
    </row>
    <row r="24" spans="1:5" ht="16.5" customHeight="1" x14ac:dyDescent="0.3">
      <c r="A24" s="614">
        <v>1</v>
      </c>
      <c r="B24" s="615">
        <v>163014765</v>
      </c>
      <c r="C24" s="615">
        <v>29622.5</v>
      </c>
      <c r="D24" s="616">
        <v>1.1000000000000001</v>
      </c>
      <c r="E24" s="617">
        <v>10.5</v>
      </c>
    </row>
    <row r="25" spans="1:5" ht="16.5" customHeight="1" x14ac:dyDescent="0.3">
      <c r="A25" s="614">
        <v>2</v>
      </c>
      <c r="B25" s="615">
        <v>163651561</v>
      </c>
      <c r="C25" s="615">
        <v>29913.7</v>
      </c>
      <c r="D25" s="616">
        <v>1.1000000000000001</v>
      </c>
      <c r="E25" s="616">
        <v>10.5</v>
      </c>
    </row>
    <row r="26" spans="1:5" ht="16.5" customHeight="1" x14ac:dyDescent="0.3">
      <c r="A26" s="614">
        <v>3</v>
      </c>
      <c r="B26" s="615">
        <v>163294094</v>
      </c>
      <c r="C26" s="615">
        <v>30304.7</v>
      </c>
      <c r="D26" s="616">
        <v>1.1000000000000001</v>
      </c>
      <c r="E26" s="616">
        <v>10.5</v>
      </c>
    </row>
    <row r="27" spans="1:5" ht="16.5" customHeight="1" x14ac:dyDescent="0.3">
      <c r="A27" s="614">
        <v>4</v>
      </c>
      <c r="B27" s="615">
        <v>163183390</v>
      </c>
      <c r="C27" s="615">
        <v>30284.799999999999</v>
      </c>
      <c r="D27" s="616">
        <v>1.1000000000000001</v>
      </c>
      <c r="E27" s="616">
        <v>10.5</v>
      </c>
    </row>
    <row r="28" spans="1:5" ht="16.5" customHeight="1" x14ac:dyDescent="0.3">
      <c r="A28" s="614">
        <v>5</v>
      </c>
      <c r="B28" s="615">
        <v>163204000</v>
      </c>
      <c r="C28" s="615">
        <v>30448.799999999999</v>
      </c>
      <c r="D28" s="616">
        <v>1.1000000000000001</v>
      </c>
      <c r="E28" s="616">
        <v>10.5</v>
      </c>
    </row>
    <row r="29" spans="1:5" ht="16.5" customHeight="1" x14ac:dyDescent="0.3">
      <c r="A29" s="614">
        <v>6</v>
      </c>
      <c r="B29" s="618">
        <v>163091619</v>
      </c>
      <c r="C29" s="618">
        <v>3080.4</v>
      </c>
      <c r="D29" s="619">
        <v>1.1000000000000001</v>
      </c>
      <c r="E29" s="619">
        <v>10.5</v>
      </c>
    </row>
    <row r="30" spans="1:5" ht="16.5" customHeight="1" x14ac:dyDescent="0.3">
      <c r="A30" s="620" t="s">
        <v>194</v>
      </c>
      <c r="B30" s="621">
        <f>AVERAGE(B24:B29)</f>
        <v>163239904.83333334</v>
      </c>
      <c r="C30" s="622">
        <f>AVERAGE(C24:C29)</f>
        <v>25609.149999999998</v>
      </c>
      <c r="D30" s="623">
        <f>AVERAGE(D24:D29)</f>
        <v>1.0999999999999999</v>
      </c>
      <c r="E30" s="623">
        <f>AVERAGE(E24:E29)</f>
        <v>10.5</v>
      </c>
    </row>
    <row r="31" spans="1:5" ht="16.5" customHeight="1" x14ac:dyDescent="0.3">
      <c r="A31" s="624" t="s">
        <v>195</v>
      </c>
      <c r="B31" s="625">
        <f>(STDEV(B24:B29)/B30)</f>
        <v>1.3685905191025587E-3</v>
      </c>
      <c r="C31" s="626"/>
      <c r="D31" s="626"/>
      <c r="E31" s="627"/>
    </row>
    <row r="32" spans="1:5" s="601" customFormat="1" ht="16.5" customHeight="1" x14ac:dyDescent="0.3">
      <c r="A32" s="628" t="s">
        <v>135</v>
      </c>
      <c r="B32" s="629">
        <f>COUNT(B24:B29)</f>
        <v>6</v>
      </c>
      <c r="C32" s="630"/>
      <c r="D32" s="631"/>
      <c r="E32" s="632"/>
    </row>
    <row r="33" spans="1:5" s="601" customFormat="1" ht="15.75" customHeight="1" x14ac:dyDescent="0.25">
      <c r="A33" s="608"/>
      <c r="B33" s="608"/>
      <c r="C33" s="608"/>
      <c r="D33" s="608"/>
      <c r="E33" s="608"/>
    </row>
    <row r="34" spans="1:5" s="601" customFormat="1" ht="16.5" customHeight="1" x14ac:dyDescent="0.3">
      <c r="A34" s="609" t="s">
        <v>196</v>
      </c>
      <c r="B34" s="633" t="s">
        <v>197</v>
      </c>
      <c r="C34" s="634"/>
      <c r="D34" s="634"/>
      <c r="E34" s="634"/>
    </row>
    <row r="35" spans="1:5" ht="16.5" customHeight="1" x14ac:dyDescent="0.3">
      <c r="A35" s="609"/>
      <c r="B35" s="633" t="s">
        <v>198</v>
      </c>
      <c r="C35" s="634"/>
      <c r="D35" s="634"/>
      <c r="E35" s="634"/>
    </row>
    <row r="36" spans="1:5" ht="16.5" customHeight="1" x14ac:dyDescent="0.3">
      <c r="A36" s="609"/>
      <c r="B36" s="633" t="s">
        <v>199</v>
      </c>
      <c r="C36" s="634"/>
      <c r="D36" s="634"/>
      <c r="E36" s="634"/>
    </row>
    <row r="37" spans="1:5" ht="15.75" customHeight="1" x14ac:dyDescent="0.25">
      <c r="A37" s="608"/>
      <c r="B37" s="608"/>
      <c r="C37" s="608"/>
      <c r="D37" s="608"/>
      <c r="E37" s="608"/>
    </row>
    <row r="38" spans="1:5" ht="16.5" customHeight="1" x14ac:dyDescent="0.3">
      <c r="A38" s="604" t="s">
        <v>84</v>
      </c>
      <c r="B38" s="605" t="s">
        <v>200</v>
      </c>
    </row>
    <row r="39" spans="1:5" ht="16.5" customHeight="1" x14ac:dyDescent="0.3">
      <c r="A39" s="609" t="s">
        <v>98</v>
      </c>
      <c r="B39" s="606" t="s">
        <v>185</v>
      </c>
      <c r="C39" s="608"/>
      <c r="D39" s="608"/>
      <c r="E39" s="608"/>
    </row>
    <row r="40" spans="1:5" ht="16.5" customHeight="1" x14ac:dyDescent="0.3">
      <c r="A40" s="609" t="s">
        <v>100</v>
      </c>
      <c r="B40" s="610">
        <v>100.2</v>
      </c>
      <c r="C40" s="608"/>
      <c r="D40" s="608"/>
      <c r="E40" s="608"/>
    </row>
    <row r="41" spans="1:5" ht="16.5" customHeight="1" x14ac:dyDescent="0.3">
      <c r="A41" s="606" t="s">
        <v>186</v>
      </c>
      <c r="B41" s="610">
        <v>19.72</v>
      </c>
      <c r="C41" s="608"/>
      <c r="D41" s="608"/>
      <c r="E41" s="608"/>
    </row>
    <row r="42" spans="1:5" ht="16.5" customHeight="1" x14ac:dyDescent="0.3">
      <c r="A42" s="606" t="s">
        <v>187</v>
      </c>
      <c r="B42" s="611">
        <v>0.04</v>
      </c>
      <c r="C42" s="608"/>
      <c r="D42" s="608"/>
      <c r="E42" s="608"/>
    </row>
    <row r="43" spans="1:5" ht="15.75" customHeight="1" x14ac:dyDescent="0.25">
      <c r="A43" s="608"/>
      <c r="B43" s="608"/>
      <c r="C43" s="608"/>
      <c r="D43" s="608"/>
      <c r="E43" s="608"/>
    </row>
    <row r="44" spans="1:5" ht="16.5" customHeight="1" x14ac:dyDescent="0.3">
      <c r="A44" s="612" t="s">
        <v>189</v>
      </c>
      <c r="B44" s="613" t="s">
        <v>190</v>
      </c>
      <c r="C44" s="612" t="s">
        <v>191</v>
      </c>
      <c r="D44" s="612" t="s">
        <v>192</v>
      </c>
      <c r="E44" s="612" t="s">
        <v>193</v>
      </c>
    </row>
    <row r="45" spans="1:5" ht="16.5" customHeight="1" x14ac:dyDescent="0.3">
      <c r="A45" s="614">
        <v>1</v>
      </c>
      <c r="B45" s="615">
        <v>16389758</v>
      </c>
      <c r="C45" s="615">
        <v>170825.7</v>
      </c>
      <c r="D45" s="616">
        <v>1</v>
      </c>
      <c r="E45" s="617">
        <v>12.3</v>
      </c>
    </row>
    <row r="46" spans="1:5" ht="16.5" customHeight="1" x14ac:dyDescent="0.3">
      <c r="A46" s="614">
        <v>2</v>
      </c>
      <c r="B46" s="615">
        <v>16338993</v>
      </c>
      <c r="C46" s="615">
        <v>170162.2</v>
      </c>
      <c r="D46" s="616">
        <v>1</v>
      </c>
      <c r="E46" s="616">
        <v>12.3</v>
      </c>
    </row>
    <row r="47" spans="1:5" ht="16.5" customHeight="1" x14ac:dyDescent="0.3">
      <c r="A47" s="614">
        <v>3</v>
      </c>
      <c r="B47" s="615">
        <v>16405559</v>
      </c>
      <c r="C47" s="615">
        <v>171254.9</v>
      </c>
      <c r="D47" s="616">
        <v>1</v>
      </c>
      <c r="E47" s="616">
        <v>12.3</v>
      </c>
    </row>
    <row r="48" spans="1:5" ht="16.5" customHeight="1" x14ac:dyDescent="0.3">
      <c r="A48" s="614">
        <v>4</v>
      </c>
      <c r="B48" s="615">
        <v>16294467</v>
      </c>
      <c r="C48" s="615">
        <v>170953.8</v>
      </c>
      <c r="D48" s="616">
        <v>1</v>
      </c>
      <c r="E48" s="616">
        <v>12.3</v>
      </c>
    </row>
    <row r="49" spans="1:7" ht="16.5" customHeight="1" x14ac:dyDescent="0.3">
      <c r="A49" s="614">
        <v>5</v>
      </c>
      <c r="B49" s="615">
        <v>16258139</v>
      </c>
      <c r="C49" s="615">
        <v>171387.9</v>
      </c>
      <c r="D49" s="616">
        <v>1</v>
      </c>
      <c r="E49" s="616">
        <v>12.3</v>
      </c>
    </row>
    <row r="50" spans="1:7" ht="16.5" customHeight="1" x14ac:dyDescent="0.3">
      <c r="A50" s="614">
        <v>6</v>
      </c>
      <c r="B50" s="618">
        <v>16349450</v>
      </c>
      <c r="C50" s="618">
        <v>170690.8</v>
      </c>
      <c r="D50" s="619">
        <v>1</v>
      </c>
      <c r="E50" s="619">
        <v>12.3</v>
      </c>
    </row>
    <row r="51" spans="1:7" ht="16.5" customHeight="1" x14ac:dyDescent="0.3">
      <c r="A51" s="620" t="s">
        <v>194</v>
      </c>
      <c r="B51" s="621">
        <f>AVERAGE(B45:B50)</f>
        <v>16339394.333333334</v>
      </c>
      <c r="C51" s="622">
        <f>AVERAGE(C45:C50)</f>
        <v>170879.21666666667</v>
      </c>
      <c r="D51" s="623">
        <f>AVERAGE(D45:D50)</f>
        <v>1</v>
      </c>
      <c r="E51" s="623">
        <f>AVERAGE(E45:E50)</f>
        <v>12.299999999999999</v>
      </c>
    </row>
    <row r="52" spans="1:7" ht="16.5" customHeight="1" x14ac:dyDescent="0.3">
      <c r="A52" s="624" t="s">
        <v>195</v>
      </c>
      <c r="B52" s="625">
        <f>(STDEV(B45:B50)/B51)</f>
        <v>3.4225350302095306E-3</v>
      </c>
      <c r="C52" s="626"/>
      <c r="D52" s="626"/>
      <c r="E52" s="627"/>
    </row>
    <row r="53" spans="1:7" s="601" customFormat="1" ht="16.5" customHeight="1" x14ac:dyDescent="0.3">
      <c r="A53" s="628" t="s">
        <v>135</v>
      </c>
      <c r="B53" s="629">
        <f>COUNT(B45:B50)</f>
        <v>6</v>
      </c>
      <c r="C53" s="630"/>
      <c r="D53" s="631"/>
      <c r="E53" s="632"/>
    </row>
    <row r="54" spans="1:7" s="601" customFormat="1" ht="15.75" customHeight="1" x14ac:dyDescent="0.25">
      <c r="A54" s="608"/>
      <c r="B54" s="608"/>
      <c r="C54" s="608"/>
      <c r="D54" s="608"/>
      <c r="E54" s="608"/>
    </row>
    <row r="55" spans="1:7" s="601" customFormat="1" ht="16.5" customHeight="1" x14ac:dyDescent="0.3">
      <c r="A55" s="609" t="s">
        <v>196</v>
      </c>
      <c r="B55" s="633" t="s">
        <v>197</v>
      </c>
      <c r="C55" s="634"/>
      <c r="D55" s="634"/>
      <c r="E55" s="634"/>
    </row>
    <row r="56" spans="1:7" ht="16.5" customHeight="1" x14ac:dyDescent="0.3">
      <c r="A56" s="609"/>
      <c r="B56" s="633" t="s">
        <v>198</v>
      </c>
      <c r="C56" s="634"/>
      <c r="D56" s="634"/>
      <c r="E56" s="634"/>
    </row>
    <row r="57" spans="1:7" ht="16.5" customHeight="1" x14ac:dyDescent="0.3">
      <c r="A57" s="609"/>
      <c r="B57" s="633" t="s">
        <v>199</v>
      </c>
      <c r="C57" s="634"/>
      <c r="D57" s="634"/>
      <c r="E57" s="634"/>
    </row>
    <row r="58" spans="1:7" ht="14.25" customHeight="1" thickBot="1" x14ac:dyDescent="0.3">
      <c r="A58" s="635"/>
      <c r="B58" s="636"/>
      <c r="D58" s="637"/>
      <c r="F58" s="638"/>
      <c r="G58" s="638"/>
    </row>
    <row r="59" spans="1:7" ht="15" customHeight="1" x14ac:dyDescent="0.3">
      <c r="B59" s="639" t="s">
        <v>90</v>
      </c>
      <c r="C59" s="639"/>
      <c r="E59" s="640" t="s">
        <v>91</v>
      </c>
      <c r="F59" s="641"/>
      <c r="G59" s="640" t="s">
        <v>92</v>
      </c>
    </row>
    <row r="60" spans="1:7" ht="15" customHeight="1" x14ac:dyDescent="0.3">
      <c r="A60" s="642" t="s">
        <v>93</v>
      </c>
      <c r="B60" s="643"/>
      <c r="C60" s="643"/>
      <c r="E60" s="643"/>
      <c r="G60" s="643"/>
    </row>
    <row r="61" spans="1:7" ht="15" customHeight="1" x14ac:dyDescent="0.3">
      <c r="A61" s="642" t="s">
        <v>94</v>
      </c>
      <c r="B61" s="644"/>
      <c r="C61" s="644"/>
      <c r="E61" s="644"/>
      <c r="G61" s="6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topLeftCell="A22" workbookViewId="0">
      <selection activeCell="E4" sqref="E4"/>
    </sheetView>
  </sheetViews>
  <sheetFormatPr defaultRowHeight="15" x14ac:dyDescent="0.25"/>
  <cols>
    <col min="1" max="1" width="26.7109375" customWidth="1"/>
    <col min="2" max="5" width="15.28515625" customWidth="1"/>
    <col min="6" max="6" width="17.28515625" customWidth="1"/>
    <col min="7" max="7" width="20.42578125" customWidth="1"/>
    <col min="8" max="8" width="12.28515625" customWidth="1"/>
    <col min="9" max="9" width="12.85546875" customWidth="1"/>
    <col min="10" max="10" width="6.85546875" customWidth="1"/>
    <col min="11" max="11" width="15.140625" customWidth="1"/>
    <col min="12" max="12" width="12.140625" customWidth="1"/>
    <col min="13" max="13" width="8" customWidth="1"/>
    <col min="14" max="14" width="6.85546875" customWidth="1"/>
    <col min="15" max="15" width="6.42578125" customWidth="1"/>
    <col min="16" max="16" width="9.42578125" customWidth="1"/>
    <col min="17" max="17" width="6.85546875" customWidth="1"/>
  </cols>
  <sheetData>
    <row r="1" spans="1:35" ht="15.75" customHeight="1" x14ac:dyDescent="0.25">
      <c r="A1" s="1"/>
      <c r="B1" s="1"/>
      <c r="C1" s="1"/>
      <c r="D1" s="1"/>
      <c r="E1" s="1"/>
      <c r="F1" s="1"/>
      <c r="G1" s="1"/>
    </row>
    <row r="2" spans="1:35" ht="15.75" customHeight="1" x14ac:dyDescent="0.25">
      <c r="A2" s="1"/>
      <c r="B2" s="1"/>
      <c r="C2" s="1"/>
      <c r="D2" s="1"/>
      <c r="E2" s="1"/>
      <c r="F2" s="1"/>
      <c r="G2" s="1"/>
    </row>
    <row r="3" spans="1:35" ht="15.75" customHeight="1" x14ac:dyDescent="0.25">
      <c r="A3" s="1" t="s">
        <v>0</v>
      </c>
      <c r="B3" s="1"/>
      <c r="C3" s="95"/>
      <c r="D3" s="95"/>
      <c r="E3" s="95"/>
      <c r="F3" s="95"/>
      <c r="G3" s="95"/>
      <c r="H3" s="96"/>
      <c r="I3" s="96"/>
      <c r="J3" s="96"/>
      <c r="K3" s="96"/>
      <c r="L3" s="96"/>
    </row>
    <row r="4" spans="1:35" ht="15.75" customHeight="1" x14ac:dyDescent="0.25">
      <c r="A4" s="92" t="s">
        <v>1</v>
      </c>
      <c r="B4" s="547"/>
      <c r="C4" s="547"/>
      <c r="D4" s="1"/>
      <c r="E4" s="1"/>
      <c r="F4" s="1"/>
      <c r="G4" s="1"/>
    </row>
    <row r="5" spans="1:35" ht="15.75" customHeight="1" x14ac:dyDescent="0.25">
      <c r="A5" s="92" t="s">
        <v>2</v>
      </c>
      <c r="B5" s="547"/>
      <c r="C5" s="547"/>
      <c r="D5" s="1"/>
      <c r="E5" s="1"/>
      <c r="F5" s="1"/>
      <c r="G5" s="1"/>
    </row>
    <row r="6" spans="1:35" ht="15.75" customHeight="1" x14ac:dyDescent="0.25">
      <c r="A6" s="92" t="s">
        <v>3</v>
      </c>
      <c r="B6" s="547"/>
      <c r="C6" s="547"/>
      <c r="D6" s="1"/>
      <c r="E6" s="1"/>
      <c r="F6" s="1"/>
      <c r="G6" s="1"/>
      <c r="L6" s="550"/>
      <c r="M6" s="550"/>
    </row>
    <row r="7" spans="1:35" ht="15.75" customHeight="1" x14ac:dyDescent="0.25">
      <c r="A7" s="93" t="s">
        <v>4</v>
      </c>
      <c r="B7" s="548"/>
      <c r="C7" s="548"/>
      <c r="D7" s="1"/>
      <c r="E7" s="1"/>
      <c r="F7" s="1"/>
      <c r="G7" s="1"/>
    </row>
    <row r="8" spans="1:35" ht="15.75" customHeight="1" x14ac:dyDescent="0.25">
      <c r="A8" s="92" t="s">
        <v>5</v>
      </c>
      <c r="B8" s="94"/>
      <c r="C8" s="94"/>
      <c r="D8" s="13"/>
      <c r="E8" s="13"/>
      <c r="F8" s="40"/>
    </row>
    <row r="9" spans="1:35" ht="16.5" customHeight="1" x14ac:dyDescent="0.3">
      <c r="A9" s="14" t="s">
        <v>6</v>
      </c>
      <c r="B9" s="14" t="s">
        <v>7</v>
      </c>
      <c r="C9" s="14" t="s">
        <v>8</v>
      </c>
      <c r="D9" s="14" t="s">
        <v>9</v>
      </c>
      <c r="E9" s="14" t="s">
        <v>10</v>
      </c>
      <c r="F9" s="41" t="s">
        <v>11</v>
      </c>
    </row>
    <row r="10" spans="1:35" ht="15.75" customHeight="1" x14ac:dyDescent="0.25">
      <c r="A10" s="15" t="s">
        <v>12</v>
      </c>
      <c r="B10" s="15"/>
      <c r="C10" s="15"/>
      <c r="D10" s="15"/>
      <c r="E10" s="15"/>
      <c r="F10" s="42"/>
      <c r="G10" s="76" t="s">
        <v>13</v>
      </c>
      <c r="H10" s="76"/>
    </row>
    <row r="11" spans="1:35" ht="15.75" customHeight="1" x14ac:dyDescent="0.25">
      <c r="A11" s="15" t="s">
        <v>14</v>
      </c>
      <c r="B11" s="15"/>
      <c r="C11" s="15"/>
      <c r="D11" s="15"/>
      <c r="E11" s="15"/>
      <c r="F11" s="42"/>
      <c r="G11" s="11"/>
      <c r="H11" s="11"/>
      <c r="I11" s="11"/>
      <c r="J11" s="11"/>
    </row>
    <row r="12" spans="1:35" ht="16.5" customHeight="1" x14ac:dyDescent="0.25">
      <c r="A12" s="15" t="s">
        <v>15</v>
      </c>
      <c r="B12" s="15"/>
      <c r="C12" s="15"/>
      <c r="D12" s="15"/>
      <c r="E12" s="15"/>
      <c r="F12" s="42"/>
      <c r="G12" s="550"/>
      <c r="H12" s="550"/>
      <c r="I12" s="550"/>
      <c r="J12" s="550"/>
    </row>
    <row r="13" spans="1:35" ht="16.5" customHeight="1" x14ac:dyDescent="0.3">
      <c r="A13" s="14" t="s">
        <v>16</v>
      </c>
      <c r="B13" s="16"/>
      <c r="C13" s="16"/>
      <c r="D13" s="16"/>
      <c r="E13" s="16"/>
      <c r="F13" s="43"/>
      <c r="G13" s="512" t="s">
        <v>17</v>
      </c>
      <c r="H13" s="513"/>
      <c r="I13" s="513"/>
      <c r="J13" s="513"/>
      <c r="K13" s="513"/>
      <c r="L13" s="513"/>
      <c r="M13" s="514"/>
    </row>
    <row r="14" spans="1:35" ht="16.5" customHeight="1" x14ac:dyDescent="0.25">
      <c r="A14" s="17" t="s">
        <v>12</v>
      </c>
      <c r="B14" s="17"/>
      <c r="C14" s="17"/>
      <c r="D14" s="17"/>
      <c r="E14" s="17"/>
      <c r="F14" s="44"/>
      <c r="G14" s="50"/>
      <c r="H14" s="72"/>
      <c r="I14" s="73"/>
      <c r="J14" s="11"/>
      <c r="K14" s="11"/>
      <c r="L14" s="11"/>
      <c r="M14" s="5"/>
    </row>
    <row r="15" spans="1:35" ht="15.75" customHeight="1" x14ac:dyDescent="0.25">
      <c r="A15" s="17" t="s">
        <v>14</v>
      </c>
      <c r="B15" s="17"/>
      <c r="C15" s="17"/>
      <c r="D15" s="17"/>
      <c r="E15" s="17"/>
      <c r="F15" s="44"/>
      <c r="G15" s="50"/>
      <c r="H15" s="7"/>
      <c r="I15" s="7"/>
      <c r="J15" s="11"/>
      <c r="K15" s="7"/>
      <c r="L15" s="7"/>
      <c r="M15" s="5"/>
      <c r="R15" s="6"/>
      <c r="S15" s="49"/>
      <c r="T15" s="49"/>
      <c r="U15" s="49"/>
      <c r="V15" s="49"/>
      <c r="W15" s="49" t="s">
        <v>18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3"/>
    </row>
    <row r="16" spans="1:35" ht="15.75" customHeight="1" x14ac:dyDescent="0.25">
      <c r="A16" s="17" t="s">
        <v>15</v>
      </c>
      <c r="B16" s="17"/>
      <c r="C16" s="17"/>
      <c r="D16" s="17"/>
      <c r="E16" s="17"/>
      <c r="F16" s="44"/>
      <c r="G16" s="51" t="s">
        <v>19</v>
      </c>
      <c r="H16" s="7"/>
      <c r="I16" s="7"/>
      <c r="J16" s="11"/>
      <c r="K16" s="7"/>
      <c r="L16" s="7"/>
      <c r="M16" s="5"/>
      <c r="R16" s="5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"/>
    </row>
    <row r="17" spans="1:35" x14ac:dyDescent="0.25">
      <c r="A17" s="18"/>
      <c r="B17" s="18"/>
      <c r="C17" s="19"/>
      <c r="D17" s="18"/>
      <c r="E17" s="509" t="s">
        <v>20</v>
      </c>
      <c r="F17" s="510"/>
      <c r="G17" s="50"/>
      <c r="H17" s="7"/>
      <c r="I17" s="7"/>
      <c r="J17" s="11"/>
      <c r="K17" s="7"/>
      <c r="L17" s="7"/>
      <c r="M17" s="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25">
      <c r="A18" s="20" t="s">
        <v>21</v>
      </c>
      <c r="B18" s="21"/>
      <c r="C18" s="509" t="s">
        <v>22</v>
      </c>
      <c r="D18" s="509"/>
      <c r="E18" s="516" t="s">
        <v>23</v>
      </c>
      <c r="F18" s="517"/>
      <c r="G18" s="50"/>
      <c r="H18" s="8"/>
      <c r="I18" s="8"/>
      <c r="J18" s="11"/>
      <c r="K18" s="8"/>
      <c r="L18" s="8"/>
      <c r="M18" s="74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x14ac:dyDescent="0.25">
      <c r="A19" s="21" t="s">
        <v>24</v>
      </c>
      <c r="B19" s="20"/>
      <c r="C19" s="22" t="s">
        <v>19</v>
      </c>
      <c r="D19" s="23"/>
      <c r="E19" s="24" t="s">
        <v>25</v>
      </c>
      <c r="F19" s="45"/>
      <c r="G19" s="52" t="s">
        <v>26</v>
      </c>
      <c r="H19" s="8"/>
      <c r="I19" s="8"/>
      <c r="J19" s="11"/>
      <c r="K19" s="8"/>
      <c r="L19" s="8"/>
      <c r="M19" s="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x14ac:dyDescent="0.25">
      <c r="A20" s="12"/>
      <c r="B20" s="12"/>
      <c r="C20" s="22" t="s">
        <v>26</v>
      </c>
      <c r="D20" s="23"/>
      <c r="E20" s="24" t="s">
        <v>27</v>
      </c>
      <c r="F20" s="45"/>
      <c r="G20" s="50"/>
      <c r="H20" s="8"/>
      <c r="I20" s="8"/>
      <c r="J20" s="11"/>
      <c r="K20" s="8"/>
      <c r="L20" s="8"/>
      <c r="M20" s="5"/>
    </row>
    <row r="21" spans="1:35" ht="15.75" customHeight="1" x14ac:dyDescent="0.25">
      <c r="A21" s="12"/>
      <c r="B21" s="12"/>
      <c r="C21" s="22" t="s">
        <v>28</v>
      </c>
      <c r="D21" s="23"/>
      <c r="E21" s="24" t="s">
        <v>29</v>
      </c>
      <c r="F21" s="45"/>
      <c r="G21" s="53"/>
      <c r="H21" s="11"/>
      <c r="I21" s="11"/>
      <c r="J21" s="11"/>
      <c r="K21" s="11"/>
      <c r="L21" s="11"/>
      <c r="M21" s="5"/>
    </row>
    <row r="22" spans="1:35" ht="15.75" customHeight="1" x14ac:dyDescent="0.25">
      <c r="A22" s="529" t="s">
        <v>30</v>
      </c>
      <c r="B22" s="529"/>
      <c r="C22" s="22" t="s">
        <v>31</v>
      </c>
      <c r="D22" s="23"/>
      <c r="E22" s="518" t="s">
        <v>32</v>
      </c>
      <c r="F22" s="519"/>
      <c r="G22" s="54"/>
      <c r="H22" s="11"/>
      <c r="I22" s="11"/>
      <c r="J22" s="11"/>
      <c r="K22" s="11"/>
      <c r="L22" s="11"/>
      <c r="M22" s="5"/>
    </row>
    <row r="23" spans="1:35" ht="15.75" customHeight="1" x14ac:dyDescent="0.25">
      <c r="A23" s="515" t="s">
        <v>33</v>
      </c>
      <c r="B23" s="515"/>
      <c r="C23" s="509" t="s">
        <v>34</v>
      </c>
      <c r="D23" s="509"/>
      <c r="E23" s="24" t="s">
        <v>35</v>
      </c>
      <c r="F23" s="45"/>
      <c r="G23" s="53"/>
      <c r="H23" s="11"/>
      <c r="I23" s="11"/>
      <c r="J23" s="11"/>
      <c r="K23" s="11"/>
      <c r="L23" s="11"/>
      <c r="M23" s="5"/>
    </row>
    <row r="24" spans="1:35" x14ac:dyDescent="0.25">
      <c r="A24" s="25">
        <v>1</v>
      </c>
      <c r="B24" s="25"/>
      <c r="C24" s="22" t="s">
        <v>19</v>
      </c>
      <c r="D24" s="23"/>
      <c r="E24" s="24" t="s">
        <v>27</v>
      </c>
      <c r="F24" s="45"/>
      <c r="G24" s="50"/>
      <c r="H24" s="7"/>
      <c r="I24" s="7"/>
      <c r="J24" s="11"/>
      <c r="K24" s="7"/>
      <c r="L24" s="7"/>
      <c r="M24" s="5"/>
    </row>
    <row r="25" spans="1:35" x14ac:dyDescent="0.25">
      <c r="A25" s="25">
        <v>2</v>
      </c>
      <c r="B25" s="25"/>
      <c r="C25" s="22" t="s">
        <v>26</v>
      </c>
      <c r="D25" s="23"/>
      <c r="E25" s="26" t="s">
        <v>29</v>
      </c>
      <c r="F25" s="45"/>
      <c r="G25" s="50"/>
      <c r="H25" s="7"/>
      <c r="I25" s="7"/>
      <c r="J25" s="11"/>
      <c r="K25" s="7"/>
      <c r="L25" s="7"/>
      <c r="M25" s="5"/>
    </row>
    <row r="26" spans="1:35" x14ac:dyDescent="0.25">
      <c r="A26" s="25">
        <v>3</v>
      </c>
      <c r="B26" s="25"/>
      <c r="C26" s="22" t="s">
        <v>28</v>
      </c>
      <c r="D26" s="23"/>
      <c r="E26" s="521" t="s">
        <v>36</v>
      </c>
      <c r="F26" s="522"/>
      <c r="G26" s="50"/>
      <c r="H26" s="7"/>
      <c r="I26" s="7"/>
      <c r="J26" s="11"/>
      <c r="K26" s="7"/>
      <c r="L26" s="7"/>
      <c r="M26" s="5"/>
    </row>
    <row r="27" spans="1:35" x14ac:dyDescent="0.25">
      <c r="A27" s="25">
        <v>4</v>
      </c>
      <c r="B27" s="25"/>
      <c r="C27" s="22" t="s">
        <v>31</v>
      </c>
      <c r="D27" s="23"/>
      <c r="E27" s="27" t="s">
        <v>23</v>
      </c>
      <c r="F27" s="45"/>
      <c r="G27" s="50"/>
      <c r="H27" s="8"/>
      <c r="I27" s="8"/>
      <c r="J27" s="11"/>
      <c r="K27" s="8"/>
      <c r="L27" s="8"/>
      <c r="M27" s="5"/>
    </row>
    <row r="28" spans="1:35" x14ac:dyDescent="0.25">
      <c r="A28" s="25">
        <v>5</v>
      </c>
      <c r="B28" s="25"/>
      <c r="C28" s="509" t="s">
        <v>37</v>
      </c>
      <c r="D28" s="509"/>
      <c r="E28" s="27" t="s">
        <v>32</v>
      </c>
      <c r="F28" s="45"/>
      <c r="G28" s="50"/>
      <c r="H28" s="8"/>
      <c r="I28" s="8"/>
      <c r="J28" s="11"/>
      <c r="K28" s="8"/>
      <c r="L28" s="8"/>
      <c r="M28" s="5"/>
    </row>
    <row r="29" spans="1:35" x14ac:dyDescent="0.25">
      <c r="A29" s="25">
        <v>6</v>
      </c>
      <c r="B29" s="25"/>
      <c r="C29" s="22" t="s">
        <v>19</v>
      </c>
      <c r="D29" s="23"/>
      <c r="E29" s="509" t="s">
        <v>38</v>
      </c>
      <c r="F29" s="510"/>
      <c r="G29" s="50"/>
      <c r="H29" s="8"/>
      <c r="I29" s="8"/>
      <c r="J29" s="11"/>
      <c r="K29" s="8"/>
      <c r="L29" s="8"/>
      <c r="M29" s="5"/>
    </row>
    <row r="30" spans="1:35" ht="15.75" customHeight="1" x14ac:dyDescent="0.25">
      <c r="A30" s="511"/>
      <c r="B30" s="511"/>
      <c r="C30" s="22" t="s">
        <v>26</v>
      </c>
      <c r="D30" s="23"/>
      <c r="E30" s="516" t="s">
        <v>23</v>
      </c>
      <c r="F30" s="517"/>
      <c r="G30" s="50"/>
      <c r="H30" s="11"/>
      <c r="I30" s="11"/>
      <c r="J30" s="11"/>
      <c r="K30" s="11"/>
      <c r="L30" s="11"/>
      <c r="M30" s="5"/>
    </row>
    <row r="31" spans="1:35" x14ac:dyDescent="0.25">
      <c r="A31" s="515" t="s">
        <v>39</v>
      </c>
      <c r="B31" s="515"/>
      <c r="C31" s="22" t="s">
        <v>28</v>
      </c>
      <c r="D31" s="23"/>
      <c r="E31" s="24" t="s">
        <v>25</v>
      </c>
      <c r="F31" s="45"/>
      <c r="G31" s="50"/>
      <c r="H31" s="11"/>
      <c r="I31" s="11"/>
      <c r="J31" s="11"/>
      <c r="K31" s="11"/>
      <c r="L31" s="11"/>
      <c r="M31" s="5"/>
    </row>
    <row r="32" spans="1:35" x14ac:dyDescent="0.25">
      <c r="A32" s="25">
        <v>1</v>
      </c>
      <c r="B32" s="25"/>
      <c r="C32" s="22" t="s">
        <v>31</v>
      </c>
      <c r="D32" s="23"/>
      <c r="E32" s="24" t="s">
        <v>27</v>
      </c>
      <c r="F32" s="45"/>
      <c r="G32" s="50"/>
      <c r="H32" s="7"/>
      <c r="I32" s="7"/>
      <c r="J32" s="11"/>
      <c r="K32" s="11"/>
      <c r="L32" s="11"/>
      <c r="M32" s="5"/>
    </row>
    <row r="33" spans="1:17" x14ac:dyDescent="0.25">
      <c r="A33" s="25">
        <v>2</v>
      </c>
      <c r="B33" s="25"/>
      <c r="C33" s="509" t="s">
        <v>40</v>
      </c>
      <c r="D33" s="509"/>
      <c r="E33" s="24" t="s">
        <v>29</v>
      </c>
      <c r="F33" s="45"/>
      <c r="G33" s="50"/>
      <c r="H33" s="7"/>
      <c r="I33" s="7"/>
      <c r="J33" s="11"/>
      <c r="K33" s="11"/>
      <c r="L33" s="11"/>
      <c r="M33" s="5"/>
    </row>
    <row r="34" spans="1:17" x14ac:dyDescent="0.25">
      <c r="A34" s="25">
        <v>3</v>
      </c>
      <c r="B34" s="25"/>
      <c r="C34" s="22" t="s">
        <v>19</v>
      </c>
      <c r="D34" s="23"/>
      <c r="E34" s="518" t="s">
        <v>32</v>
      </c>
      <c r="F34" s="519"/>
      <c r="G34" s="50"/>
      <c r="H34" s="7"/>
      <c r="I34" s="7"/>
      <c r="J34" s="11"/>
      <c r="K34" s="11"/>
      <c r="L34" s="11"/>
      <c r="M34" s="5"/>
    </row>
    <row r="35" spans="1:17" x14ac:dyDescent="0.25">
      <c r="A35" s="25">
        <v>4</v>
      </c>
      <c r="B35" s="25"/>
      <c r="C35" s="22" t="s">
        <v>26</v>
      </c>
      <c r="D35" s="23"/>
      <c r="E35" s="24" t="s">
        <v>35</v>
      </c>
      <c r="F35" s="45"/>
      <c r="G35" s="50"/>
      <c r="H35" s="8"/>
      <c r="I35" s="8"/>
      <c r="J35" s="11"/>
      <c r="K35" s="11"/>
      <c r="L35" s="11"/>
      <c r="M35" s="5"/>
    </row>
    <row r="36" spans="1:17" x14ac:dyDescent="0.25">
      <c r="A36" s="25">
        <v>5</v>
      </c>
      <c r="B36" s="25"/>
      <c r="C36" s="22" t="s">
        <v>28</v>
      </c>
      <c r="D36" s="23"/>
      <c r="E36" s="24" t="s">
        <v>27</v>
      </c>
      <c r="F36" s="45"/>
      <c r="G36" s="50"/>
      <c r="H36" s="8"/>
      <c r="I36" s="8"/>
      <c r="J36" s="11"/>
      <c r="K36" s="11"/>
      <c r="L36" s="11"/>
      <c r="M36" s="5"/>
    </row>
    <row r="37" spans="1:17" x14ac:dyDescent="0.25">
      <c r="A37" s="25">
        <v>6</v>
      </c>
      <c r="B37" s="25"/>
      <c r="C37" s="22" t="s">
        <v>31</v>
      </c>
      <c r="D37" s="23"/>
      <c r="E37" s="26" t="s">
        <v>29</v>
      </c>
      <c r="F37" s="45"/>
      <c r="G37" s="50"/>
      <c r="H37" s="8"/>
      <c r="I37" s="8"/>
      <c r="J37" s="11"/>
      <c r="K37" s="11"/>
      <c r="L37" s="11"/>
      <c r="M37" s="5"/>
    </row>
    <row r="38" spans="1:17" ht="15.75" customHeight="1" x14ac:dyDescent="0.25">
      <c r="A38" s="520"/>
      <c r="B38" s="520"/>
      <c r="C38" s="509" t="s">
        <v>41</v>
      </c>
      <c r="D38" s="509"/>
      <c r="E38" s="521" t="s">
        <v>36</v>
      </c>
      <c r="F38" s="522"/>
      <c r="G38" s="50"/>
      <c r="H38" s="11"/>
      <c r="I38" s="11"/>
      <c r="J38" s="11"/>
      <c r="K38" s="11"/>
      <c r="L38" s="11"/>
      <c r="M38" s="5"/>
    </row>
    <row r="39" spans="1:17" x14ac:dyDescent="0.25">
      <c r="A39" s="515" t="s">
        <v>42</v>
      </c>
      <c r="B39" s="515"/>
      <c r="C39" s="22" t="s">
        <v>19</v>
      </c>
      <c r="D39" s="23"/>
      <c r="E39" s="27" t="s">
        <v>23</v>
      </c>
      <c r="F39" s="45"/>
      <c r="G39" s="523" t="s">
        <v>43</v>
      </c>
      <c r="H39" s="524"/>
      <c r="I39" s="524"/>
      <c r="J39" s="524"/>
      <c r="K39" s="524"/>
      <c r="L39" s="524"/>
      <c r="M39" s="524"/>
      <c r="N39" s="524"/>
      <c r="O39" s="524"/>
      <c r="P39" s="524"/>
      <c r="Q39" s="525"/>
    </row>
    <row r="40" spans="1:17" x14ac:dyDescent="0.25">
      <c r="A40" s="25">
        <v>1</v>
      </c>
      <c r="B40" s="25"/>
      <c r="C40" s="22" t="s">
        <v>26</v>
      </c>
      <c r="D40" s="23"/>
      <c r="E40" s="27" t="s">
        <v>32</v>
      </c>
      <c r="F40" s="45"/>
      <c r="G40" s="50"/>
      <c r="H40" s="526"/>
      <c r="I40" s="526"/>
      <c r="J40" s="11"/>
      <c r="K40" s="526"/>
      <c r="L40" s="526"/>
      <c r="M40" s="11"/>
      <c r="N40" s="11"/>
      <c r="O40" s="11"/>
      <c r="P40" s="11"/>
      <c r="Q40" s="5"/>
    </row>
    <row r="41" spans="1:17" ht="15.75" customHeight="1" x14ac:dyDescent="0.25">
      <c r="A41" s="25">
        <v>2</v>
      </c>
      <c r="B41" s="25"/>
      <c r="C41" s="22" t="s">
        <v>28</v>
      </c>
      <c r="D41" s="23"/>
      <c r="E41" s="509" t="s">
        <v>44</v>
      </c>
      <c r="F41" s="510"/>
      <c r="G41" s="53"/>
      <c r="H41" s="10"/>
      <c r="I41" s="10"/>
      <c r="J41" s="11"/>
      <c r="K41" s="10"/>
      <c r="L41" s="10"/>
      <c r="M41" s="11"/>
      <c r="N41" s="11"/>
      <c r="O41" s="11"/>
      <c r="P41" s="11"/>
      <c r="Q41" s="5"/>
    </row>
    <row r="42" spans="1:17" ht="15.75" customHeight="1" x14ac:dyDescent="0.25">
      <c r="A42" s="25">
        <v>3</v>
      </c>
      <c r="B42" s="25"/>
      <c r="C42" s="22" t="s">
        <v>31</v>
      </c>
      <c r="D42" s="23"/>
      <c r="E42" s="516" t="s">
        <v>23</v>
      </c>
      <c r="F42" s="517"/>
      <c r="G42" s="53"/>
      <c r="H42" s="10"/>
      <c r="I42" s="10"/>
      <c r="J42" s="11"/>
      <c r="K42" s="10"/>
      <c r="L42" s="10"/>
      <c r="M42" s="11"/>
      <c r="N42" s="11"/>
      <c r="O42" s="11"/>
      <c r="P42" s="11"/>
      <c r="Q42" s="5"/>
    </row>
    <row r="43" spans="1:17" ht="15.75" customHeight="1" x14ac:dyDescent="0.25">
      <c r="A43" s="25">
        <v>4</v>
      </c>
      <c r="B43" s="25"/>
      <c r="C43" s="28"/>
      <c r="D43" s="29"/>
      <c r="E43" s="24" t="s">
        <v>25</v>
      </c>
      <c r="F43" s="45"/>
      <c r="G43" s="53"/>
      <c r="H43" s="10"/>
      <c r="I43" s="10"/>
      <c r="J43" s="11"/>
      <c r="K43" s="10"/>
      <c r="L43" s="10"/>
      <c r="M43" s="11"/>
      <c r="N43" s="11"/>
      <c r="O43" s="11"/>
      <c r="P43" s="11"/>
      <c r="Q43" s="5"/>
    </row>
    <row r="44" spans="1:17" ht="15.75" customHeight="1" x14ac:dyDescent="0.25">
      <c r="A44" s="25">
        <v>5</v>
      </c>
      <c r="B44" s="25"/>
      <c r="C44" s="549" t="s">
        <v>45</v>
      </c>
      <c r="D44" s="549"/>
      <c r="E44" s="24" t="s">
        <v>27</v>
      </c>
      <c r="F44" s="45"/>
      <c r="G44" s="53"/>
      <c r="H44" s="10"/>
      <c r="I44" s="10"/>
      <c r="J44" s="11"/>
      <c r="K44" s="10"/>
      <c r="L44" s="10"/>
      <c r="M44" s="11"/>
      <c r="N44" s="11"/>
      <c r="O44" s="11"/>
      <c r="P44" s="11"/>
      <c r="Q44" s="5"/>
    </row>
    <row r="45" spans="1:17" ht="15.75" customHeight="1" x14ac:dyDescent="0.25">
      <c r="A45" s="25">
        <v>6</v>
      </c>
      <c r="B45" s="25"/>
      <c r="C45" s="28"/>
      <c r="D45" s="29"/>
      <c r="E45" s="24" t="s">
        <v>29</v>
      </c>
      <c r="F45" s="45"/>
      <c r="G45" s="53"/>
      <c r="H45" s="10"/>
      <c r="I45" s="10"/>
      <c r="J45" s="11"/>
      <c r="K45" s="10"/>
      <c r="L45" s="10"/>
      <c r="M45" s="4"/>
      <c r="N45" s="11"/>
      <c r="O45" s="11"/>
      <c r="P45" s="4"/>
      <c r="Q45" s="5"/>
    </row>
    <row r="46" spans="1:17" ht="15.75" customHeight="1" x14ac:dyDescent="0.25">
      <c r="A46" s="551"/>
      <c r="B46" s="551"/>
      <c r="C46" s="22"/>
      <c r="D46" s="23"/>
      <c r="E46" s="518" t="s">
        <v>32</v>
      </c>
      <c r="F46" s="519"/>
      <c r="G46" s="53"/>
      <c r="H46" s="10"/>
      <c r="I46" s="10"/>
      <c r="J46" s="11"/>
      <c r="K46" s="10"/>
      <c r="L46" s="10"/>
      <c r="M46" s="11"/>
      <c r="N46" s="11"/>
      <c r="O46" s="11"/>
      <c r="P46" s="11"/>
      <c r="Q46" s="5"/>
    </row>
    <row r="47" spans="1:17" ht="15.75" customHeight="1" x14ac:dyDescent="0.25">
      <c r="A47" s="515" t="s">
        <v>46</v>
      </c>
      <c r="B47" s="515"/>
      <c r="C47" s="22"/>
      <c r="D47" s="23"/>
      <c r="E47" s="24" t="s">
        <v>35</v>
      </c>
      <c r="F47" s="45"/>
      <c r="G47" s="53"/>
      <c r="H47" s="10"/>
      <c r="I47" s="10"/>
      <c r="J47" s="11"/>
      <c r="K47" s="10"/>
      <c r="L47" s="10"/>
      <c r="M47" s="11"/>
      <c r="N47" s="11"/>
      <c r="O47" s="11"/>
      <c r="P47" s="11"/>
      <c r="Q47" s="5"/>
    </row>
    <row r="48" spans="1:17" ht="15.75" customHeight="1" x14ac:dyDescent="0.25">
      <c r="A48" s="25">
        <v>1</v>
      </c>
      <c r="B48" s="25"/>
      <c r="C48" s="509" t="s">
        <v>47</v>
      </c>
      <c r="D48" s="509"/>
      <c r="E48" s="24" t="s">
        <v>27</v>
      </c>
      <c r="F48" s="45"/>
      <c r="G48" s="53"/>
      <c r="H48" s="10"/>
      <c r="I48" s="10"/>
      <c r="J48" s="11"/>
      <c r="K48" s="10"/>
      <c r="L48" s="10"/>
      <c r="M48" s="11"/>
      <c r="N48" s="11"/>
      <c r="O48" s="11"/>
      <c r="P48" s="11"/>
      <c r="Q48" s="5"/>
    </row>
    <row r="49" spans="1:17" ht="15.75" customHeight="1" x14ac:dyDescent="0.25">
      <c r="A49" s="25">
        <v>2</v>
      </c>
      <c r="B49" s="25"/>
      <c r="C49" s="22" t="s">
        <v>19</v>
      </c>
      <c r="D49" s="23"/>
      <c r="E49" s="26" t="s">
        <v>29</v>
      </c>
      <c r="F49" s="45"/>
      <c r="G49" s="53"/>
      <c r="H49" s="10"/>
      <c r="I49" s="10"/>
      <c r="J49" s="11"/>
      <c r="K49" s="10"/>
      <c r="L49" s="10"/>
      <c r="M49" s="11"/>
      <c r="N49" s="11"/>
      <c r="O49" s="11"/>
      <c r="P49" s="11"/>
      <c r="Q49" s="5"/>
    </row>
    <row r="50" spans="1:17" x14ac:dyDescent="0.25">
      <c r="A50" s="25">
        <v>3</v>
      </c>
      <c r="B50" s="25"/>
      <c r="C50" s="22" t="s">
        <v>26</v>
      </c>
      <c r="D50" s="23"/>
      <c r="E50" s="521" t="s">
        <v>36</v>
      </c>
      <c r="F50" s="522"/>
      <c r="G50" s="50"/>
      <c r="H50" s="11"/>
      <c r="I50" s="11"/>
      <c r="J50" s="11"/>
      <c r="K50" s="11"/>
      <c r="L50" s="11"/>
      <c r="M50" s="11"/>
      <c r="N50" s="11"/>
      <c r="O50" s="11"/>
      <c r="P50" s="11"/>
      <c r="Q50" s="5"/>
    </row>
    <row r="51" spans="1:17" x14ac:dyDescent="0.25">
      <c r="A51" s="25">
        <v>4</v>
      </c>
      <c r="B51" s="25"/>
      <c r="C51" s="22" t="s">
        <v>28</v>
      </c>
      <c r="D51" s="23"/>
      <c r="E51" s="27" t="s">
        <v>23</v>
      </c>
      <c r="F51" s="45"/>
      <c r="G51" s="50"/>
      <c r="H51" s="11"/>
      <c r="I51" s="11"/>
      <c r="J51" s="11"/>
      <c r="K51" s="11"/>
      <c r="L51" s="11"/>
      <c r="M51" s="11"/>
      <c r="N51" s="11"/>
      <c r="O51" s="11"/>
      <c r="P51" s="11"/>
      <c r="Q51" s="5"/>
    </row>
    <row r="52" spans="1:17" x14ac:dyDescent="0.25">
      <c r="A52" s="25">
        <v>5</v>
      </c>
      <c r="B52" s="25"/>
      <c r="C52" s="22" t="s">
        <v>31</v>
      </c>
      <c r="D52" s="23"/>
      <c r="E52" s="27" t="s">
        <v>32</v>
      </c>
      <c r="F52" s="45"/>
      <c r="G52" s="50"/>
      <c r="H52" s="526"/>
      <c r="I52" s="526"/>
      <c r="J52" s="11"/>
      <c r="K52" s="526"/>
      <c r="L52" s="526"/>
      <c r="M52" s="11"/>
      <c r="N52" s="526"/>
      <c r="O52" s="526"/>
      <c r="P52" s="11"/>
      <c r="Q52" s="5"/>
    </row>
    <row r="53" spans="1:17" x14ac:dyDescent="0.25">
      <c r="A53" s="25">
        <v>6</v>
      </c>
      <c r="B53" s="25"/>
      <c r="C53" s="509" t="s">
        <v>48</v>
      </c>
      <c r="D53" s="509"/>
      <c r="E53" s="509" t="s">
        <v>49</v>
      </c>
      <c r="F53" s="510"/>
      <c r="G53" s="50"/>
      <c r="H53" s="10"/>
      <c r="I53" s="10"/>
      <c r="J53" s="11"/>
      <c r="K53" s="10"/>
      <c r="L53" s="10"/>
      <c r="M53" s="11"/>
      <c r="N53" s="10"/>
      <c r="O53" s="10"/>
      <c r="P53" s="11"/>
      <c r="Q53" s="5"/>
    </row>
    <row r="54" spans="1:17" x14ac:dyDescent="0.25">
      <c r="A54" s="527" t="s">
        <v>50</v>
      </c>
      <c r="B54" s="527"/>
      <c r="C54" s="22" t="s">
        <v>19</v>
      </c>
      <c r="D54" s="23"/>
      <c r="E54" s="516" t="s">
        <v>23</v>
      </c>
      <c r="F54" s="517"/>
      <c r="G54" s="50"/>
      <c r="H54" s="10"/>
      <c r="I54" s="10"/>
      <c r="J54" s="11"/>
      <c r="K54" s="10"/>
      <c r="L54" s="10"/>
      <c r="M54" s="11"/>
      <c r="N54" s="10"/>
      <c r="O54" s="10"/>
      <c r="P54" s="11"/>
      <c r="Q54" s="5"/>
    </row>
    <row r="55" spans="1:17" x14ac:dyDescent="0.25">
      <c r="A55" s="515" t="s">
        <v>51</v>
      </c>
      <c r="B55" s="515"/>
      <c r="C55" s="22" t="s">
        <v>26</v>
      </c>
      <c r="D55" s="23"/>
      <c r="E55" s="24" t="s">
        <v>25</v>
      </c>
      <c r="F55" s="45"/>
      <c r="G55" s="50"/>
      <c r="H55" s="10"/>
      <c r="I55" s="10"/>
      <c r="J55" s="11"/>
      <c r="K55" s="10"/>
      <c r="L55" s="10"/>
      <c r="M55" s="11"/>
      <c r="N55" s="10"/>
      <c r="O55" s="10"/>
      <c r="P55" s="11"/>
      <c r="Q55" s="5"/>
    </row>
    <row r="56" spans="1:17" x14ac:dyDescent="0.25">
      <c r="A56" s="25">
        <v>1</v>
      </c>
      <c r="B56" s="25"/>
      <c r="C56" s="22" t="s">
        <v>28</v>
      </c>
      <c r="D56" s="23"/>
      <c r="E56" s="24" t="s">
        <v>27</v>
      </c>
      <c r="F56" s="45"/>
      <c r="G56" s="50"/>
      <c r="H56" s="10"/>
      <c r="I56" s="10"/>
      <c r="J56" s="11"/>
      <c r="K56" s="10"/>
      <c r="L56" s="10"/>
      <c r="M56" s="11"/>
      <c r="N56" s="10"/>
      <c r="O56" s="10"/>
      <c r="P56" s="11"/>
      <c r="Q56" s="5"/>
    </row>
    <row r="57" spans="1:17" x14ac:dyDescent="0.25">
      <c r="A57" s="25">
        <v>2</v>
      </c>
      <c r="B57" s="25"/>
      <c r="C57" s="22" t="s">
        <v>31</v>
      </c>
      <c r="D57" s="23"/>
      <c r="E57" s="24" t="s">
        <v>29</v>
      </c>
      <c r="F57" s="45"/>
      <c r="G57" s="50"/>
      <c r="H57" s="10"/>
      <c r="I57" s="10"/>
      <c r="J57" s="11"/>
      <c r="K57" s="10"/>
      <c r="L57" s="10"/>
      <c r="M57" s="11"/>
      <c r="N57" s="10"/>
      <c r="O57" s="10"/>
      <c r="P57" s="11"/>
      <c r="Q57" s="5"/>
    </row>
    <row r="58" spans="1:17" x14ac:dyDescent="0.25">
      <c r="A58" s="25">
        <v>3</v>
      </c>
      <c r="B58" s="25"/>
      <c r="C58" s="509" t="s">
        <v>52</v>
      </c>
      <c r="D58" s="509"/>
      <c r="E58" s="518" t="s">
        <v>32</v>
      </c>
      <c r="F58" s="519"/>
      <c r="G58" s="50"/>
      <c r="H58" s="10"/>
      <c r="I58" s="10"/>
      <c r="J58" s="11"/>
      <c r="K58" s="10"/>
      <c r="L58" s="10"/>
      <c r="M58" s="11"/>
      <c r="N58" s="10"/>
      <c r="O58" s="10"/>
      <c r="P58" s="11"/>
      <c r="Q58" s="5"/>
    </row>
    <row r="59" spans="1:17" x14ac:dyDescent="0.25">
      <c r="A59" s="25">
        <v>4</v>
      </c>
      <c r="B59" s="25"/>
      <c r="C59" s="22" t="s">
        <v>19</v>
      </c>
      <c r="D59" s="23"/>
      <c r="E59" s="24" t="s">
        <v>35</v>
      </c>
      <c r="F59" s="45"/>
      <c r="G59" s="50"/>
      <c r="H59" s="10"/>
      <c r="I59" s="10"/>
      <c r="J59" s="11"/>
      <c r="K59" s="10"/>
      <c r="L59" s="10"/>
      <c r="M59" s="11"/>
      <c r="N59" s="10"/>
      <c r="O59" s="10"/>
      <c r="P59" s="11"/>
      <c r="Q59" s="5"/>
    </row>
    <row r="60" spans="1:17" x14ac:dyDescent="0.25">
      <c r="A60" s="25">
        <v>5</v>
      </c>
      <c r="B60" s="25"/>
      <c r="C60" s="22" t="s">
        <v>26</v>
      </c>
      <c r="D60" s="23"/>
      <c r="E60" s="24" t="s">
        <v>27</v>
      </c>
      <c r="F60" s="45"/>
      <c r="G60" s="50"/>
      <c r="H60" s="10"/>
      <c r="I60" s="10"/>
      <c r="J60" s="11"/>
      <c r="K60" s="10"/>
      <c r="L60" s="10"/>
      <c r="M60" s="11"/>
      <c r="N60" s="10"/>
      <c r="O60" s="10"/>
      <c r="P60" s="11"/>
      <c r="Q60" s="5"/>
    </row>
    <row r="61" spans="1:17" x14ac:dyDescent="0.25">
      <c r="A61" s="25">
        <v>6</v>
      </c>
      <c r="B61" s="25"/>
      <c r="C61" s="22" t="s">
        <v>28</v>
      </c>
      <c r="D61" s="23"/>
      <c r="E61" s="26" t="s">
        <v>29</v>
      </c>
      <c r="F61" s="45"/>
      <c r="G61" s="50"/>
      <c r="H61" s="10"/>
      <c r="I61" s="10"/>
      <c r="J61" s="11"/>
      <c r="K61" s="10"/>
      <c r="L61" s="10"/>
      <c r="M61" s="11"/>
      <c r="N61" s="10"/>
      <c r="O61" s="10"/>
      <c r="P61" s="11"/>
      <c r="Q61" s="5"/>
    </row>
    <row r="62" spans="1:17" ht="16.5" customHeight="1" x14ac:dyDescent="0.3">
      <c r="A62" s="30"/>
      <c r="B62" s="13"/>
      <c r="C62" s="22" t="s">
        <v>31</v>
      </c>
      <c r="D62" s="23"/>
      <c r="E62" s="521" t="s">
        <v>36</v>
      </c>
      <c r="F62" s="522"/>
      <c r="G62" s="50"/>
      <c r="H62" s="11"/>
      <c r="I62" s="11"/>
      <c r="J62" s="11"/>
      <c r="K62" s="11"/>
      <c r="L62" s="11"/>
      <c r="M62" s="11"/>
      <c r="N62" s="11"/>
      <c r="O62" s="11"/>
      <c r="P62" s="11"/>
      <c r="Q62" s="5"/>
    </row>
    <row r="63" spans="1:17" ht="17.25" customHeight="1" x14ac:dyDescent="0.3">
      <c r="A63" s="528" t="s">
        <v>53</v>
      </c>
      <c r="B63" s="528"/>
      <c r="C63" s="509" t="s">
        <v>54</v>
      </c>
      <c r="D63" s="509"/>
      <c r="E63" s="27" t="s">
        <v>23</v>
      </c>
      <c r="F63" s="45"/>
      <c r="G63" s="75"/>
      <c r="H63" s="55"/>
      <c r="I63" s="55"/>
      <c r="J63" s="55"/>
      <c r="K63" s="55"/>
      <c r="L63" s="55"/>
      <c r="M63" s="55"/>
      <c r="N63" s="55"/>
      <c r="O63" s="55"/>
      <c r="P63" s="55"/>
      <c r="Q63" s="2"/>
    </row>
    <row r="64" spans="1:17" ht="16.5" customHeight="1" x14ac:dyDescent="0.3">
      <c r="A64" s="529" t="s">
        <v>30</v>
      </c>
      <c r="B64" s="529"/>
      <c r="C64" s="22" t="s">
        <v>19</v>
      </c>
      <c r="D64" s="23"/>
      <c r="E64" s="27" t="s">
        <v>32</v>
      </c>
      <c r="F64" s="45"/>
      <c r="G64" s="512" t="s">
        <v>55</v>
      </c>
      <c r="H64" s="513"/>
      <c r="I64" s="513"/>
      <c r="J64" s="513"/>
      <c r="K64" s="513"/>
      <c r="L64" s="513"/>
      <c r="M64" s="513"/>
      <c r="N64" s="513"/>
      <c r="O64" s="513"/>
      <c r="P64" s="513"/>
      <c r="Q64" s="514"/>
    </row>
    <row r="65" spans="1:17" ht="16.5" customHeight="1" x14ac:dyDescent="0.3">
      <c r="A65" s="515" t="s">
        <v>33</v>
      </c>
      <c r="B65" s="515"/>
      <c r="C65" s="22" t="s">
        <v>26</v>
      </c>
      <c r="D65" s="23"/>
      <c r="E65" s="509" t="s">
        <v>56</v>
      </c>
      <c r="F65" s="510"/>
      <c r="G65" s="541"/>
      <c r="H65" s="542"/>
      <c r="I65" s="542"/>
      <c r="J65" s="542"/>
      <c r="K65" s="543"/>
      <c r="L65" s="12"/>
      <c r="M65" s="544"/>
      <c r="N65" s="545"/>
      <c r="O65" s="545"/>
      <c r="P65" s="545"/>
      <c r="Q65" s="546"/>
    </row>
    <row r="66" spans="1:17" ht="15.75" customHeight="1" x14ac:dyDescent="0.25">
      <c r="A66" s="25">
        <v>1</v>
      </c>
      <c r="B66" s="25"/>
      <c r="C66" s="22" t="s">
        <v>28</v>
      </c>
      <c r="D66" s="23"/>
      <c r="E66" s="516" t="s">
        <v>23</v>
      </c>
      <c r="F66" s="517"/>
      <c r="G66" s="63" t="s">
        <v>57</v>
      </c>
      <c r="H66" s="58" t="s">
        <v>58</v>
      </c>
      <c r="I66" s="58" t="s">
        <v>59</v>
      </c>
      <c r="J66" s="58" t="s">
        <v>60</v>
      </c>
      <c r="K66" s="58" t="s">
        <v>61</v>
      </c>
      <c r="L66" s="12"/>
      <c r="M66" s="57" t="s">
        <v>57</v>
      </c>
      <c r="N66" s="58" t="s">
        <v>58</v>
      </c>
      <c r="O66" s="58" t="s">
        <v>59</v>
      </c>
      <c r="P66" s="58" t="s">
        <v>60</v>
      </c>
      <c r="Q66" s="64" t="s">
        <v>61</v>
      </c>
    </row>
    <row r="67" spans="1:17" ht="15.75" customHeight="1" x14ac:dyDescent="0.25">
      <c r="A67" s="25">
        <v>2</v>
      </c>
      <c r="B67" s="25"/>
      <c r="C67" s="22" t="s">
        <v>31</v>
      </c>
      <c r="D67" s="23"/>
      <c r="E67" s="24" t="s">
        <v>25</v>
      </c>
      <c r="F67" s="45"/>
      <c r="G67" s="65" t="s">
        <v>62</v>
      </c>
      <c r="H67" s="60" t="s">
        <v>63</v>
      </c>
      <c r="I67" s="60" t="s">
        <v>64</v>
      </c>
      <c r="J67" s="60" t="s">
        <v>65</v>
      </c>
      <c r="K67" s="60" t="s">
        <v>66</v>
      </c>
      <c r="L67" s="12"/>
      <c r="M67" s="59" t="s">
        <v>62</v>
      </c>
      <c r="N67" s="60" t="s">
        <v>63</v>
      </c>
      <c r="O67" s="60" t="s">
        <v>64</v>
      </c>
      <c r="P67" s="60" t="s">
        <v>65</v>
      </c>
      <c r="Q67" s="66" t="s">
        <v>66</v>
      </c>
    </row>
    <row r="68" spans="1:17" ht="15.75" customHeight="1" x14ac:dyDescent="0.25">
      <c r="A68" s="25">
        <v>3</v>
      </c>
      <c r="B68" s="25"/>
      <c r="C68" s="509" t="s">
        <v>67</v>
      </c>
      <c r="D68" s="509"/>
      <c r="E68" s="24" t="s">
        <v>27</v>
      </c>
      <c r="F68" s="45"/>
      <c r="G68" s="67"/>
      <c r="H68" s="12"/>
      <c r="I68" s="12"/>
      <c r="J68" s="12"/>
      <c r="K68" s="12"/>
      <c r="L68" s="12"/>
      <c r="M68" s="61"/>
      <c r="N68" s="12"/>
      <c r="O68" s="12"/>
      <c r="P68" s="12"/>
      <c r="Q68" s="56"/>
    </row>
    <row r="69" spans="1:17" ht="15.75" customHeight="1" x14ac:dyDescent="0.25">
      <c r="A69" s="25">
        <v>4</v>
      </c>
      <c r="B69" s="25"/>
      <c r="C69" s="22" t="s">
        <v>19</v>
      </c>
      <c r="D69" s="23"/>
      <c r="E69" s="24" t="s">
        <v>29</v>
      </c>
      <c r="F69" s="45"/>
      <c r="G69" s="62"/>
      <c r="H69" s="12"/>
      <c r="I69" s="12"/>
      <c r="J69" s="12"/>
      <c r="K69" s="12"/>
      <c r="L69" s="12"/>
      <c r="M69" s="13"/>
      <c r="N69" s="12"/>
      <c r="O69" s="12"/>
      <c r="P69" s="12"/>
      <c r="Q69" s="56"/>
    </row>
    <row r="70" spans="1:17" ht="15.75" customHeight="1" x14ac:dyDescent="0.25">
      <c r="A70" s="25">
        <v>5</v>
      </c>
      <c r="B70" s="25"/>
      <c r="C70" s="22" t="s">
        <v>26</v>
      </c>
      <c r="D70" s="23"/>
      <c r="E70" s="518" t="s">
        <v>32</v>
      </c>
      <c r="F70" s="519"/>
      <c r="G70" s="62"/>
      <c r="H70" s="12"/>
      <c r="I70" s="12"/>
      <c r="J70" s="12"/>
      <c r="K70" s="12"/>
      <c r="L70" s="12"/>
      <c r="M70" s="13"/>
      <c r="N70" s="12"/>
      <c r="O70" s="12"/>
      <c r="P70" s="12"/>
      <c r="Q70" s="56"/>
    </row>
    <row r="71" spans="1:17" ht="15.75" customHeight="1" x14ac:dyDescent="0.25">
      <c r="A71" s="25">
        <v>6</v>
      </c>
      <c r="B71" s="25"/>
      <c r="C71" s="22" t="s">
        <v>28</v>
      </c>
      <c r="D71" s="23"/>
      <c r="E71" s="24" t="s">
        <v>35</v>
      </c>
      <c r="F71" s="45"/>
      <c r="G71" s="62"/>
      <c r="H71" s="12"/>
      <c r="I71" s="12"/>
      <c r="J71" s="12"/>
      <c r="K71" s="12"/>
      <c r="L71" s="12"/>
      <c r="M71" s="13"/>
      <c r="N71" s="12"/>
      <c r="O71" s="12"/>
      <c r="P71" s="12"/>
      <c r="Q71" s="56"/>
    </row>
    <row r="72" spans="1:17" ht="15.75" customHeight="1" x14ac:dyDescent="0.25">
      <c r="A72" s="511"/>
      <c r="B72" s="511"/>
      <c r="C72" s="22" t="s">
        <v>31</v>
      </c>
      <c r="D72" s="23"/>
      <c r="E72" s="24" t="s">
        <v>27</v>
      </c>
      <c r="F72" s="45"/>
      <c r="G72" s="62"/>
      <c r="H72" s="12"/>
      <c r="I72" s="12"/>
      <c r="J72" s="12"/>
      <c r="K72" s="12"/>
      <c r="L72" s="12"/>
      <c r="M72" s="13"/>
      <c r="N72" s="12"/>
      <c r="O72" s="12"/>
      <c r="P72" s="12"/>
      <c r="Q72" s="56"/>
    </row>
    <row r="73" spans="1:17" ht="15.75" customHeight="1" x14ac:dyDescent="0.25">
      <c r="A73" s="515" t="s">
        <v>39</v>
      </c>
      <c r="B73" s="515"/>
      <c r="C73" s="28"/>
      <c r="D73" s="29"/>
      <c r="E73" s="26" t="s">
        <v>29</v>
      </c>
      <c r="F73" s="45"/>
      <c r="G73" s="62"/>
      <c r="H73" s="12"/>
      <c r="I73" s="12"/>
      <c r="J73" s="12"/>
      <c r="K73" s="12"/>
      <c r="L73" s="12"/>
      <c r="M73" s="13"/>
      <c r="N73" s="12"/>
      <c r="O73" s="12"/>
      <c r="P73" s="12"/>
      <c r="Q73" s="56"/>
    </row>
    <row r="74" spans="1:17" ht="15.75" customHeight="1" x14ac:dyDescent="0.25">
      <c r="A74" s="25">
        <v>1</v>
      </c>
      <c r="B74" s="25"/>
      <c r="C74" s="28"/>
      <c r="D74" s="29"/>
      <c r="E74" s="521" t="s">
        <v>36</v>
      </c>
      <c r="F74" s="522"/>
      <c r="G74" s="53"/>
      <c r="H74" s="11"/>
      <c r="I74" s="11"/>
      <c r="J74" s="11"/>
      <c r="K74" s="11"/>
      <c r="L74" s="11"/>
      <c r="M74" s="11"/>
      <c r="N74" s="11"/>
      <c r="O74" s="11"/>
      <c r="P74" s="11"/>
      <c r="Q74" s="5"/>
    </row>
    <row r="75" spans="1:17" ht="16.5" customHeight="1" x14ac:dyDescent="0.3">
      <c r="A75" s="25">
        <v>2</v>
      </c>
      <c r="B75" s="25"/>
      <c r="C75" s="28"/>
      <c r="D75" s="29"/>
      <c r="E75" s="27" t="s">
        <v>23</v>
      </c>
      <c r="F75" s="45"/>
      <c r="G75" s="537"/>
      <c r="H75" s="538"/>
      <c r="I75" s="538"/>
      <c r="J75" s="538"/>
      <c r="K75" s="538"/>
      <c r="L75" s="11"/>
      <c r="M75" s="539"/>
      <c r="N75" s="539"/>
      <c r="O75" s="539"/>
      <c r="P75" s="539"/>
      <c r="Q75" s="540"/>
    </row>
    <row r="76" spans="1:17" ht="15.75" customHeight="1" x14ac:dyDescent="0.25">
      <c r="A76" s="25">
        <v>3</v>
      </c>
      <c r="B76" s="25"/>
      <c r="C76" s="28"/>
      <c r="D76" s="29"/>
      <c r="E76" s="27" t="s">
        <v>32</v>
      </c>
      <c r="F76" s="45"/>
      <c r="G76" s="81" t="s">
        <v>57</v>
      </c>
      <c r="H76" s="82" t="s">
        <v>58</v>
      </c>
      <c r="I76" s="82" t="s">
        <v>59</v>
      </c>
      <c r="J76" s="82" t="s">
        <v>60</v>
      </c>
      <c r="K76" s="82" t="s">
        <v>61</v>
      </c>
      <c r="L76" s="83"/>
      <c r="M76" s="84" t="s">
        <v>57</v>
      </c>
      <c r="N76" s="82" t="s">
        <v>58</v>
      </c>
      <c r="O76" s="82" t="s">
        <v>59</v>
      </c>
      <c r="P76" s="82" t="s">
        <v>60</v>
      </c>
      <c r="Q76" s="85" t="s">
        <v>61</v>
      </c>
    </row>
    <row r="77" spans="1:17" ht="15.75" customHeight="1" x14ac:dyDescent="0.25">
      <c r="A77" s="25">
        <v>4</v>
      </c>
      <c r="B77" s="25"/>
      <c r="C77" s="13"/>
      <c r="D77" s="13"/>
      <c r="E77" s="29"/>
      <c r="F77" s="46"/>
      <c r="G77" s="65" t="s">
        <v>62</v>
      </c>
      <c r="H77" s="60" t="s">
        <v>63</v>
      </c>
      <c r="I77" s="60" t="s">
        <v>64</v>
      </c>
      <c r="J77" s="60" t="s">
        <v>65</v>
      </c>
      <c r="K77" s="60" t="s">
        <v>66</v>
      </c>
      <c r="L77" s="12"/>
      <c r="M77" s="59" t="s">
        <v>62</v>
      </c>
      <c r="N77" s="60" t="s">
        <v>63</v>
      </c>
      <c r="O77" s="60" t="s">
        <v>64</v>
      </c>
      <c r="P77" s="60" t="s">
        <v>65</v>
      </c>
      <c r="Q77" s="66" t="s">
        <v>66</v>
      </c>
    </row>
    <row r="78" spans="1:17" ht="16.5" customHeight="1" x14ac:dyDescent="0.3">
      <c r="A78" s="25">
        <v>5</v>
      </c>
      <c r="B78" s="25"/>
      <c r="C78" s="13"/>
      <c r="D78" s="13"/>
      <c r="E78" s="528" t="s">
        <v>68</v>
      </c>
      <c r="F78" s="536"/>
      <c r="G78" s="67"/>
      <c r="H78" s="12"/>
      <c r="I78" s="12"/>
      <c r="J78" s="12"/>
      <c r="K78" s="12"/>
      <c r="L78" s="12"/>
      <c r="M78" s="61"/>
      <c r="N78" s="12"/>
      <c r="O78" s="12"/>
      <c r="P78" s="12"/>
      <c r="Q78" s="56"/>
    </row>
    <row r="79" spans="1:17" ht="15.75" customHeight="1" x14ac:dyDescent="0.25">
      <c r="A79" s="25">
        <v>6</v>
      </c>
      <c r="B79" s="25"/>
      <c r="C79" s="13"/>
      <c r="D79" s="13"/>
      <c r="E79" s="31"/>
      <c r="F79" s="47"/>
      <c r="G79" s="62"/>
      <c r="H79" s="12"/>
      <c r="I79" s="12"/>
      <c r="J79" s="12"/>
      <c r="K79" s="12"/>
      <c r="L79" s="12"/>
      <c r="M79" s="13"/>
      <c r="N79" s="12"/>
      <c r="O79" s="12"/>
      <c r="P79" s="12"/>
      <c r="Q79" s="56"/>
    </row>
    <row r="80" spans="1:17" ht="15.75" customHeight="1" x14ac:dyDescent="0.25">
      <c r="A80" s="520"/>
      <c r="B80" s="520"/>
      <c r="C80" s="520"/>
      <c r="D80" s="520"/>
      <c r="E80" s="509" t="s">
        <v>20</v>
      </c>
      <c r="F80" s="510"/>
      <c r="G80" s="62"/>
      <c r="H80" s="12"/>
      <c r="I80" s="12"/>
      <c r="J80" s="12"/>
      <c r="K80" s="12"/>
      <c r="L80" s="12"/>
      <c r="M80" s="13"/>
      <c r="N80" s="12"/>
      <c r="O80" s="12"/>
      <c r="P80" s="12"/>
      <c r="Q80" s="56"/>
    </row>
    <row r="81" spans="1:17" ht="15.75" customHeight="1" x14ac:dyDescent="0.25">
      <c r="A81" s="515" t="s">
        <v>42</v>
      </c>
      <c r="B81" s="515"/>
      <c r="C81" s="13"/>
      <c r="D81" s="13"/>
      <c r="E81" s="516" t="s">
        <v>23</v>
      </c>
      <c r="F81" s="517"/>
      <c r="G81" s="62"/>
      <c r="H81" s="12"/>
      <c r="I81" s="12"/>
      <c r="J81" s="12"/>
      <c r="K81" s="12"/>
      <c r="L81" s="12"/>
      <c r="M81" s="13"/>
      <c r="N81" s="12"/>
      <c r="O81" s="12"/>
      <c r="P81" s="12"/>
      <c r="Q81" s="56"/>
    </row>
    <row r="82" spans="1:17" ht="15.75" customHeight="1" x14ac:dyDescent="0.25">
      <c r="A82" s="25">
        <v>1</v>
      </c>
      <c r="B82" s="25"/>
      <c r="C82" s="13"/>
      <c r="D82" s="13"/>
      <c r="E82" s="24" t="s">
        <v>25</v>
      </c>
      <c r="F82" s="45"/>
      <c r="G82" s="62"/>
      <c r="H82" s="12"/>
      <c r="I82" s="12"/>
      <c r="J82" s="12"/>
      <c r="K82" s="12"/>
      <c r="L82" s="12"/>
      <c r="M82" s="13"/>
      <c r="N82" s="12"/>
      <c r="O82" s="12"/>
      <c r="P82" s="12"/>
      <c r="Q82" s="56"/>
    </row>
    <row r="83" spans="1:17" ht="15.75" customHeight="1" x14ac:dyDescent="0.25">
      <c r="A83" s="25">
        <v>2</v>
      </c>
      <c r="B83" s="25"/>
      <c r="C83" s="13"/>
      <c r="D83" s="13"/>
      <c r="E83" s="24" t="s">
        <v>27</v>
      </c>
      <c r="F83" s="45"/>
      <c r="G83" s="77"/>
      <c r="H83" s="78"/>
      <c r="I83" s="78"/>
      <c r="J83" s="78"/>
      <c r="K83" s="78"/>
      <c r="L83" s="78"/>
      <c r="M83" s="79"/>
      <c r="N83" s="78"/>
      <c r="O83" s="78"/>
      <c r="P83" s="78"/>
      <c r="Q83" s="80"/>
    </row>
    <row r="84" spans="1:17" ht="15.75" customHeight="1" x14ac:dyDescent="0.25">
      <c r="A84" s="25">
        <v>3</v>
      </c>
      <c r="B84" s="25"/>
      <c r="C84" s="13"/>
      <c r="D84" s="13"/>
      <c r="E84" s="24" t="s">
        <v>29</v>
      </c>
      <c r="F84" s="45"/>
      <c r="G84" s="90"/>
      <c r="H84" s="86"/>
      <c r="I84" s="86"/>
      <c r="J84" s="86"/>
      <c r="K84" s="86"/>
      <c r="L84" s="86"/>
      <c r="M84" s="86"/>
      <c r="N84" s="86"/>
      <c r="O84" s="86"/>
      <c r="P84" s="86"/>
      <c r="Q84" s="91"/>
    </row>
    <row r="85" spans="1:17" ht="16.5" customHeight="1" x14ac:dyDescent="0.3">
      <c r="A85" s="25">
        <v>4</v>
      </c>
      <c r="B85" s="25"/>
      <c r="C85" s="32"/>
      <c r="D85" s="13"/>
      <c r="E85" s="518" t="s">
        <v>32</v>
      </c>
      <c r="F85" s="519"/>
      <c r="G85" s="537"/>
      <c r="H85" s="538"/>
      <c r="I85" s="538"/>
      <c r="J85" s="538"/>
      <c r="K85" s="538"/>
      <c r="L85" s="11"/>
      <c r="M85" s="539"/>
      <c r="N85" s="539"/>
      <c r="O85" s="539"/>
      <c r="P85" s="539"/>
      <c r="Q85" s="540"/>
    </row>
    <row r="86" spans="1:17" ht="15.75" customHeight="1" x14ac:dyDescent="0.25">
      <c r="A86" s="25">
        <v>5</v>
      </c>
      <c r="B86" s="25"/>
      <c r="C86" s="32"/>
      <c r="D86" s="13"/>
      <c r="E86" s="24" t="s">
        <v>35</v>
      </c>
      <c r="F86" s="45"/>
      <c r="G86" s="81" t="s">
        <v>57</v>
      </c>
      <c r="H86" s="82" t="s">
        <v>58</v>
      </c>
      <c r="I86" s="82" t="s">
        <v>59</v>
      </c>
      <c r="J86" s="82" t="s">
        <v>60</v>
      </c>
      <c r="K86" s="82" t="s">
        <v>61</v>
      </c>
      <c r="L86" s="83"/>
      <c r="M86" s="84" t="s">
        <v>57</v>
      </c>
      <c r="N86" s="82" t="s">
        <v>58</v>
      </c>
      <c r="O86" s="82" t="s">
        <v>59</v>
      </c>
      <c r="P86" s="82" t="s">
        <v>60</v>
      </c>
      <c r="Q86" s="85" t="s">
        <v>61</v>
      </c>
    </row>
    <row r="87" spans="1:17" ht="15.75" customHeight="1" x14ac:dyDescent="0.25">
      <c r="A87" s="25">
        <v>6</v>
      </c>
      <c r="B87" s="25"/>
      <c r="C87" s="32"/>
      <c r="D87" s="13"/>
      <c r="E87" s="24" t="s">
        <v>27</v>
      </c>
      <c r="F87" s="45"/>
      <c r="G87" s="65" t="s">
        <v>62</v>
      </c>
      <c r="H87" s="60" t="s">
        <v>63</v>
      </c>
      <c r="I87" s="60" t="s">
        <v>64</v>
      </c>
      <c r="J87" s="60" t="s">
        <v>65</v>
      </c>
      <c r="K87" s="60" t="s">
        <v>66</v>
      </c>
      <c r="L87" s="12"/>
      <c r="M87" s="59" t="s">
        <v>62</v>
      </c>
      <c r="N87" s="60" t="s">
        <v>63</v>
      </c>
      <c r="O87" s="60" t="s">
        <v>64</v>
      </c>
      <c r="P87" s="60" t="s">
        <v>65</v>
      </c>
      <c r="Q87" s="66" t="s">
        <v>66</v>
      </c>
    </row>
    <row r="88" spans="1:17" ht="15.75" customHeight="1" x14ac:dyDescent="0.25">
      <c r="A88" s="527"/>
      <c r="B88" s="527"/>
      <c r="C88" s="527"/>
      <c r="D88" s="527"/>
      <c r="E88" s="26" t="s">
        <v>29</v>
      </c>
      <c r="F88" s="45"/>
      <c r="G88" s="67"/>
      <c r="H88" s="12"/>
      <c r="I88" s="12"/>
      <c r="J88" s="12"/>
      <c r="K88" s="12"/>
      <c r="L88" s="12"/>
      <c r="M88" s="61"/>
      <c r="N88" s="12"/>
      <c r="O88" s="12"/>
      <c r="P88" s="12"/>
      <c r="Q88" s="56"/>
    </row>
    <row r="89" spans="1:17" ht="15.75" customHeight="1" x14ac:dyDescent="0.25">
      <c r="A89" s="515" t="s">
        <v>46</v>
      </c>
      <c r="B89" s="515"/>
      <c r="C89" s="32"/>
      <c r="D89" s="13"/>
      <c r="E89" s="521" t="s">
        <v>36</v>
      </c>
      <c r="F89" s="522"/>
      <c r="G89" s="62"/>
      <c r="H89" s="12"/>
      <c r="I89" s="12"/>
      <c r="J89" s="12"/>
      <c r="K89" s="12"/>
      <c r="L89" s="12"/>
      <c r="M89" s="13"/>
      <c r="N89" s="12"/>
      <c r="O89" s="12"/>
      <c r="P89" s="12"/>
      <c r="Q89" s="56"/>
    </row>
    <row r="90" spans="1:17" ht="15.75" customHeight="1" x14ac:dyDescent="0.25">
      <c r="A90" s="25">
        <v>1</v>
      </c>
      <c r="B90" s="25"/>
      <c r="C90" s="32"/>
      <c r="D90" s="13"/>
      <c r="E90" s="27" t="s">
        <v>23</v>
      </c>
      <c r="F90" s="45"/>
      <c r="G90" s="62"/>
      <c r="H90" s="12"/>
      <c r="I90" s="12"/>
      <c r="J90" s="12"/>
      <c r="K90" s="12"/>
      <c r="L90" s="12"/>
      <c r="M90" s="13"/>
      <c r="N90" s="12"/>
      <c r="O90" s="12"/>
      <c r="P90" s="12"/>
      <c r="Q90" s="56"/>
    </row>
    <row r="91" spans="1:17" ht="15.75" customHeight="1" x14ac:dyDescent="0.25">
      <c r="A91" s="25">
        <v>2</v>
      </c>
      <c r="B91" s="25"/>
      <c r="C91" s="32"/>
      <c r="D91" s="13"/>
      <c r="E91" s="27" t="s">
        <v>32</v>
      </c>
      <c r="F91" s="45"/>
      <c r="G91" s="62"/>
      <c r="H91" s="12"/>
      <c r="I91" s="12"/>
      <c r="J91" s="12"/>
      <c r="K91" s="12"/>
      <c r="L91" s="12"/>
      <c r="M91" s="13"/>
      <c r="N91" s="12"/>
      <c r="O91" s="12"/>
      <c r="P91" s="12"/>
      <c r="Q91" s="56"/>
    </row>
    <row r="92" spans="1:17" ht="15.75" customHeight="1" x14ac:dyDescent="0.25">
      <c r="A92" s="25">
        <v>3</v>
      </c>
      <c r="B92" s="25"/>
      <c r="C92" s="32"/>
      <c r="D92" s="13"/>
      <c r="E92" s="509" t="s">
        <v>38</v>
      </c>
      <c r="F92" s="510"/>
      <c r="G92" s="62"/>
      <c r="H92" s="12"/>
      <c r="I92" s="12"/>
      <c r="J92" s="12"/>
      <c r="K92" s="12"/>
      <c r="L92" s="12"/>
      <c r="M92" s="13"/>
      <c r="N92" s="12"/>
      <c r="O92" s="12"/>
      <c r="P92" s="12"/>
      <c r="Q92" s="56"/>
    </row>
    <row r="93" spans="1:17" ht="15.75" customHeight="1" x14ac:dyDescent="0.25">
      <c r="A93" s="25">
        <v>4</v>
      </c>
      <c r="B93" s="25"/>
      <c r="C93" s="32"/>
      <c r="D93" s="13"/>
      <c r="E93" s="516" t="s">
        <v>23</v>
      </c>
      <c r="F93" s="517"/>
      <c r="G93" s="77"/>
      <c r="H93" s="78"/>
      <c r="I93" s="78"/>
      <c r="J93" s="78"/>
      <c r="K93" s="78"/>
      <c r="L93" s="78"/>
      <c r="M93" s="79"/>
      <c r="N93" s="78"/>
      <c r="O93" s="78"/>
      <c r="P93" s="78"/>
      <c r="Q93" s="80"/>
    </row>
    <row r="94" spans="1:17" ht="15.75" customHeight="1" x14ac:dyDescent="0.25">
      <c r="A94" s="25">
        <v>5</v>
      </c>
      <c r="B94" s="25"/>
      <c r="C94" s="32"/>
      <c r="D94" s="13"/>
      <c r="E94" s="24" t="s">
        <v>25</v>
      </c>
      <c r="F94" s="45"/>
      <c r="G94" s="90"/>
      <c r="H94" s="86"/>
      <c r="I94" s="86"/>
      <c r="J94" s="86"/>
      <c r="K94" s="86"/>
      <c r="L94" s="86"/>
      <c r="M94" s="86"/>
      <c r="N94" s="86"/>
      <c r="O94" s="86"/>
      <c r="P94" s="86"/>
      <c r="Q94" s="91"/>
    </row>
    <row r="95" spans="1:17" ht="16.5" customHeight="1" x14ac:dyDescent="0.3">
      <c r="A95" s="25">
        <v>6</v>
      </c>
      <c r="B95" s="25"/>
      <c r="C95" s="32"/>
      <c r="D95" s="13"/>
      <c r="E95" s="24" t="s">
        <v>27</v>
      </c>
      <c r="F95" s="45"/>
      <c r="G95" s="537"/>
      <c r="H95" s="538"/>
      <c r="I95" s="538"/>
      <c r="J95" s="538"/>
      <c r="K95" s="538"/>
      <c r="L95" s="11"/>
      <c r="M95" s="539"/>
      <c r="N95" s="539"/>
      <c r="O95" s="539"/>
      <c r="P95" s="539"/>
      <c r="Q95" s="540"/>
    </row>
    <row r="96" spans="1:17" ht="15.75" customHeight="1" x14ac:dyDescent="0.25">
      <c r="A96" s="527" t="s">
        <v>50</v>
      </c>
      <c r="B96" s="527"/>
      <c r="C96" s="527"/>
      <c r="D96" s="527"/>
      <c r="E96" s="24" t="s">
        <v>29</v>
      </c>
      <c r="F96" s="45"/>
      <c r="G96" s="81" t="s">
        <v>57</v>
      </c>
      <c r="H96" s="82" t="s">
        <v>58</v>
      </c>
      <c r="I96" s="82" t="s">
        <v>59</v>
      </c>
      <c r="J96" s="82" t="s">
        <v>60</v>
      </c>
      <c r="K96" s="82" t="s">
        <v>61</v>
      </c>
      <c r="L96" s="83"/>
      <c r="M96" s="84" t="s">
        <v>57</v>
      </c>
      <c r="N96" s="82" t="s">
        <v>58</v>
      </c>
      <c r="O96" s="82" t="s">
        <v>59</v>
      </c>
      <c r="P96" s="82" t="s">
        <v>60</v>
      </c>
      <c r="Q96" s="85" t="s">
        <v>61</v>
      </c>
    </row>
    <row r="97" spans="1:17" ht="15.75" customHeight="1" x14ac:dyDescent="0.25">
      <c r="A97" s="515" t="s">
        <v>51</v>
      </c>
      <c r="B97" s="515"/>
      <c r="C97" s="32"/>
      <c r="D97" s="13"/>
      <c r="E97" s="518" t="s">
        <v>32</v>
      </c>
      <c r="F97" s="519"/>
      <c r="G97" s="65" t="s">
        <v>62</v>
      </c>
      <c r="H97" s="60" t="s">
        <v>63</v>
      </c>
      <c r="I97" s="60" t="s">
        <v>64</v>
      </c>
      <c r="J97" s="60" t="s">
        <v>65</v>
      </c>
      <c r="K97" s="60" t="s">
        <v>66</v>
      </c>
      <c r="L97" s="12"/>
      <c r="M97" s="59" t="s">
        <v>62</v>
      </c>
      <c r="N97" s="60" t="s">
        <v>63</v>
      </c>
      <c r="O97" s="60" t="s">
        <v>64</v>
      </c>
      <c r="P97" s="60" t="s">
        <v>65</v>
      </c>
      <c r="Q97" s="66" t="s">
        <v>66</v>
      </c>
    </row>
    <row r="98" spans="1:17" ht="15.75" customHeight="1" x14ac:dyDescent="0.25">
      <c r="A98" s="25">
        <v>1</v>
      </c>
      <c r="B98" s="25"/>
      <c r="C98" s="32"/>
      <c r="D98" s="13"/>
      <c r="E98" s="24" t="s">
        <v>35</v>
      </c>
      <c r="F98" s="45"/>
      <c r="G98" s="67"/>
      <c r="H98" s="12"/>
      <c r="I98" s="12"/>
      <c r="J98" s="12"/>
      <c r="K98" s="12"/>
      <c r="L98" s="12"/>
      <c r="M98" s="61"/>
      <c r="N98" s="12"/>
      <c r="O98" s="12"/>
      <c r="P98" s="12"/>
      <c r="Q98" s="56"/>
    </row>
    <row r="99" spans="1:17" ht="15.75" customHeight="1" x14ac:dyDescent="0.25">
      <c r="A99" s="25">
        <v>2</v>
      </c>
      <c r="B99" s="25"/>
      <c r="C99" s="32"/>
      <c r="D99" s="13"/>
      <c r="E99" s="24" t="s">
        <v>27</v>
      </c>
      <c r="F99" s="45"/>
      <c r="G99" s="62"/>
      <c r="H99" s="12"/>
      <c r="I99" s="12"/>
      <c r="J99" s="12"/>
      <c r="K99" s="12"/>
      <c r="L99" s="12"/>
      <c r="M99" s="13"/>
      <c r="N99" s="12"/>
      <c r="O99" s="12"/>
      <c r="P99" s="12"/>
      <c r="Q99" s="56"/>
    </row>
    <row r="100" spans="1:17" ht="15.75" customHeight="1" x14ac:dyDescent="0.25">
      <c r="A100" s="25">
        <v>3</v>
      </c>
      <c r="B100" s="25"/>
      <c r="C100" s="32"/>
      <c r="D100" s="13"/>
      <c r="E100" s="26" t="s">
        <v>29</v>
      </c>
      <c r="F100" s="45"/>
      <c r="G100" s="62"/>
      <c r="H100" s="12"/>
      <c r="I100" s="12"/>
      <c r="J100" s="12"/>
      <c r="K100" s="12"/>
      <c r="L100" s="12"/>
      <c r="M100" s="13"/>
      <c r="N100" s="12"/>
      <c r="O100" s="12"/>
      <c r="P100" s="12"/>
      <c r="Q100" s="56"/>
    </row>
    <row r="101" spans="1:17" ht="15.75" customHeight="1" x14ac:dyDescent="0.25">
      <c r="A101" s="25">
        <v>4</v>
      </c>
      <c r="B101" s="25"/>
      <c r="C101" s="32"/>
      <c r="D101" s="13"/>
      <c r="E101" s="521" t="s">
        <v>36</v>
      </c>
      <c r="F101" s="522"/>
      <c r="G101" s="62"/>
      <c r="H101" s="12"/>
      <c r="I101" s="12"/>
      <c r="J101" s="12"/>
      <c r="K101" s="12"/>
      <c r="L101" s="12"/>
      <c r="M101" s="13"/>
      <c r="N101" s="12"/>
      <c r="O101" s="12"/>
      <c r="P101" s="12"/>
      <c r="Q101" s="56"/>
    </row>
    <row r="102" spans="1:17" ht="15.75" customHeight="1" x14ac:dyDescent="0.25">
      <c r="A102" s="25">
        <v>5</v>
      </c>
      <c r="B102" s="25"/>
      <c r="C102" s="32"/>
      <c r="D102" s="13"/>
      <c r="E102" s="27" t="s">
        <v>23</v>
      </c>
      <c r="F102" s="45"/>
      <c r="G102" s="62"/>
      <c r="H102" s="12"/>
      <c r="I102" s="12"/>
      <c r="J102" s="12"/>
      <c r="K102" s="12"/>
      <c r="L102" s="12"/>
      <c r="M102" s="13"/>
      <c r="N102" s="12"/>
      <c r="O102" s="12"/>
      <c r="P102" s="12"/>
      <c r="Q102" s="56"/>
    </row>
    <row r="103" spans="1:17" ht="15.75" customHeight="1" x14ac:dyDescent="0.25">
      <c r="A103" s="25">
        <v>6</v>
      </c>
      <c r="B103" s="25"/>
      <c r="C103" s="32"/>
      <c r="D103" s="13"/>
      <c r="E103" s="27" t="s">
        <v>32</v>
      </c>
      <c r="F103" s="45"/>
      <c r="G103" s="62"/>
      <c r="H103" s="12"/>
      <c r="I103" s="12"/>
      <c r="J103" s="12"/>
      <c r="K103" s="12"/>
      <c r="L103" s="12"/>
      <c r="M103" s="13"/>
      <c r="N103" s="12"/>
      <c r="O103" s="12"/>
      <c r="P103" s="12"/>
      <c r="Q103" s="56"/>
    </row>
    <row r="104" spans="1:17" ht="16.5" customHeight="1" x14ac:dyDescent="0.3">
      <c r="A104" s="552"/>
      <c r="B104" s="552"/>
      <c r="C104" s="552"/>
      <c r="D104" s="552"/>
      <c r="E104" s="509" t="s">
        <v>44</v>
      </c>
      <c r="F104" s="510"/>
      <c r="G104" s="53"/>
      <c r="H104" s="11"/>
      <c r="I104" s="11"/>
      <c r="J104" s="11"/>
      <c r="K104" s="11"/>
      <c r="L104" s="11"/>
      <c r="M104" s="11"/>
      <c r="N104" s="11"/>
      <c r="O104" s="11"/>
      <c r="P104" s="11"/>
      <c r="Q104" s="5"/>
    </row>
    <row r="105" spans="1:17" ht="16.5" customHeight="1" x14ac:dyDescent="0.3">
      <c r="A105" s="33"/>
      <c r="B105" s="534" t="s">
        <v>69</v>
      </c>
      <c r="C105" s="534"/>
      <c r="D105" s="34"/>
      <c r="E105" s="516" t="s">
        <v>23</v>
      </c>
      <c r="F105" s="517"/>
      <c r="G105" s="530"/>
      <c r="H105" s="531"/>
      <c r="I105" s="531"/>
      <c r="J105" s="531"/>
      <c r="K105" s="531"/>
      <c r="L105" s="87"/>
      <c r="M105" s="526"/>
      <c r="N105" s="526"/>
      <c r="O105" s="526"/>
      <c r="P105" s="526"/>
      <c r="Q105" s="532"/>
    </row>
    <row r="106" spans="1:17" ht="15.75" customHeight="1" x14ac:dyDescent="0.25">
      <c r="A106" s="535" t="s">
        <v>70</v>
      </c>
      <c r="B106" s="535"/>
      <c r="C106" s="535"/>
      <c r="D106" s="13"/>
      <c r="E106" s="24" t="s">
        <v>25</v>
      </c>
      <c r="F106" s="45"/>
      <c r="G106" s="81" t="s">
        <v>57</v>
      </c>
      <c r="H106" s="82" t="s">
        <v>58</v>
      </c>
      <c r="I106" s="82" t="s">
        <v>59</v>
      </c>
      <c r="J106" s="82" t="s">
        <v>60</v>
      </c>
      <c r="K106" s="82" t="s">
        <v>61</v>
      </c>
      <c r="L106" s="83"/>
      <c r="M106" s="84" t="s">
        <v>57</v>
      </c>
      <c r="N106" s="82" t="s">
        <v>58</v>
      </c>
      <c r="O106" s="82" t="s">
        <v>59</v>
      </c>
      <c r="P106" s="82" t="s">
        <v>60</v>
      </c>
      <c r="Q106" s="85" t="s">
        <v>61</v>
      </c>
    </row>
    <row r="107" spans="1:17" ht="15.75" customHeight="1" x14ac:dyDescent="0.25">
      <c r="A107" s="35" t="s">
        <v>28</v>
      </c>
      <c r="B107" s="36"/>
      <c r="C107" s="36"/>
      <c r="D107" s="13"/>
      <c r="E107" s="24" t="s">
        <v>27</v>
      </c>
      <c r="F107" s="45"/>
      <c r="G107" s="65" t="s">
        <v>62</v>
      </c>
      <c r="H107" s="60" t="s">
        <v>63</v>
      </c>
      <c r="I107" s="60" t="s">
        <v>64</v>
      </c>
      <c r="J107" s="60" t="s">
        <v>65</v>
      </c>
      <c r="K107" s="60" t="s">
        <v>66</v>
      </c>
      <c r="L107" s="12"/>
      <c r="M107" s="59" t="s">
        <v>62</v>
      </c>
      <c r="N107" s="60" t="s">
        <v>63</v>
      </c>
      <c r="O107" s="60" t="s">
        <v>64</v>
      </c>
      <c r="P107" s="60" t="s">
        <v>65</v>
      </c>
      <c r="Q107" s="66" t="s">
        <v>66</v>
      </c>
    </row>
    <row r="108" spans="1:17" ht="15.75" customHeight="1" x14ac:dyDescent="0.25">
      <c r="A108" s="35" t="s">
        <v>19</v>
      </c>
      <c r="B108" s="36"/>
      <c r="C108" s="36"/>
      <c r="D108" s="13"/>
      <c r="E108" s="24" t="s">
        <v>29</v>
      </c>
      <c r="F108" s="45"/>
      <c r="G108" s="67"/>
      <c r="H108" s="12"/>
      <c r="I108" s="12"/>
      <c r="J108" s="12"/>
      <c r="K108" s="12"/>
      <c r="L108" s="12"/>
      <c r="M108" s="61"/>
      <c r="N108" s="12"/>
      <c r="O108" s="12"/>
      <c r="P108" s="12"/>
      <c r="Q108" s="56"/>
    </row>
    <row r="109" spans="1:17" ht="15.75" customHeight="1" x14ac:dyDescent="0.25">
      <c r="A109" s="35" t="s">
        <v>26</v>
      </c>
      <c r="B109" s="36"/>
      <c r="C109" s="36"/>
      <c r="D109" s="13"/>
      <c r="E109" s="518" t="s">
        <v>32</v>
      </c>
      <c r="F109" s="519"/>
      <c r="G109" s="62"/>
      <c r="H109" s="12"/>
      <c r="I109" s="12"/>
      <c r="J109" s="12"/>
      <c r="K109" s="12"/>
      <c r="L109" s="12"/>
      <c r="M109" s="13"/>
      <c r="N109" s="12"/>
      <c r="O109" s="12"/>
      <c r="P109" s="12"/>
      <c r="Q109" s="56"/>
    </row>
    <row r="110" spans="1:17" ht="15.75" customHeight="1" x14ac:dyDescent="0.25">
      <c r="A110" s="35" t="s">
        <v>31</v>
      </c>
      <c r="B110" s="36"/>
      <c r="C110" s="36"/>
      <c r="D110" s="13"/>
      <c r="E110" s="24" t="s">
        <v>35</v>
      </c>
      <c r="F110" s="45"/>
      <c r="G110" s="62"/>
      <c r="H110" s="12"/>
      <c r="I110" s="12"/>
      <c r="J110" s="12"/>
      <c r="K110" s="12"/>
      <c r="L110" s="12"/>
      <c r="M110" s="13"/>
      <c r="N110" s="12"/>
      <c r="O110" s="12"/>
      <c r="P110" s="12"/>
      <c r="Q110" s="56"/>
    </row>
    <row r="111" spans="1:17" ht="15.75" customHeight="1" x14ac:dyDescent="0.25">
      <c r="A111" s="35" t="s">
        <v>71</v>
      </c>
      <c r="B111" s="36"/>
      <c r="C111" s="36"/>
      <c r="D111" s="13"/>
      <c r="E111" s="24" t="s">
        <v>27</v>
      </c>
      <c r="F111" s="45"/>
      <c r="G111" s="62"/>
      <c r="H111" s="12"/>
      <c r="I111" s="12"/>
      <c r="J111" s="12"/>
      <c r="K111" s="12"/>
      <c r="L111" s="12"/>
      <c r="M111" s="13"/>
      <c r="N111" s="12"/>
      <c r="O111" s="12"/>
      <c r="P111" s="12"/>
      <c r="Q111" s="56"/>
    </row>
    <row r="112" spans="1:17" ht="15.75" customHeight="1" x14ac:dyDescent="0.25">
      <c r="A112" s="35"/>
      <c r="B112" s="533" t="s">
        <v>8</v>
      </c>
      <c r="C112" s="533"/>
      <c r="D112" s="13"/>
      <c r="E112" s="26" t="s">
        <v>29</v>
      </c>
      <c r="F112" s="45"/>
      <c r="G112" s="62"/>
      <c r="H112" s="12"/>
      <c r="I112" s="12"/>
      <c r="J112" s="12"/>
      <c r="K112" s="12"/>
      <c r="L112" s="12"/>
      <c r="M112" s="13"/>
      <c r="N112" s="12"/>
      <c r="O112" s="12"/>
      <c r="P112" s="12"/>
      <c r="Q112" s="56"/>
    </row>
    <row r="113" spans="1:17" ht="16.5" customHeight="1" x14ac:dyDescent="0.25">
      <c r="A113" s="37" t="s">
        <v>72</v>
      </c>
      <c r="B113" s="36"/>
      <c r="C113" s="36"/>
      <c r="D113" s="13"/>
      <c r="E113" s="521" t="s">
        <v>36</v>
      </c>
      <c r="F113" s="522"/>
      <c r="G113" s="68"/>
      <c r="H113" s="69"/>
      <c r="I113" s="69"/>
      <c r="J113" s="69"/>
      <c r="K113" s="69"/>
      <c r="L113" s="69"/>
      <c r="M113" s="70"/>
      <c r="N113" s="69"/>
      <c r="O113" s="69"/>
      <c r="P113" s="69"/>
      <c r="Q113" s="71"/>
    </row>
    <row r="114" spans="1:17" ht="15.75" customHeight="1" x14ac:dyDescent="0.25">
      <c r="A114" s="35" t="s">
        <v>28</v>
      </c>
      <c r="B114" s="36"/>
      <c r="C114" s="36"/>
      <c r="D114" s="13"/>
      <c r="E114" s="27" t="s">
        <v>23</v>
      </c>
      <c r="F114" s="45"/>
      <c r="G114" s="4"/>
      <c r="H114" s="11"/>
    </row>
    <row r="115" spans="1:17" ht="15.75" customHeight="1" x14ac:dyDescent="0.25">
      <c r="A115" s="35" t="s">
        <v>19</v>
      </c>
      <c r="B115" s="36"/>
      <c r="C115" s="36"/>
      <c r="D115" s="13"/>
      <c r="E115" s="27" t="s">
        <v>32</v>
      </c>
      <c r="F115" s="45"/>
      <c r="G115" s="4"/>
      <c r="H115" s="11"/>
    </row>
    <row r="116" spans="1:17" ht="15.75" customHeight="1" x14ac:dyDescent="0.25">
      <c r="A116" s="35" t="s">
        <v>26</v>
      </c>
      <c r="B116" s="36"/>
      <c r="C116" s="36"/>
      <c r="D116" s="13"/>
      <c r="E116" s="509" t="s">
        <v>49</v>
      </c>
      <c r="F116" s="510"/>
      <c r="G116" s="48"/>
      <c r="H116" s="11"/>
    </row>
    <row r="117" spans="1:17" ht="16.5" customHeight="1" x14ac:dyDescent="0.25">
      <c r="A117" s="35" t="s">
        <v>31</v>
      </c>
      <c r="B117" s="36"/>
      <c r="C117" s="36"/>
      <c r="D117" s="13"/>
      <c r="E117" s="516" t="s">
        <v>23</v>
      </c>
      <c r="F117" s="517"/>
      <c r="G117" s="1"/>
    </row>
    <row r="118" spans="1:17" ht="15.75" customHeight="1" x14ac:dyDescent="0.25">
      <c r="A118" s="35" t="s">
        <v>71</v>
      </c>
      <c r="B118" s="36"/>
      <c r="C118" s="36"/>
      <c r="D118" s="13"/>
      <c r="E118" s="24" t="s">
        <v>25</v>
      </c>
      <c r="F118" s="45"/>
      <c r="G118" s="523" t="s">
        <v>73</v>
      </c>
      <c r="H118" s="524"/>
      <c r="I118" s="524"/>
      <c r="J118" s="524"/>
      <c r="K118" s="524"/>
      <c r="L118" s="524"/>
      <c r="M118" s="524"/>
      <c r="N118" s="524"/>
      <c r="O118" s="524"/>
      <c r="P118" s="524"/>
      <c r="Q118" s="525"/>
    </row>
    <row r="119" spans="1:17" ht="15.75" customHeight="1" x14ac:dyDescent="0.25">
      <c r="A119" s="35"/>
      <c r="B119" s="533" t="s">
        <v>9</v>
      </c>
      <c r="C119" s="533"/>
      <c r="D119" s="13"/>
      <c r="E119" s="24" t="s">
        <v>27</v>
      </c>
      <c r="F119" s="45"/>
      <c r="G119" s="88"/>
      <c r="H119" s="526"/>
      <c r="I119" s="526"/>
      <c r="J119" s="11"/>
      <c r="K119" s="526"/>
      <c r="L119" s="526"/>
      <c r="M119" s="11"/>
      <c r="N119" s="526"/>
      <c r="O119" s="526"/>
      <c r="P119" s="11"/>
      <c r="Q119" s="5"/>
    </row>
    <row r="120" spans="1:17" ht="15.75" customHeight="1" x14ac:dyDescent="0.25">
      <c r="A120" s="37" t="s">
        <v>72</v>
      </c>
      <c r="B120" s="36"/>
      <c r="C120" s="36"/>
      <c r="D120" s="13"/>
      <c r="E120" s="24" t="s">
        <v>29</v>
      </c>
      <c r="F120" s="45"/>
      <c r="G120" s="53"/>
      <c r="H120" s="12"/>
      <c r="I120" s="12"/>
      <c r="J120" s="11"/>
      <c r="K120" s="12"/>
      <c r="L120" s="12"/>
      <c r="M120" s="11"/>
      <c r="N120" s="12"/>
      <c r="O120" s="12"/>
      <c r="P120" s="11"/>
      <c r="Q120" s="5"/>
    </row>
    <row r="121" spans="1:17" ht="15.75" customHeight="1" x14ac:dyDescent="0.25">
      <c r="A121" s="35" t="s">
        <v>28</v>
      </c>
      <c r="B121" s="36"/>
      <c r="C121" s="36"/>
      <c r="D121" s="13"/>
      <c r="E121" s="518" t="s">
        <v>32</v>
      </c>
      <c r="F121" s="519"/>
      <c r="G121" s="53"/>
      <c r="H121" s="12"/>
      <c r="I121" s="12"/>
      <c r="J121" s="11"/>
      <c r="K121" s="12"/>
      <c r="L121" s="12"/>
      <c r="M121" s="11"/>
      <c r="N121" s="12"/>
      <c r="O121" s="12"/>
      <c r="P121" s="11"/>
      <c r="Q121" s="5"/>
    </row>
    <row r="122" spans="1:17" ht="15.75" customHeight="1" x14ac:dyDescent="0.25">
      <c r="A122" s="35" t="s">
        <v>19</v>
      </c>
      <c r="B122" s="36"/>
      <c r="C122" s="36"/>
      <c r="D122" s="13"/>
      <c r="E122" s="24" t="s">
        <v>35</v>
      </c>
      <c r="F122" s="45"/>
      <c r="G122" s="53"/>
      <c r="H122" s="12"/>
      <c r="I122" s="12"/>
      <c r="J122" s="11"/>
      <c r="K122" s="12"/>
      <c r="L122" s="12"/>
      <c r="M122" s="11"/>
      <c r="N122" s="12"/>
      <c r="O122" s="12"/>
      <c r="P122" s="11"/>
      <c r="Q122" s="5"/>
    </row>
    <row r="123" spans="1:17" ht="15.75" customHeight="1" x14ac:dyDescent="0.25">
      <c r="A123" s="35" t="s">
        <v>26</v>
      </c>
      <c r="B123" s="36"/>
      <c r="C123" s="36"/>
      <c r="D123" s="13"/>
      <c r="E123" s="24" t="s">
        <v>27</v>
      </c>
      <c r="F123" s="45"/>
      <c r="G123" s="53"/>
      <c r="H123" s="7"/>
      <c r="I123" s="7"/>
      <c r="J123" s="11"/>
      <c r="K123" s="7"/>
      <c r="L123" s="7"/>
      <c r="M123" s="11"/>
      <c r="N123" s="7"/>
      <c r="O123" s="7"/>
      <c r="P123" s="11"/>
      <c r="Q123" s="5"/>
    </row>
    <row r="124" spans="1:17" ht="15.75" customHeight="1" x14ac:dyDescent="0.25">
      <c r="A124" s="35" t="s">
        <v>31</v>
      </c>
      <c r="B124" s="36"/>
      <c r="C124" s="36"/>
      <c r="D124" s="13"/>
      <c r="E124" s="26" t="s">
        <v>29</v>
      </c>
      <c r="F124" s="45"/>
      <c r="G124" s="53"/>
      <c r="H124" s="7"/>
      <c r="I124" s="7"/>
      <c r="J124" s="11"/>
      <c r="K124" s="7"/>
      <c r="L124" s="7"/>
      <c r="M124" s="11"/>
      <c r="N124" s="7"/>
      <c r="O124" s="7"/>
      <c r="P124" s="11"/>
      <c r="Q124" s="5"/>
    </row>
    <row r="125" spans="1:17" ht="15.75" customHeight="1" x14ac:dyDescent="0.25">
      <c r="A125" s="35" t="s">
        <v>71</v>
      </c>
      <c r="B125" s="36"/>
      <c r="C125" s="36"/>
      <c r="D125" s="13"/>
      <c r="E125" s="521" t="s">
        <v>36</v>
      </c>
      <c r="F125" s="522"/>
      <c r="G125" s="53"/>
      <c r="H125" s="7"/>
      <c r="I125" s="7"/>
      <c r="J125" s="11"/>
      <c r="K125" s="7"/>
      <c r="L125" s="7"/>
      <c r="M125" s="11"/>
      <c r="N125" s="7"/>
      <c r="O125" s="7"/>
      <c r="P125" s="11"/>
      <c r="Q125" s="5"/>
    </row>
    <row r="126" spans="1:17" ht="15.75" customHeight="1" x14ac:dyDescent="0.25">
      <c r="A126" s="35"/>
      <c r="B126" s="533" t="s">
        <v>10</v>
      </c>
      <c r="C126" s="533"/>
      <c r="D126" s="13"/>
      <c r="E126" s="27" t="s">
        <v>23</v>
      </c>
      <c r="F126" s="45"/>
      <c r="G126" s="53"/>
      <c r="H126" s="11"/>
      <c r="I126" s="11"/>
      <c r="J126" s="11"/>
      <c r="K126" s="11"/>
      <c r="L126" s="11"/>
      <c r="M126" s="11"/>
      <c r="N126" s="11"/>
      <c r="O126" s="11"/>
      <c r="P126" s="11"/>
      <c r="Q126" s="5"/>
    </row>
    <row r="127" spans="1:17" ht="15.75" customHeight="1" x14ac:dyDescent="0.25">
      <c r="A127" s="37" t="s">
        <v>72</v>
      </c>
      <c r="B127" s="36"/>
      <c r="C127" s="36"/>
      <c r="D127" s="13"/>
      <c r="E127" s="27" t="s">
        <v>32</v>
      </c>
      <c r="F127" s="45"/>
      <c r="G127" s="53"/>
      <c r="H127" s="526"/>
      <c r="I127" s="526"/>
      <c r="J127" s="11"/>
      <c r="K127" s="526"/>
      <c r="L127" s="526"/>
      <c r="M127" s="11"/>
      <c r="N127" s="11"/>
      <c r="O127" s="11"/>
      <c r="P127" s="11"/>
      <c r="Q127" s="5"/>
    </row>
    <row r="128" spans="1:17" ht="15.75" customHeight="1" x14ac:dyDescent="0.25">
      <c r="A128" s="35" t="s">
        <v>28</v>
      </c>
      <c r="B128" s="36"/>
      <c r="C128" s="36"/>
      <c r="D128" s="13"/>
      <c r="E128" s="509" t="s">
        <v>56</v>
      </c>
      <c r="F128" s="510"/>
      <c r="G128" s="53"/>
      <c r="H128" s="12"/>
      <c r="I128" s="12"/>
      <c r="J128" s="11"/>
      <c r="K128" s="12"/>
      <c r="L128" s="12"/>
      <c r="M128" s="11"/>
      <c r="N128" s="11"/>
      <c r="O128" s="11"/>
      <c r="P128" s="11"/>
      <c r="Q128" s="5"/>
    </row>
    <row r="129" spans="1:17" ht="15.75" customHeight="1" x14ac:dyDescent="0.25">
      <c r="A129" s="35" t="s">
        <v>19</v>
      </c>
      <c r="B129" s="36"/>
      <c r="C129" s="36"/>
      <c r="D129" s="13"/>
      <c r="E129" s="516" t="s">
        <v>23</v>
      </c>
      <c r="F129" s="517"/>
      <c r="G129" s="53"/>
      <c r="H129" s="12"/>
      <c r="I129" s="12"/>
      <c r="J129" s="11"/>
      <c r="K129" s="12"/>
      <c r="L129" s="12"/>
      <c r="M129" s="11"/>
      <c r="N129" s="11"/>
      <c r="O129" s="11"/>
      <c r="P129" s="11"/>
      <c r="Q129" s="5"/>
    </row>
    <row r="130" spans="1:17" ht="15.75" customHeight="1" x14ac:dyDescent="0.25">
      <c r="A130" s="35" t="s">
        <v>26</v>
      </c>
      <c r="B130" s="36"/>
      <c r="C130" s="36"/>
      <c r="D130" s="13"/>
      <c r="E130" s="24" t="s">
        <v>25</v>
      </c>
      <c r="F130" s="45"/>
      <c r="G130" s="53"/>
      <c r="H130" s="12"/>
      <c r="I130" s="12"/>
      <c r="J130" s="11"/>
      <c r="K130" s="12"/>
      <c r="L130" s="12"/>
      <c r="M130" s="11"/>
      <c r="N130" s="11"/>
      <c r="O130" s="11"/>
      <c r="P130" s="11"/>
      <c r="Q130" s="5"/>
    </row>
    <row r="131" spans="1:17" ht="15.75" customHeight="1" x14ac:dyDescent="0.25">
      <c r="A131" s="35" t="s">
        <v>31</v>
      </c>
      <c r="B131" s="36"/>
      <c r="C131" s="36"/>
      <c r="D131" s="13"/>
      <c r="E131" s="24" t="s">
        <v>27</v>
      </c>
      <c r="F131" s="45"/>
      <c r="G131" s="88"/>
      <c r="H131" s="7"/>
      <c r="I131" s="7"/>
      <c r="J131" s="11"/>
      <c r="K131" s="7"/>
      <c r="L131" s="7"/>
      <c r="M131" s="11"/>
      <c r="N131" s="11"/>
      <c r="O131" s="11"/>
      <c r="P131" s="11"/>
      <c r="Q131" s="5"/>
    </row>
    <row r="132" spans="1:17" ht="15.75" customHeight="1" x14ac:dyDescent="0.25">
      <c r="A132" s="35" t="s">
        <v>71</v>
      </c>
      <c r="B132" s="36"/>
      <c r="C132" s="36"/>
      <c r="D132" s="13"/>
      <c r="E132" s="24" t="s">
        <v>29</v>
      </c>
      <c r="F132" s="45"/>
      <c r="G132" s="53"/>
      <c r="H132" s="7"/>
      <c r="I132" s="7"/>
      <c r="J132" s="11"/>
      <c r="K132" s="7"/>
      <c r="L132" s="7"/>
      <c r="M132" s="11"/>
      <c r="N132" s="11"/>
      <c r="O132" s="11"/>
      <c r="P132" s="11"/>
      <c r="Q132" s="5"/>
    </row>
    <row r="133" spans="1:17" ht="15.75" customHeight="1" x14ac:dyDescent="0.25">
      <c r="A133" s="35"/>
      <c r="B133" s="533" t="s">
        <v>11</v>
      </c>
      <c r="C133" s="533"/>
      <c r="D133" s="13"/>
      <c r="E133" s="518" t="s">
        <v>32</v>
      </c>
      <c r="F133" s="519"/>
      <c r="G133" s="53"/>
      <c r="H133" s="7"/>
      <c r="I133" s="7"/>
      <c r="J133" s="11"/>
      <c r="K133" s="7"/>
      <c r="L133" s="7"/>
      <c r="M133" s="11"/>
      <c r="N133" s="11"/>
      <c r="O133" s="11"/>
      <c r="P133" s="11"/>
      <c r="Q133" s="5"/>
    </row>
    <row r="134" spans="1:17" ht="16.5" customHeight="1" x14ac:dyDescent="0.25">
      <c r="A134" s="37" t="s">
        <v>72</v>
      </c>
      <c r="B134" s="36"/>
      <c r="C134" s="36"/>
      <c r="D134" s="13"/>
      <c r="E134" s="24" t="s">
        <v>35</v>
      </c>
      <c r="F134" s="45"/>
      <c r="G134" s="89"/>
      <c r="H134" s="55"/>
      <c r="I134" s="55"/>
      <c r="J134" s="55"/>
      <c r="K134" s="55"/>
      <c r="L134" s="55"/>
      <c r="M134" s="55"/>
      <c r="N134" s="55"/>
      <c r="O134" s="55"/>
      <c r="P134" s="55"/>
      <c r="Q134" s="2"/>
    </row>
    <row r="135" spans="1:17" ht="15.75" customHeight="1" x14ac:dyDescent="0.25">
      <c r="A135" s="35" t="s">
        <v>28</v>
      </c>
      <c r="B135" s="36"/>
      <c r="C135" s="36"/>
      <c r="D135" s="13"/>
      <c r="E135" s="24" t="s">
        <v>27</v>
      </c>
      <c r="F135" s="45"/>
      <c r="G135" s="1"/>
    </row>
    <row r="136" spans="1:17" ht="15.75" customHeight="1" x14ac:dyDescent="0.25">
      <c r="A136" s="35" t="s">
        <v>19</v>
      </c>
      <c r="B136" s="36"/>
      <c r="C136" s="36"/>
      <c r="D136" s="13"/>
      <c r="E136" s="26" t="s">
        <v>29</v>
      </c>
      <c r="F136" s="45"/>
      <c r="G136" s="4"/>
      <c r="H136" s="11"/>
    </row>
    <row r="137" spans="1:17" ht="15.75" customHeight="1" x14ac:dyDescent="0.25">
      <c r="A137" s="35" t="s">
        <v>26</v>
      </c>
      <c r="B137" s="36"/>
      <c r="C137" s="36"/>
      <c r="D137" s="13"/>
      <c r="E137" s="521" t="s">
        <v>36</v>
      </c>
      <c r="F137" s="522"/>
      <c r="G137" s="4"/>
      <c r="H137" s="11"/>
    </row>
    <row r="138" spans="1:17" ht="15.75" customHeight="1" x14ac:dyDescent="0.25">
      <c r="A138" s="35" t="s">
        <v>31</v>
      </c>
      <c r="B138" s="36"/>
      <c r="C138" s="36"/>
      <c r="D138" s="13"/>
      <c r="E138" s="27" t="s">
        <v>23</v>
      </c>
      <c r="F138" s="45"/>
      <c r="G138" s="4"/>
      <c r="H138" s="11"/>
    </row>
    <row r="139" spans="1:17" ht="15.75" customHeight="1" x14ac:dyDescent="0.25">
      <c r="A139" s="35" t="s">
        <v>71</v>
      </c>
      <c r="B139" s="36"/>
      <c r="C139" s="36"/>
      <c r="D139" s="13"/>
      <c r="E139" s="27" t="s">
        <v>32</v>
      </c>
      <c r="F139" s="45"/>
      <c r="G139" s="4"/>
      <c r="H139" s="11"/>
    </row>
    <row r="140" spans="1:17" ht="15.75" customHeight="1" x14ac:dyDescent="0.25">
      <c r="A140" s="35"/>
      <c r="B140" s="36"/>
      <c r="C140" s="36"/>
      <c r="D140" s="13"/>
      <c r="E140" s="32"/>
      <c r="F140" s="40"/>
      <c r="G140" s="4"/>
      <c r="H140" s="11"/>
    </row>
    <row r="141" spans="1:17" ht="16.5" customHeight="1" x14ac:dyDescent="0.3">
      <c r="A141" s="38" t="s">
        <v>74</v>
      </c>
      <c r="B141" s="39"/>
      <c r="C141" s="32"/>
      <c r="D141" s="13"/>
      <c r="E141" s="32"/>
      <c r="F141" s="40"/>
      <c r="G141" s="4"/>
      <c r="H141" s="11"/>
    </row>
    <row r="142" spans="1:17" ht="16.5" customHeight="1" x14ac:dyDescent="0.3">
      <c r="A142" s="30"/>
      <c r="B142" s="13"/>
      <c r="C142" s="32"/>
      <c r="D142" s="13"/>
      <c r="E142" s="32"/>
      <c r="F142" s="40"/>
      <c r="G142" s="4"/>
      <c r="H142" s="11"/>
    </row>
    <row r="143" spans="1:17" ht="16.5" customHeight="1" x14ac:dyDescent="0.3">
      <c r="A143" s="30"/>
      <c r="B143" s="13"/>
      <c r="C143" s="32"/>
      <c r="D143" s="13"/>
      <c r="E143" s="32"/>
      <c r="F143" s="40"/>
      <c r="G143" s="4"/>
      <c r="H143" s="11"/>
    </row>
    <row r="144" spans="1:17" ht="16.5" customHeight="1" x14ac:dyDescent="0.3">
      <c r="A144" s="30"/>
      <c r="B144" s="13"/>
      <c r="C144" s="32"/>
      <c r="D144" s="13"/>
      <c r="E144" s="32"/>
      <c r="F144" s="40"/>
      <c r="G144" s="4"/>
      <c r="H144" s="11"/>
    </row>
    <row r="145" spans="1:8" ht="16.5" customHeight="1" x14ac:dyDescent="0.3">
      <c r="A145" s="30"/>
      <c r="B145" s="13"/>
      <c r="C145" s="32"/>
      <c r="D145" s="13"/>
      <c r="E145" s="32"/>
      <c r="F145" s="40"/>
      <c r="G145" s="4"/>
      <c r="H145" s="11"/>
    </row>
    <row r="146" spans="1:8" ht="16.5" customHeight="1" x14ac:dyDescent="0.3">
      <c r="A146" s="30"/>
      <c r="B146" s="13"/>
      <c r="C146" s="32"/>
      <c r="D146" s="13"/>
      <c r="E146" s="32"/>
      <c r="F146" s="40"/>
      <c r="G146" s="4"/>
      <c r="H146" s="11"/>
    </row>
    <row r="147" spans="1:8" ht="16.5" customHeight="1" x14ac:dyDescent="0.3">
      <c r="A147" s="30"/>
      <c r="B147" s="13"/>
      <c r="C147" s="32"/>
      <c r="D147" s="13"/>
      <c r="E147" s="32"/>
      <c r="F147" s="40"/>
      <c r="G147" s="4"/>
      <c r="H147" s="11"/>
    </row>
    <row r="148" spans="1:8" x14ac:dyDescent="0.25">
      <c r="G148" s="11"/>
    </row>
    <row r="155" spans="1:8" x14ac:dyDescent="0.25">
      <c r="B155" s="9"/>
    </row>
  </sheetData>
  <sheetProtection formatCells="0" formatColumns="0" formatRows="0" insertColumns="0" insertRows="0" insertHyperlinks="0" deleteColumns="0" deleteRows="0" sort="0" autoFilter="0" pivotTables="0"/>
  <mergeCells count="110">
    <mergeCell ref="A104:D104"/>
    <mergeCell ref="E104:F104"/>
    <mergeCell ref="E117:F117"/>
    <mergeCell ref="B119:C119"/>
    <mergeCell ref="E101:F101"/>
    <mergeCell ref="A97:B97"/>
    <mergeCell ref="E97:F97"/>
    <mergeCell ref="A72:B72"/>
    <mergeCell ref="A73:B73"/>
    <mergeCell ref="E74:F74"/>
    <mergeCell ref="E80:F80"/>
    <mergeCell ref="E93:F93"/>
    <mergeCell ref="A96:D96"/>
    <mergeCell ref="A88:D88"/>
    <mergeCell ref="H52:I52"/>
    <mergeCell ref="K52:L52"/>
    <mergeCell ref="B4:C4"/>
    <mergeCell ref="B5:C5"/>
    <mergeCell ref="B6:C6"/>
    <mergeCell ref="B7:C7"/>
    <mergeCell ref="N52:O52"/>
    <mergeCell ref="E42:F42"/>
    <mergeCell ref="C44:D44"/>
    <mergeCell ref="C48:D48"/>
    <mergeCell ref="E50:F50"/>
    <mergeCell ref="G12:J12"/>
    <mergeCell ref="L6:M6"/>
    <mergeCell ref="A31:B31"/>
    <mergeCell ref="E17:F17"/>
    <mergeCell ref="C18:D18"/>
    <mergeCell ref="E18:F18"/>
    <mergeCell ref="A22:B22"/>
    <mergeCell ref="E22:F22"/>
    <mergeCell ref="A23:B23"/>
    <mergeCell ref="C23:D23"/>
    <mergeCell ref="A46:B46"/>
    <mergeCell ref="E46:F46"/>
    <mergeCell ref="E26:F26"/>
    <mergeCell ref="G85:K85"/>
    <mergeCell ref="M85:Q85"/>
    <mergeCell ref="G95:K95"/>
    <mergeCell ref="M95:Q95"/>
    <mergeCell ref="K119:L119"/>
    <mergeCell ref="N119:O119"/>
    <mergeCell ref="H127:I127"/>
    <mergeCell ref="K127:L127"/>
    <mergeCell ref="G65:K65"/>
    <mergeCell ref="M65:Q65"/>
    <mergeCell ref="G75:K75"/>
    <mergeCell ref="M75:Q75"/>
    <mergeCell ref="G118:Q118"/>
    <mergeCell ref="G64:Q64"/>
    <mergeCell ref="H119:I119"/>
    <mergeCell ref="G105:K105"/>
    <mergeCell ref="M105:Q105"/>
    <mergeCell ref="E137:F137"/>
    <mergeCell ref="E125:F125"/>
    <mergeCell ref="B126:C126"/>
    <mergeCell ref="E128:F128"/>
    <mergeCell ref="E129:F129"/>
    <mergeCell ref="B133:C133"/>
    <mergeCell ref="E133:F133"/>
    <mergeCell ref="E121:F121"/>
    <mergeCell ref="B105:C105"/>
    <mergeCell ref="E105:F105"/>
    <mergeCell ref="A106:C106"/>
    <mergeCell ref="E109:F109"/>
    <mergeCell ref="B112:C112"/>
    <mergeCell ref="E113:F113"/>
    <mergeCell ref="E116:F116"/>
    <mergeCell ref="A89:B89"/>
    <mergeCell ref="E89:F89"/>
    <mergeCell ref="E92:F92"/>
    <mergeCell ref="E78:F78"/>
    <mergeCell ref="A80:D80"/>
    <mergeCell ref="C53:D53"/>
    <mergeCell ref="E53:F53"/>
    <mergeCell ref="A54:B54"/>
    <mergeCell ref="E54:F54"/>
    <mergeCell ref="A47:B47"/>
    <mergeCell ref="A55:B55"/>
    <mergeCell ref="C58:D58"/>
    <mergeCell ref="E58:F58"/>
    <mergeCell ref="E85:F85"/>
    <mergeCell ref="E70:F70"/>
    <mergeCell ref="A81:B81"/>
    <mergeCell ref="E81:F81"/>
    <mergeCell ref="E62:F62"/>
    <mergeCell ref="A63:B63"/>
    <mergeCell ref="C63:D63"/>
    <mergeCell ref="A64:B64"/>
    <mergeCell ref="A65:B65"/>
    <mergeCell ref="E65:F65"/>
    <mergeCell ref="E66:F66"/>
    <mergeCell ref="C68:D68"/>
    <mergeCell ref="C28:D28"/>
    <mergeCell ref="E29:F29"/>
    <mergeCell ref="A30:B30"/>
    <mergeCell ref="G13:M13"/>
    <mergeCell ref="A39:B39"/>
    <mergeCell ref="E41:F41"/>
    <mergeCell ref="E30:F30"/>
    <mergeCell ref="C33:D33"/>
    <mergeCell ref="E34:F34"/>
    <mergeCell ref="A38:B38"/>
    <mergeCell ref="C38:D38"/>
    <mergeCell ref="E38:F38"/>
    <mergeCell ref="G39:Q39"/>
    <mergeCell ref="H40:I40"/>
    <mergeCell ref="K40:L4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F30" sqref="F30"/>
    </sheetView>
  </sheetViews>
  <sheetFormatPr defaultRowHeight="15.75" x14ac:dyDescent="0.2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4.140625" style="1" customWidth="1"/>
    <col min="8" max="8" width="9.140625" style="1" customWidth="1"/>
  </cols>
  <sheetData>
    <row r="10" spans="1:7" ht="13.5" customHeight="1" x14ac:dyDescent="0.25"/>
    <row r="11" spans="1:7" ht="13.5" customHeight="1" x14ac:dyDescent="0.25">
      <c r="A11" s="556" t="s">
        <v>75</v>
      </c>
      <c r="B11" s="557"/>
      <c r="C11" s="557"/>
      <c r="D11" s="557"/>
      <c r="E11" s="557"/>
      <c r="F11" s="558"/>
      <c r="G11" s="136"/>
    </row>
    <row r="12" spans="1:7" ht="16.5" customHeight="1" x14ac:dyDescent="0.3">
      <c r="A12" s="555" t="s">
        <v>76</v>
      </c>
      <c r="B12" s="555"/>
      <c r="C12" s="555"/>
      <c r="D12" s="555"/>
      <c r="E12" s="555"/>
      <c r="F12" s="555"/>
      <c r="G12" s="135"/>
    </row>
    <row r="14" spans="1:7" ht="16.5" customHeight="1" x14ac:dyDescent="0.3">
      <c r="A14" s="560" t="s">
        <v>1</v>
      </c>
      <c r="B14" s="560"/>
      <c r="C14" s="105" t="s">
        <v>77</v>
      </c>
    </row>
    <row r="15" spans="1:7" ht="16.5" customHeight="1" x14ac:dyDescent="0.3">
      <c r="A15" s="560" t="s">
        <v>2</v>
      </c>
      <c r="B15" s="560"/>
      <c r="C15" s="105" t="s">
        <v>78</v>
      </c>
    </row>
    <row r="16" spans="1:7" ht="16.5" customHeight="1" x14ac:dyDescent="0.3">
      <c r="A16" s="560" t="s">
        <v>3</v>
      </c>
      <c r="B16" s="560"/>
      <c r="C16" s="105" t="s">
        <v>79</v>
      </c>
    </row>
    <row r="17" spans="1:5" ht="16.5" customHeight="1" x14ac:dyDescent="0.3">
      <c r="A17" s="560" t="s">
        <v>80</v>
      </c>
      <c r="B17" s="560"/>
      <c r="C17" s="105" t="s">
        <v>81</v>
      </c>
    </row>
    <row r="18" spans="1:5" ht="16.5" customHeight="1" x14ac:dyDescent="0.3">
      <c r="A18" s="560" t="s">
        <v>82</v>
      </c>
      <c r="B18" s="560"/>
      <c r="C18" s="142" t="s">
        <v>83</v>
      </c>
    </row>
    <row r="19" spans="1:5" ht="16.5" customHeight="1" x14ac:dyDescent="0.3">
      <c r="A19" s="560" t="s">
        <v>5</v>
      </c>
      <c r="B19" s="560"/>
      <c r="C19" s="142" t="e">
        <f>#REF!</f>
        <v>#REF!</v>
      </c>
    </row>
    <row r="20" spans="1:5" ht="16.5" customHeight="1" x14ac:dyDescent="0.3">
      <c r="A20" s="107"/>
      <c r="B20" s="107"/>
      <c r="C20" s="122"/>
    </row>
    <row r="21" spans="1:5" ht="16.5" customHeight="1" x14ac:dyDescent="0.3">
      <c r="A21" s="555" t="s">
        <v>84</v>
      </c>
      <c r="B21" s="555"/>
      <c r="C21" s="104" t="s">
        <v>85</v>
      </c>
      <c r="D21" s="111"/>
    </row>
    <row r="22" spans="1:5" ht="15.75" customHeight="1" x14ac:dyDescent="0.3">
      <c r="A22" s="559"/>
      <c r="B22" s="559"/>
      <c r="C22" s="102"/>
      <c r="D22" s="559"/>
      <c r="E22" s="559"/>
    </row>
    <row r="23" spans="1:5" ht="33.75" customHeight="1" x14ac:dyDescent="0.3">
      <c r="C23" s="131" t="s">
        <v>86</v>
      </c>
      <c r="D23" s="130" t="s">
        <v>87</v>
      </c>
      <c r="E23" s="97"/>
    </row>
    <row r="24" spans="1:5" ht="15.75" customHeight="1" x14ac:dyDescent="0.25">
      <c r="C24" s="140">
        <v>417.96</v>
      </c>
      <c r="D24" s="132">
        <f t="shared" ref="D24:D43" si="0">(C24-$C$46)/$C$46</f>
        <v>4.0467607989962691E-2</v>
      </c>
      <c r="E24" s="98"/>
    </row>
    <row r="25" spans="1:5" ht="15.75" customHeight="1" x14ac:dyDescent="0.25">
      <c r="C25" s="140">
        <v>397.71</v>
      </c>
      <c r="D25" s="133">
        <f t="shared" si="0"/>
        <v>-9.9426443351324067E-3</v>
      </c>
      <c r="E25" s="98"/>
    </row>
    <row r="26" spans="1:5" ht="15.75" customHeight="1" x14ac:dyDescent="0.25">
      <c r="C26" s="140">
        <v>389.71</v>
      </c>
      <c r="D26" s="133">
        <f t="shared" si="0"/>
        <v>-2.9857805747515655E-2</v>
      </c>
      <c r="E26" s="98"/>
    </row>
    <row r="27" spans="1:5" ht="15.75" customHeight="1" x14ac:dyDescent="0.25">
      <c r="C27" s="140">
        <v>360.22</v>
      </c>
      <c r="D27" s="133">
        <f t="shared" si="0"/>
        <v>-0.10327006950391328</v>
      </c>
      <c r="E27" s="98"/>
    </row>
    <row r="28" spans="1:5" ht="15.75" customHeight="1" x14ac:dyDescent="0.25">
      <c r="C28" s="140">
        <v>394.57</v>
      </c>
      <c r="D28" s="133">
        <f t="shared" si="0"/>
        <v>-1.7759345189492796E-2</v>
      </c>
      <c r="E28" s="98"/>
    </row>
    <row r="29" spans="1:5" ht="15.75" customHeight="1" x14ac:dyDescent="0.25">
      <c r="C29" s="140">
        <v>392.87</v>
      </c>
      <c r="D29" s="133">
        <f t="shared" si="0"/>
        <v>-2.1991316989624209E-2</v>
      </c>
      <c r="E29" s="98"/>
    </row>
    <row r="30" spans="1:5" ht="15.75" customHeight="1" x14ac:dyDescent="0.25">
      <c r="C30" s="140">
        <v>407.11</v>
      </c>
      <c r="D30" s="133">
        <f t="shared" si="0"/>
        <v>1.3457670324417994E-2</v>
      </c>
      <c r="E30" s="98"/>
    </row>
    <row r="31" spans="1:5" ht="15.75" customHeight="1" x14ac:dyDescent="0.25">
      <c r="C31" s="140">
        <v>393.35</v>
      </c>
      <c r="D31" s="133">
        <f t="shared" si="0"/>
        <v>-2.0796407304881168E-2</v>
      </c>
      <c r="E31" s="98"/>
    </row>
    <row r="32" spans="1:5" ht="15.75" customHeight="1" x14ac:dyDescent="0.25">
      <c r="C32" s="140">
        <v>405.29</v>
      </c>
      <c r="D32" s="133">
        <f t="shared" si="0"/>
        <v>8.9269711031008218E-3</v>
      </c>
      <c r="E32" s="98"/>
    </row>
    <row r="33" spans="1:7" ht="15.75" customHeight="1" x14ac:dyDescent="0.25">
      <c r="C33" s="140">
        <v>397.17</v>
      </c>
      <c r="D33" s="133">
        <f t="shared" si="0"/>
        <v>-1.1286917730468185E-2</v>
      </c>
      <c r="E33" s="98"/>
    </row>
    <row r="34" spans="1:7" ht="15.75" customHeight="1" x14ac:dyDescent="0.25">
      <c r="C34" s="140">
        <v>420.67</v>
      </c>
      <c r="D34" s="133">
        <f t="shared" si="0"/>
        <v>4.7213868918407606E-2</v>
      </c>
      <c r="E34" s="98"/>
    </row>
    <row r="35" spans="1:7" ht="15.75" customHeight="1" x14ac:dyDescent="0.25">
      <c r="C35" s="140">
        <v>417.62</v>
      </c>
      <c r="D35" s="133">
        <f t="shared" si="0"/>
        <v>3.962121362993646E-2</v>
      </c>
      <c r="E35" s="98"/>
    </row>
    <row r="36" spans="1:7" ht="15.75" customHeight="1" x14ac:dyDescent="0.25">
      <c r="C36" s="140">
        <v>408.98</v>
      </c>
      <c r="D36" s="133">
        <f t="shared" si="0"/>
        <v>1.8112839304562589E-2</v>
      </c>
      <c r="E36" s="98"/>
    </row>
    <row r="37" spans="1:7" ht="15.75" customHeight="1" x14ac:dyDescent="0.25">
      <c r="C37" s="140">
        <v>402.77</v>
      </c>
      <c r="D37" s="133">
        <f t="shared" si="0"/>
        <v>2.6536952582000032E-3</v>
      </c>
      <c r="E37" s="98"/>
    </row>
    <row r="38" spans="1:7" ht="15.75" customHeight="1" x14ac:dyDescent="0.25">
      <c r="C38" s="140">
        <v>414.87</v>
      </c>
      <c r="D38" s="133">
        <f t="shared" si="0"/>
        <v>3.277537689442972E-2</v>
      </c>
      <c r="E38" s="98"/>
    </row>
    <row r="39" spans="1:7" ht="15.75" customHeight="1" x14ac:dyDescent="0.25">
      <c r="C39" s="140">
        <v>402.05</v>
      </c>
      <c r="D39" s="133">
        <f t="shared" si="0"/>
        <v>8.6133073108558454E-4</v>
      </c>
      <c r="E39" s="98"/>
    </row>
    <row r="40" spans="1:7" ht="15.75" customHeight="1" x14ac:dyDescent="0.25">
      <c r="C40" s="140">
        <v>399.43</v>
      </c>
      <c r="D40" s="133">
        <f t="shared" si="0"/>
        <v>-5.6608846314699403E-3</v>
      </c>
      <c r="E40" s="98"/>
    </row>
    <row r="41" spans="1:7" ht="15.75" customHeight="1" x14ac:dyDescent="0.25">
      <c r="C41" s="140">
        <v>400.04</v>
      </c>
      <c r="D41" s="133">
        <f t="shared" si="0"/>
        <v>-4.1423535737756837E-3</v>
      </c>
      <c r="E41" s="98"/>
    </row>
    <row r="42" spans="1:7" ht="15.75" customHeight="1" x14ac:dyDescent="0.25">
      <c r="C42" s="140">
        <v>411.44</v>
      </c>
      <c r="D42" s="133">
        <f t="shared" si="0"/>
        <v>2.4236751438870385E-2</v>
      </c>
      <c r="E42" s="98"/>
    </row>
    <row r="43" spans="1:7" ht="16.5" customHeight="1" x14ac:dyDescent="0.25">
      <c r="C43" s="141">
        <v>400.25</v>
      </c>
      <c r="D43" s="134">
        <f t="shared" si="0"/>
        <v>-3.6195805867006744E-3</v>
      </c>
      <c r="E43" s="98"/>
    </row>
    <row r="44" spans="1:7" ht="16.5" customHeight="1" x14ac:dyDescent="0.25">
      <c r="C44" s="99"/>
      <c r="D44" s="98"/>
      <c r="E44" s="100"/>
    </row>
    <row r="45" spans="1:7" ht="16.5" customHeight="1" x14ac:dyDescent="0.25">
      <c r="B45" s="127" t="s">
        <v>88</v>
      </c>
      <c r="C45" s="128">
        <f>SUM(C24:C44)</f>
        <v>8034.08</v>
      </c>
      <c r="D45" s="123"/>
      <c r="E45" s="99"/>
    </row>
    <row r="46" spans="1:7" ht="17.25" customHeight="1" x14ac:dyDescent="0.25">
      <c r="B46" s="127" t="s">
        <v>12</v>
      </c>
      <c r="C46" s="129">
        <f>AVERAGE(C24:C44)</f>
        <v>401.70400000000001</v>
      </c>
      <c r="E46" s="101"/>
    </row>
    <row r="47" spans="1:7" ht="17.25" customHeight="1" x14ac:dyDescent="0.3">
      <c r="A47" s="105"/>
      <c r="B47" s="124"/>
      <c r="D47" s="103"/>
      <c r="E47" s="101"/>
    </row>
    <row r="48" spans="1:7" ht="33.75" customHeight="1" x14ac:dyDescent="0.3">
      <c r="B48" s="137" t="s">
        <v>12</v>
      </c>
      <c r="C48" s="130" t="s">
        <v>89</v>
      </c>
      <c r="D48" s="125"/>
      <c r="G48" s="103"/>
    </row>
    <row r="49" spans="1:6" ht="17.25" customHeight="1" x14ac:dyDescent="0.3">
      <c r="B49" s="553">
        <f>C46</f>
        <v>401.70400000000001</v>
      </c>
      <c r="C49" s="138">
        <f>-IF(C46&lt;=80,10%,IF(C46&lt;250,7.5%,5%))</f>
        <v>-0.05</v>
      </c>
      <c r="D49" s="126">
        <f>IF(C46&lt;=80,C46*0.9,IF(C46&lt;250,C46*0.925,C46*0.95))</f>
        <v>381.61879999999996</v>
      </c>
    </row>
    <row r="50" spans="1:6" ht="17.25" customHeight="1" x14ac:dyDescent="0.3">
      <c r="B50" s="554"/>
      <c r="C50" s="139">
        <f>IF(C46&lt;=80, 10%, IF(C46&lt;250, 7.5%, 5%))</f>
        <v>0.05</v>
      </c>
      <c r="D50" s="126">
        <f>IF(C46&lt;=80, C46*1.1, IF(C46&lt;250, C46*1.075, C46*1.05))</f>
        <v>421.78920000000005</v>
      </c>
    </row>
    <row r="51" spans="1:6" ht="16.5" customHeight="1" x14ac:dyDescent="0.25">
      <c r="A51" s="108"/>
      <c r="B51" s="109"/>
      <c r="C51" s="105"/>
      <c r="D51" s="110"/>
      <c r="E51" s="105"/>
      <c r="F51" s="111"/>
    </row>
    <row r="52" spans="1:6" ht="16.5" customHeight="1" x14ac:dyDescent="0.3">
      <c r="A52" s="105"/>
      <c r="B52" s="112" t="s">
        <v>90</v>
      </c>
      <c r="C52" s="112"/>
      <c r="D52" s="113" t="s">
        <v>91</v>
      </c>
      <c r="E52" s="114"/>
      <c r="F52" s="113" t="s">
        <v>92</v>
      </c>
    </row>
    <row r="53" spans="1:6" ht="34.5" customHeight="1" x14ac:dyDescent="0.3">
      <c r="A53" s="115" t="s">
        <v>93</v>
      </c>
      <c r="B53" s="116"/>
      <c r="C53" s="117"/>
      <c r="D53" s="116"/>
      <c r="E53" s="106"/>
      <c r="F53" s="118"/>
    </row>
    <row r="54" spans="1:6" ht="34.5" customHeight="1" x14ac:dyDescent="0.3">
      <c r="A54" s="115" t="s">
        <v>94</v>
      </c>
      <c r="B54" s="119"/>
      <c r="C54" s="120"/>
      <c r="D54" s="119"/>
      <c r="E54" s="106"/>
      <c r="F54" s="121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9" zoomScale="55" zoomScaleNormal="40" zoomScalePageLayoutView="55" workbookViewId="0">
      <selection activeCell="B22" sqref="B22"/>
    </sheetView>
  </sheetViews>
  <sheetFormatPr defaultColWidth="9.140625"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61" t="s">
        <v>95</v>
      </c>
      <c r="B1" s="561"/>
      <c r="C1" s="561"/>
      <c r="D1" s="561"/>
      <c r="E1" s="561"/>
      <c r="F1" s="561"/>
      <c r="G1" s="561"/>
      <c r="H1" s="561"/>
      <c r="I1" s="561"/>
    </row>
    <row r="2" spans="1:9" ht="18.75" customHeight="1" x14ac:dyDescent="0.25">
      <c r="A2" s="561"/>
      <c r="B2" s="561"/>
      <c r="C2" s="561"/>
      <c r="D2" s="561"/>
      <c r="E2" s="561"/>
      <c r="F2" s="561"/>
      <c r="G2" s="561"/>
      <c r="H2" s="561"/>
      <c r="I2" s="561"/>
    </row>
    <row r="3" spans="1:9" ht="18.75" customHeight="1" x14ac:dyDescent="0.25">
      <c r="A3" s="561"/>
      <c r="B3" s="561"/>
      <c r="C3" s="561"/>
      <c r="D3" s="561"/>
      <c r="E3" s="561"/>
      <c r="F3" s="561"/>
      <c r="G3" s="561"/>
      <c r="H3" s="561"/>
      <c r="I3" s="561"/>
    </row>
    <row r="4" spans="1:9" ht="18.75" customHeight="1" x14ac:dyDescent="0.25">
      <c r="A4" s="561"/>
      <c r="B4" s="561"/>
      <c r="C4" s="561"/>
      <c r="D4" s="561"/>
      <c r="E4" s="561"/>
      <c r="F4" s="561"/>
      <c r="G4" s="561"/>
      <c r="H4" s="561"/>
      <c r="I4" s="561"/>
    </row>
    <row r="5" spans="1:9" ht="18.75" customHeight="1" x14ac:dyDescent="0.25">
      <c r="A5" s="561"/>
      <c r="B5" s="561"/>
      <c r="C5" s="561"/>
      <c r="D5" s="561"/>
      <c r="E5" s="561"/>
      <c r="F5" s="561"/>
      <c r="G5" s="561"/>
      <c r="H5" s="561"/>
      <c r="I5" s="561"/>
    </row>
    <row r="6" spans="1:9" ht="18.75" customHeight="1" x14ac:dyDescent="0.25">
      <c r="A6" s="561"/>
      <c r="B6" s="561"/>
      <c r="C6" s="561"/>
      <c r="D6" s="561"/>
      <c r="E6" s="561"/>
      <c r="F6" s="561"/>
      <c r="G6" s="561"/>
      <c r="H6" s="561"/>
      <c r="I6" s="561"/>
    </row>
    <row r="7" spans="1:9" ht="18.75" customHeight="1" x14ac:dyDescent="0.25">
      <c r="A7" s="561"/>
      <c r="B7" s="561"/>
      <c r="C7" s="561"/>
      <c r="D7" s="561"/>
      <c r="E7" s="561"/>
      <c r="F7" s="561"/>
      <c r="G7" s="561"/>
      <c r="H7" s="561"/>
      <c r="I7" s="561"/>
    </row>
    <row r="8" spans="1:9" x14ac:dyDescent="0.25">
      <c r="A8" s="562" t="s">
        <v>96</v>
      </c>
      <c r="B8" s="562"/>
      <c r="C8" s="562"/>
      <c r="D8" s="562"/>
      <c r="E8" s="562"/>
      <c r="F8" s="562"/>
      <c r="G8" s="562"/>
      <c r="H8" s="562"/>
      <c r="I8" s="562"/>
    </row>
    <row r="9" spans="1:9" x14ac:dyDescent="0.25">
      <c r="A9" s="562"/>
      <c r="B9" s="562"/>
      <c r="C9" s="562"/>
      <c r="D9" s="562"/>
      <c r="E9" s="562"/>
      <c r="F9" s="562"/>
      <c r="G9" s="562"/>
      <c r="H9" s="562"/>
      <c r="I9" s="562"/>
    </row>
    <row r="10" spans="1:9" x14ac:dyDescent="0.25">
      <c r="A10" s="562"/>
      <c r="B10" s="562"/>
      <c r="C10" s="562"/>
      <c r="D10" s="562"/>
      <c r="E10" s="562"/>
      <c r="F10" s="562"/>
      <c r="G10" s="562"/>
      <c r="H10" s="562"/>
      <c r="I10" s="562"/>
    </row>
    <row r="11" spans="1:9" x14ac:dyDescent="0.25">
      <c r="A11" s="562"/>
      <c r="B11" s="562"/>
      <c r="C11" s="562"/>
      <c r="D11" s="562"/>
      <c r="E11" s="562"/>
      <c r="F11" s="562"/>
      <c r="G11" s="562"/>
      <c r="H11" s="562"/>
      <c r="I11" s="562"/>
    </row>
    <row r="12" spans="1:9" x14ac:dyDescent="0.25">
      <c r="A12" s="562"/>
      <c r="B12" s="562"/>
      <c r="C12" s="562"/>
      <c r="D12" s="562"/>
      <c r="E12" s="562"/>
      <c r="F12" s="562"/>
      <c r="G12" s="562"/>
      <c r="H12" s="562"/>
      <c r="I12" s="562"/>
    </row>
    <row r="13" spans="1:9" x14ac:dyDescent="0.25">
      <c r="A13" s="562"/>
      <c r="B13" s="562"/>
      <c r="C13" s="562"/>
      <c r="D13" s="562"/>
      <c r="E13" s="562"/>
      <c r="F13" s="562"/>
      <c r="G13" s="562"/>
      <c r="H13" s="562"/>
      <c r="I13" s="562"/>
    </row>
    <row r="14" spans="1:9" x14ac:dyDescent="0.25">
      <c r="A14" s="562"/>
      <c r="B14" s="562"/>
      <c r="C14" s="562"/>
      <c r="D14" s="562"/>
      <c r="E14" s="562"/>
      <c r="F14" s="562"/>
      <c r="G14" s="562"/>
      <c r="H14" s="562"/>
      <c r="I14" s="562"/>
    </row>
    <row r="15" spans="1:9" ht="19.5" customHeight="1" x14ac:dyDescent="0.3">
      <c r="A15" s="143"/>
    </row>
    <row r="16" spans="1:9" ht="19.5" customHeight="1" x14ac:dyDescent="0.3">
      <c r="A16" s="595" t="s">
        <v>75</v>
      </c>
      <c r="B16" s="596"/>
      <c r="C16" s="596"/>
      <c r="D16" s="596"/>
      <c r="E16" s="596"/>
      <c r="F16" s="596"/>
      <c r="G16" s="596"/>
      <c r="H16" s="597"/>
    </row>
    <row r="17" spans="1:14" ht="20.25" customHeight="1" x14ac:dyDescent="0.25">
      <c r="A17" s="598" t="s">
        <v>97</v>
      </c>
      <c r="B17" s="598"/>
      <c r="C17" s="598"/>
      <c r="D17" s="598"/>
      <c r="E17" s="598"/>
      <c r="F17" s="598"/>
      <c r="G17" s="598"/>
      <c r="H17" s="598"/>
    </row>
    <row r="18" spans="1:14" ht="26.25" customHeight="1" x14ac:dyDescent="0.4">
      <c r="A18" s="145" t="s">
        <v>1</v>
      </c>
      <c r="B18" s="594" t="s">
        <v>77</v>
      </c>
      <c r="C18" s="594"/>
      <c r="D18" s="313"/>
      <c r="E18" s="146"/>
      <c r="F18" s="147"/>
      <c r="G18" s="147"/>
      <c r="H18" s="147"/>
    </row>
    <row r="19" spans="1:14" ht="26.25" customHeight="1" x14ac:dyDescent="0.4">
      <c r="A19" s="145" t="s">
        <v>2</v>
      </c>
      <c r="B19" s="148" t="s">
        <v>78</v>
      </c>
      <c r="C19" s="315">
        <v>1</v>
      </c>
      <c r="D19" s="147"/>
      <c r="E19" s="147"/>
      <c r="F19" s="147"/>
      <c r="G19" s="147"/>
      <c r="H19" s="147"/>
    </row>
    <row r="20" spans="1:14" ht="26.25" customHeight="1" x14ac:dyDescent="0.4">
      <c r="A20" s="145" t="s">
        <v>3</v>
      </c>
      <c r="B20" s="599" t="s">
        <v>79</v>
      </c>
      <c r="C20" s="599"/>
      <c r="D20" s="147"/>
      <c r="E20" s="147"/>
      <c r="F20" s="147"/>
      <c r="G20" s="147"/>
      <c r="H20" s="147"/>
    </row>
    <row r="21" spans="1:14" ht="26.25" customHeight="1" x14ac:dyDescent="0.4">
      <c r="A21" s="145" t="s">
        <v>80</v>
      </c>
      <c r="B21" s="599" t="s">
        <v>81</v>
      </c>
      <c r="C21" s="599"/>
      <c r="D21" s="599"/>
      <c r="E21" s="599"/>
      <c r="F21" s="599"/>
      <c r="G21" s="599"/>
      <c r="H21" s="599"/>
      <c r="I21" s="149"/>
    </row>
    <row r="22" spans="1:14" ht="26.25" customHeight="1" x14ac:dyDescent="0.4">
      <c r="A22" s="145" t="s">
        <v>82</v>
      </c>
      <c r="B22" s="150"/>
      <c r="C22" s="147"/>
      <c r="D22" s="147"/>
      <c r="E22" s="147"/>
      <c r="F22" s="147"/>
      <c r="G22" s="147"/>
      <c r="H22" s="147"/>
    </row>
    <row r="23" spans="1:14" ht="26.25" customHeight="1" x14ac:dyDescent="0.4">
      <c r="A23" s="145" t="s">
        <v>5</v>
      </c>
      <c r="B23" s="150"/>
      <c r="C23" s="147"/>
      <c r="D23" s="147"/>
      <c r="E23" s="147"/>
      <c r="F23" s="147"/>
      <c r="G23" s="147"/>
      <c r="H23" s="147"/>
    </row>
    <row r="24" spans="1:14" ht="18.75" x14ac:dyDescent="0.3">
      <c r="A24" s="145"/>
      <c r="B24" s="151"/>
    </row>
    <row r="25" spans="1:14" ht="18.75" x14ac:dyDescent="0.3">
      <c r="A25" s="152" t="s">
        <v>84</v>
      </c>
      <c r="B25" s="151"/>
    </row>
    <row r="26" spans="1:14" ht="26.25" customHeight="1" x14ac:dyDescent="0.4">
      <c r="A26" s="153" t="s">
        <v>98</v>
      </c>
      <c r="B26" s="594" t="s">
        <v>176</v>
      </c>
      <c r="C26" s="594"/>
    </row>
    <row r="27" spans="1:14" ht="26.25" customHeight="1" x14ac:dyDescent="0.4">
      <c r="A27" s="154" t="s">
        <v>99</v>
      </c>
      <c r="B27" s="592" t="s">
        <v>177</v>
      </c>
      <c r="C27" s="592"/>
    </row>
    <row r="28" spans="1:14" ht="27" customHeight="1" x14ac:dyDescent="0.4">
      <c r="A28" s="154" t="s">
        <v>100</v>
      </c>
      <c r="B28" s="155">
        <v>100.2</v>
      </c>
    </row>
    <row r="29" spans="1:14" s="15" customFormat="1" ht="27" customHeight="1" x14ac:dyDescent="0.4">
      <c r="A29" s="154" t="s">
        <v>101</v>
      </c>
      <c r="B29" s="156"/>
      <c r="C29" s="569" t="s">
        <v>102</v>
      </c>
      <c r="D29" s="570"/>
      <c r="E29" s="570"/>
      <c r="F29" s="570"/>
      <c r="G29" s="571"/>
      <c r="I29" s="157"/>
      <c r="J29" s="157"/>
      <c r="K29" s="157"/>
      <c r="L29" s="157"/>
    </row>
    <row r="30" spans="1:14" s="15" customFormat="1" ht="19.5" customHeight="1" x14ac:dyDescent="0.3">
      <c r="A30" s="154" t="s">
        <v>103</v>
      </c>
      <c r="B30" s="158">
        <f>B28-B29</f>
        <v>100.2</v>
      </c>
      <c r="C30" s="159"/>
      <c r="D30" s="159"/>
      <c r="E30" s="159"/>
      <c r="F30" s="159"/>
      <c r="G30" s="160"/>
      <c r="I30" s="157"/>
      <c r="J30" s="157"/>
      <c r="K30" s="157"/>
      <c r="L30" s="157"/>
    </row>
    <row r="31" spans="1:14" s="15" customFormat="1" ht="27" customHeight="1" x14ac:dyDescent="0.4">
      <c r="A31" s="154" t="s">
        <v>104</v>
      </c>
      <c r="B31" s="161">
        <v>1</v>
      </c>
      <c r="C31" s="572" t="s">
        <v>105</v>
      </c>
      <c r="D31" s="573"/>
      <c r="E31" s="573"/>
      <c r="F31" s="573"/>
      <c r="G31" s="573"/>
      <c r="H31" s="574"/>
      <c r="I31" s="157"/>
      <c r="J31" s="157"/>
      <c r="K31" s="157"/>
      <c r="L31" s="157"/>
    </row>
    <row r="32" spans="1:14" s="15" customFormat="1" ht="27" customHeight="1" x14ac:dyDescent="0.4">
      <c r="A32" s="154" t="s">
        <v>106</v>
      </c>
      <c r="B32" s="161">
        <v>1</v>
      </c>
      <c r="C32" s="572" t="s">
        <v>107</v>
      </c>
      <c r="D32" s="573"/>
      <c r="E32" s="573"/>
      <c r="F32" s="573"/>
      <c r="G32" s="573"/>
      <c r="H32" s="574"/>
      <c r="I32" s="157"/>
      <c r="J32" s="157"/>
      <c r="K32" s="157"/>
      <c r="L32" s="162"/>
      <c r="M32" s="162"/>
      <c r="N32" s="163"/>
    </row>
    <row r="33" spans="1:14" s="15" customFormat="1" ht="17.25" customHeight="1" x14ac:dyDescent="0.3">
      <c r="A33" s="154"/>
      <c r="B33" s="164"/>
      <c r="C33" s="165"/>
      <c r="D33" s="165"/>
      <c r="E33" s="165"/>
      <c r="F33" s="165"/>
      <c r="G33" s="165"/>
      <c r="H33" s="165"/>
      <c r="I33" s="157"/>
      <c r="J33" s="157"/>
      <c r="K33" s="157"/>
      <c r="L33" s="162"/>
      <c r="M33" s="162"/>
      <c r="N33" s="163"/>
    </row>
    <row r="34" spans="1:14" s="15" customFormat="1" ht="18.75" x14ac:dyDescent="0.3">
      <c r="A34" s="154" t="s">
        <v>108</v>
      </c>
      <c r="B34" s="166">
        <f>B31/B32</f>
        <v>1</v>
      </c>
      <c r="C34" s="144" t="s">
        <v>109</v>
      </c>
      <c r="D34" s="144"/>
      <c r="E34" s="144"/>
      <c r="F34" s="144"/>
      <c r="G34" s="144"/>
      <c r="I34" s="157"/>
      <c r="J34" s="157"/>
      <c r="K34" s="157"/>
      <c r="L34" s="162"/>
      <c r="M34" s="162"/>
      <c r="N34" s="163"/>
    </row>
    <row r="35" spans="1:14" s="15" customFormat="1" ht="19.5" customHeight="1" x14ac:dyDescent="0.3">
      <c r="A35" s="154"/>
      <c r="B35" s="158"/>
      <c r="G35" s="144"/>
      <c r="I35" s="157"/>
      <c r="J35" s="157"/>
      <c r="K35" s="157"/>
      <c r="L35" s="162"/>
      <c r="M35" s="162"/>
      <c r="N35" s="163"/>
    </row>
    <row r="36" spans="1:14" s="15" customFormat="1" ht="27" customHeight="1" x14ac:dyDescent="0.4">
      <c r="A36" s="167" t="s">
        <v>110</v>
      </c>
      <c r="B36" s="168">
        <v>50</v>
      </c>
      <c r="C36" s="144"/>
      <c r="D36" s="575" t="s">
        <v>19</v>
      </c>
      <c r="E36" s="593"/>
      <c r="F36" s="575" t="s">
        <v>26</v>
      </c>
      <c r="G36" s="576"/>
      <c r="J36" s="157"/>
      <c r="K36" s="157"/>
      <c r="L36" s="162"/>
      <c r="M36" s="162"/>
      <c r="N36" s="163"/>
    </row>
    <row r="37" spans="1:14" s="15" customFormat="1" ht="27" customHeight="1" x14ac:dyDescent="0.4">
      <c r="A37" s="169" t="s">
        <v>111</v>
      </c>
      <c r="B37" s="170">
        <v>1</v>
      </c>
      <c r="C37" s="171" t="s">
        <v>112</v>
      </c>
      <c r="D37" s="172" t="s">
        <v>113</v>
      </c>
      <c r="E37" s="173" t="s">
        <v>114</v>
      </c>
      <c r="F37" s="172" t="s">
        <v>113</v>
      </c>
      <c r="G37" s="174" t="s">
        <v>114</v>
      </c>
      <c r="I37" s="175" t="s">
        <v>115</v>
      </c>
      <c r="J37" s="157"/>
      <c r="K37" s="157"/>
      <c r="L37" s="162"/>
      <c r="M37" s="162"/>
      <c r="N37" s="163"/>
    </row>
    <row r="38" spans="1:14" s="15" customFormat="1" ht="26.25" customHeight="1" x14ac:dyDescent="0.4">
      <c r="A38" s="169" t="s">
        <v>116</v>
      </c>
      <c r="B38" s="170">
        <v>1</v>
      </c>
      <c r="C38" s="176">
        <v>1</v>
      </c>
      <c r="D38" s="358">
        <v>162819422</v>
      </c>
      <c r="E38" s="177">
        <f>IF(ISBLANK(D38),"-",$D$48/$D$45*D38)</f>
        <v>158068514.72152969</v>
      </c>
      <c r="F38" s="358">
        <v>166551994</v>
      </c>
      <c r="G38" s="178">
        <f>IF(ISBLANK(F38),"-",$D$48/$F$45*F38)</f>
        <v>157255964.89140922</v>
      </c>
      <c r="I38" s="179"/>
      <c r="J38" s="157"/>
      <c r="K38" s="157"/>
      <c r="L38" s="162"/>
      <c r="M38" s="162"/>
      <c r="N38" s="163"/>
    </row>
    <row r="39" spans="1:14" s="15" customFormat="1" ht="26.25" customHeight="1" x14ac:dyDescent="0.4">
      <c r="A39" s="169" t="s">
        <v>117</v>
      </c>
      <c r="B39" s="170">
        <v>1</v>
      </c>
      <c r="C39" s="180">
        <v>2</v>
      </c>
      <c r="D39" s="363">
        <v>162415893</v>
      </c>
      <c r="E39" s="182">
        <f>IF(ISBLANK(D39),"-",$D$48/$D$45*D39)</f>
        <v>157676760.29264426</v>
      </c>
      <c r="F39" s="363">
        <v>165359120</v>
      </c>
      <c r="G39" s="360">
        <f>IF(ISBLANK(F39),"-",$D$48/$F$45*F39)</f>
        <v>156129670.64924076</v>
      </c>
      <c r="I39" s="577">
        <f>ABS((F43/D43*D42)-F42)/D42</f>
        <v>2.4031950031822864E-3</v>
      </c>
      <c r="J39" s="157"/>
      <c r="K39" s="157"/>
      <c r="L39" s="162"/>
      <c r="M39" s="162"/>
      <c r="N39" s="163"/>
    </row>
    <row r="40" spans="1:14" ht="26.25" customHeight="1" x14ac:dyDescent="0.4">
      <c r="A40" s="169" t="s">
        <v>118</v>
      </c>
      <c r="B40" s="170">
        <v>1</v>
      </c>
      <c r="C40" s="180">
        <v>3</v>
      </c>
      <c r="D40" s="363">
        <v>162702500</v>
      </c>
      <c r="E40" s="182">
        <f>IF(ISBLANK(D40),"-",$D$48/$D$45*D40)</f>
        <v>157955004.38811094</v>
      </c>
      <c r="F40" s="363">
        <v>168618874</v>
      </c>
      <c r="G40" s="183">
        <f>IF(ISBLANK(F40),"-",$D$48/$F$45*F40)</f>
        <v>159207482.85831362</v>
      </c>
      <c r="I40" s="577"/>
      <c r="L40" s="162"/>
      <c r="M40" s="162"/>
      <c r="N40" s="184"/>
    </row>
    <row r="41" spans="1:14" ht="27" customHeight="1" x14ac:dyDescent="0.4">
      <c r="A41" s="169" t="s">
        <v>119</v>
      </c>
      <c r="B41" s="170">
        <v>1</v>
      </c>
      <c r="C41" s="185">
        <v>4</v>
      </c>
      <c r="D41" s="186"/>
      <c r="E41" s="187" t="str">
        <f>IF(ISBLANK(D41),"-",$D$48/$D$45*D41)</f>
        <v>-</v>
      </c>
      <c r="F41" s="186"/>
      <c r="G41" s="188" t="str">
        <f>IF(ISBLANK(F41),"-",$D$48/$F$45*F41)</f>
        <v>-</v>
      </c>
      <c r="I41" s="189"/>
      <c r="L41" s="162"/>
      <c r="M41" s="162"/>
      <c r="N41" s="184"/>
    </row>
    <row r="42" spans="1:14" ht="27" customHeight="1" x14ac:dyDescent="0.4">
      <c r="A42" s="169" t="s">
        <v>120</v>
      </c>
      <c r="B42" s="170">
        <v>1</v>
      </c>
      <c r="C42" s="190" t="s">
        <v>121</v>
      </c>
      <c r="D42" s="191">
        <f>AVERAGE(D38:D41)</f>
        <v>162645938.33333334</v>
      </c>
      <c r="E42" s="192">
        <f>AVERAGE(E38:E41)</f>
        <v>157900093.13409498</v>
      </c>
      <c r="F42" s="191">
        <f>AVERAGE(F38:F41)</f>
        <v>166843329.33333334</v>
      </c>
      <c r="G42" s="193">
        <f>AVERAGE(G38:G41)</f>
        <v>157531039.4663212</v>
      </c>
      <c r="H42" s="194"/>
    </row>
    <row r="43" spans="1:14" ht="26.25" customHeight="1" x14ac:dyDescent="0.4">
      <c r="A43" s="169" t="s">
        <v>122</v>
      </c>
      <c r="B43" s="170">
        <v>1</v>
      </c>
      <c r="C43" s="195" t="s">
        <v>123</v>
      </c>
      <c r="D43" s="196">
        <v>20.56</v>
      </c>
      <c r="E43" s="184"/>
      <c r="F43" s="196">
        <v>21.14</v>
      </c>
      <c r="H43" s="194"/>
    </row>
    <row r="44" spans="1:14" ht="26.25" customHeight="1" x14ac:dyDescent="0.4">
      <c r="A44" s="169" t="s">
        <v>124</v>
      </c>
      <c r="B44" s="170">
        <v>1</v>
      </c>
      <c r="C44" s="197" t="s">
        <v>125</v>
      </c>
      <c r="D44" s="198">
        <f>D43*$B$34</f>
        <v>20.56</v>
      </c>
      <c r="E44" s="199"/>
      <c r="F44" s="198">
        <f>F43*$B$34</f>
        <v>21.14</v>
      </c>
      <c r="H44" s="194"/>
    </row>
    <row r="45" spans="1:14" ht="19.5" customHeight="1" x14ac:dyDescent="0.3">
      <c r="A45" s="169" t="s">
        <v>126</v>
      </c>
      <c r="B45" s="200">
        <f>(B44/B43)*(B42/B41)*(B40/B39)*(B38/B37)*B36</f>
        <v>50</v>
      </c>
      <c r="C45" s="197" t="s">
        <v>127</v>
      </c>
      <c r="D45" s="201">
        <f>D44*$B$30/100</f>
        <v>20.601120000000002</v>
      </c>
      <c r="E45" s="202"/>
      <c r="F45" s="201">
        <f>F44*$B$30/100</f>
        <v>21.182280000000002</v>
      </c>
      <c r="H45" s="194"/>
    </row>
    <row r="46" spans="1:14" ht="19.5" customHeight="1" x14ac:dyDescent="0.3">
      <c r="A46" s="563" t="s">
        <v>128</v>
      </c>
      <c r="B46" s="564"/>
      <c r="C46" s="197" t="s">
        <v>129</v>
      </c>
      <c r="D46" s="203">
        <f>D45/$B$45</f>
        <v>0.41202240000000001</v>
      </c>
      <c r="E46" s="204"/>
      <c r="F46" s="205">
        <f>F45/$B$45</f>
        <v>0.42364560000000007</v>
      </c>
      <c r="H46" s="194"/>
    </row>
    <row r="47" spans="1:14" ht="27" customHeight="1" x14ac:dyDescent="0.4">
      <c r="A47" s="565"/>
      <c r="B47" s="566"/>
      <c r="C47" s="206" t="s">
        <v>130</v>
      </c>
      <c r="D47" s="207">
        <v>0.4</v>
      </c>
      <c r="E47" s="208"/>
      <c r="F47" s="204"/>
      <c r="H47" s="194"/>
    </row>
    <row r="48" spans="1:14" ht="18.75" x14ac:dyDescent="0.3">
      <c r="C48" s="209" t="s">
        <v>131</v>
      </c>
      <c r="D48" s="201">
        <f>D47*$B$45</f>
        <v>20</v>
      </c>
      <c r="F48" s="210"/>
      <c r="H48" s="194"/>
    </row>
    <row r="49" spans="1:12" ht="19.5" customHeight="1" x14ac:dyDescent="0.3">
      <c r="C49" s="211" t="s">
        <v>132</v>
      </c>
      <c r="D49" s="212">
        <f>D48/B34</f>
        <v>20</v>
      </c>
      <c r="F49" s="210"/>
      <c r="H49" s="194"/>
    </row>
    <row r="50" spans="1:12" ht="18.75" x14ac:dyDescent="0.3">
      <c r="C50" s="167" t="s">
        <v>133</v>
      </c>
      <c r="D50" s="213">
        <f>AVERAGE(E38:E41,G38:G41)</f>
        <v>157715566.30020809</v>
      </c>
      <c r="F50" s="214"/>
      <c r="H50" s="194"/>
    </row>
    <row r="51" spans="1:12" ht="18.75" x14ac:dyDescent="0.3">
      <c r="C51" s="169" t="s">
        <v>134</v>
      </c>
      <c r="D51" s="215">
        <f>STDEV(E38:E41,G38:G41)/D50</f>
        <v>6.4258821985693094E-3</v>
      </c>
      <c r="F51" s="214"/>
      <c r="H51" s="194"/>
    </row>
    <row r="52" spans="1:12" ht="19.5" customHeight="1" x14ac:dyDescent="0.3">
      <c r="C52" s="216" t="s">
        <v>135</v>
      </c>
      <c r="D52" s="217">
        <f>COUNT(E38:E41,G38:G41)</f>
        <v>6</v>
      </c>
      <c r="F52" s="214"/>
    </row>
    <row r="54" spans="1:12" ht="18.75" x14ac:dyDescent="0.3">
      <c r="A54" s="218" t="s">
        <v>84</v>
      </c>
      <c r="B54" s="219" t="s">
        <v>136</v>
      </c>
    </row>
    <row r="55" spans="1:12" ht="18.75" x14ac:dyDescent="0.3">
      <c r="A55" s="144" t="s">
        <v>137</v>
      </c>
      <c r="B55" s="220" t="str">
        <f>B21</f>
        <v>Each tablets contains telmisartan USP 40MG,Hydrochlorothiazide USP 12.5mg</v>
      </c>
    </row>
    <row r="56" spans="1:12" ht="26.25" customHeight="1" x14ac:dyDescent="0.4">
      <c r="A56" s="221" t="s">
        <v>138</v>
      </c>
      <c r="B56" s="222">
        <v>40</v>
      </c>
      <c r="C56" s="144" t="str">
        <f>B20</f>
        <v>Telmisartan USP 40mg,Hydrochlorothiazide USP 12.5mg</v>
      </c>
      <c r="H56" s="223"/>
    </row>
    <row r="57" spans="1:12" ht="18.75" x14ac:dyDescent="0.3">
      <c r="A57" s="220" t="s">
        <v>139</v>
      </c>
      <c r="B57" s="314">
        <f>Uniformity!C46</f>
        <v>401.70400000000001</v>
      </c>
      <c r="H57" s="223"/>
    </row>
    <row r="58" spans="1:12" ht="19.5" customHeight="1" x14ac:dyDescent="0.3">
      <c r="H58" s="223"/>
    </row>
    <row r="59" spans="1:12" s="15" customFormat="1" ht="27" customHeight="1" x14ac:dyDescent="0.4">
      <c r="A59" s="167" t="s">
        <v>140</v>
      </c>
      <c r="B59" s="168">
        <v>100</v>
      </c>
      <c r="C59" s="144"/>
      <c r="D59" s="224" t="s">
        <v>141</v>
      </c>
      <c r="E59" s="225" t="s">
        <v>112</v>
      </c>
      <c r="F59" s="225" t="s">
        <v>113</v>
      </c>
      <c r="G59" s="225" t="s">
        <v>142</v>
      </c>
      <c r="H59" s="171" t="s">
        <v>143</v>
      </c>
      <c r="L59" s="157"/>
    </row>
    <row r="60" spans="1:12" s="15" customFormat="1" ht="26.25" customHeight="1" x14ac:dyDescent="0.4">
      <c r="A60" s="169" t="s">
        <v>144</v>
      </c>
      <c r="B60" s="170">
        <v>1</v>
      </c>
      <c r="C60" s="580" t="s">
        <v>145</v>
      </c>
      <c r="D60" s="583">
        <v>401.73</v>
      </c>
      <c r="E60" s="226">
        <v>1</v>
      </c>
      <c r="F60" s="227">
        <v>157815001</v>
      </c>
      <c r="G60" s="316">
        <f>IF(ISBLANK(F60),"-",(F60/$D$50*$D$47*$B$68)*($B$57/$D$60))</f>
        <v>40.022628305247615</v>
      </c>
      <c r="H60" s="228">
        <f t="shared" ref="H60:H71" si="0">IF(ISBLANK(F60),"-",G60/$B$56)</f>
        <v>1.0005657076311905</v>
      </c>
      <c r="L60" s="157"/>
    </row>
    <row r="61" spans="1:12" s="15" customFormat="1" ht="26.25" customHeight="1" x14ac:dyDescent="0.4">
      <c r="A61" s="169" t="s">
        <v>146</v>
      </c>
      <c r="B61" s="170">
        <v>1</v>
      </c>
      <c r="C61" s="581"/>
      <c r="D61" s="584"/>
      <c r="E61" s="229">
        <v>2</v>
      </c>
      <c r="F61" s="181">
        <v>158492100</v>
      </c>
      <c r="G61" s="317">
        <f>IF(ISBLANK(F61),"-",(F61/$D$50*$D$47*$B$68)*($B$57/$D$60))</f>
        <v>40.194343803971684</v>
      </c>
      <c r="H61" s="230">
        <f t="shared" si="0"/>
        <v>1.0048585950992921</v>
      </c>
      <c r="L61" s="157"/>
    </row>
    <row r="62" spans="1:12" s="15" customFormat="1" ht="26.25" customHeight="1" x14ac:dyDescent="0.4">
      <c r="A62" s="169" t="s">
        <v>147</v>
      </c>
      <c r="B62" s="170">
        <v>1</v>
      </c>
      <c r="C62" s="581"/>
      <c r="D62" s="584"/>
      <c r="E62" s="229">
        <v>3</v>
      </c>
      <c r="F62" s="231"/>
      <c r="G62" s="317"/>
      <c r="H62" s="230"/>
      <c r="L62" s="157"/>
    </row>
    <row r="63" spans="1:12" ht="27" customHeight="1" x14ac:dyDescent="0.4">
      <c r="A63" s="169" t="s">
        <v>148</v>
      </c>
      <c r="B63" s="170">
        <v>1</v>
      </c>
      <c r="C63" s="591"/>
      <c r="D63" s="585"/>
      <c r="E63" s="232">
        <v>4</v>
      </c>
      <c r="F63" s="233"/>
      <c r="G63" s="317" t="str">
        <f>IF(ISBLANK(F63),"-",(F63/$D$50*$D$47*$B$68)*($B$57/$D$60))</f>
        <v>-</v>
      </c>
      <c r="H63" s="230" t="str">
        <f t="shared" si="0"/>
        <v>-</v>
      </c>
    </row>
    <row r="64" spans="1:12" ht="26.25" customHeight="1" x14ac:dyDescent="0.4">
      <c r="A64" s="169" t="s">
        <v>149</v>
      </c>
      <c r="B64" s="170">
        <v>1</v>
      </c>
      <c r="C64" s="580" t="s">
        <v>150</v>
      </c>
      <c r="D64" s="583">
        <v>400.42</v>
      </c>
      <c r="E64" s="226">
        <v>1</v>
      </c>
      <c r="F64" s="227">
        <v>154692560</v>
      </c>
      <c r="G64" s="318">
        <f>IF(ISBLANK(F64),"-",(F64/$D$50*$D$47*$B$68)*($B$57/$D$64))</f>
        <v>39.359108530305768</v>
      </c>
      <c r="H64" s="234">
        <f>IF(ISBLANK(F64),"-",G64/$B$56)</f>
        <v>0.98397771325764416</v>
      </c>
    </row>
    <row r="65" spans="1:8" ht="26.25" customHeight="1" x14ac:dyDescent="0.4">
      <c r="A65" s="169" t="s">
        <v>151</v>
      </c>
      <c r="B65" s="170">
        <v>1</v>
      </c>
      <c r="C65" s="581"/>
      <c r="D65" s="584"/>
      <c r="E65" s="229">
        <v>2</v>
      </c>
      <c r="F65" s="181"/>
      <c r="G65" s="319"/>
      <c r="H65" s="235"/>
    </row>
    <row r="66" spans="1:8" ht="26.25" customHeight="1" x14ac:dyDescent="0.4">
      <c r="A66" s="169" t="s">
        <v>152</v>
      </c>
      <c r="B66" s="170">
        <v>1</v>
      </c>
      <c r="C66" s="581"/>
      <c r="D66" s="584"/>
      <c r="E66" s="229">
        <v>3</v>
      </c>
      <c r="F66" s="181">
        <v>154281585</v>
      </c>
      <c r="G66" s="319">
        <f>IF(ISBLANK(F66),"-",(F66/$D$50*$D$47*$B$68)*($B$57/$D$64))</f>
        <v>39.254542353184888</v>
      </c>
      <c r="H66" s="235">
        <f t="shared" si="0"/>
        <v>0.98136355882962223</v>
      </c>
    </row>
    <row r="67" spans="1:8" ht="27" customHeight="1" x14ac:dyDescent="0.4">
      <c r="A67" s="169" t="s">
        <v>153</v>
      </c>
      <c r="B67" s="170">
        <v>1</v>
      </c>
      <c r="C67" s="591"/>
      <c r="D67" s="585"/>
      <c r="E67" s="232">
        <v>4</v>
      </c>
      <c r="F67" s="233"/>
      <c r="G67" s="320" t="str">
        <f>IF(ISBLANK(F67),"-",(F67/$D$50*$D$47*$B$68)*($B$57/$D$64))</f>
        <v>-</v>
      </c>
      <c r="H67" s="236" t="str">
        <f t="shared" si="0"/>
        <v>-</v>
      </c>
    </row>
    <row r="68" spans="1:8" ht="26.25" customHeight="1" x14ac:dyDescent="0.4">
      <c r="A68" s="169" t="s">
        <v>154</v>
      </c>
      <c r="B68" s="237">
        <f>(B67/B66)*(B65/B64)*(B63/B62)*(B61/B60)*B59</f>
        <v>100</v>
      </c>
      <c r="C68" s="580" t="s">
        <v>155</v>
      </c>
      <c r="D68" s="583">
        <v>400.96</v>
      </c>
      <c r="E68" s="226">
        <v>1</v>
      </c>
      <c r="F68" s="227">
        <v>154893069</v>
      </c>
      <c r="G68" s="318">
        <f>IF(ISBLANK(F68),"-",(F68/$D$50*$D$47*$B$68)*($B$57/$D$68))</f>
        <v>39.357048631657989</v>
      </c>
      <c r="H68" s="230">
        <f t="shared" si="0"/>
        <v>0.98392621579144968</v>
      </c>
    </row>
    <row r="69" spans="1:8" ht="27" customHeight="1" x14ac:dyDescent="0.4">
      <c r="A69" s="216" t="s">
        <v>156</v>
      </c>
      <c r="B69" s="238">
        <f>(D47*B68)/B56*B57</f>
        <v>401.70400000000001</v>
      </c>
      <c r="C69" s="581"/>
      <c r="D69" s="584"/>
      <c r="E69" s="229">
        <v>2</v>
      </c>
      <c r="F69" s="181">
        <v>155982511</v>
      </c>
      <c r="G69" s="319">
        <f>IF(ISBLANK(F69),"-",(F69/$D$50*$D$47*$B$68)*($B$57/$D$68))</f>
        <v>39.633866839549334</v>
      </c>
      <c r="H69" s="230">
        <f t="shared" si="0"/>
        <v>0.99084667098873336</v>
      </c>
    </row>
    <row r="70" spans="1:8" ht="26.25" customHeight="1" x14ac:dyDescent="0.4">
      <c r="A70" s="586" t="s">
        <v>128</v>
      </c>
      <c r="B70" s="587"/>
      <c r="C70" s="581"/>
      <c r="D70" s="584"/>
      <c r="E70" s="229">
        <v>3</v>
      </c>
      <c r="F70" s="181">
        <v>154765401</v>
      </c>
      <c r="G70" s="319">
        <f>IF(ISBLANK(F70),"-",(F70/$D$50*$D$47*$B$68)*($B$57/$D$68))</f>
        <v>39.324609248042272</v>
      </c>
      <c r="H70" s="230">
        <f>IF(ISBLANK(F70),"-",G70/$B$56)</f>
        <v>0.98311523120105682</v>
      </c>
    </row>
    <row r="71" spans="1:8" ht="27" customHeight="1" x14ac:dyDescent="0.4">
      <c r="A71" s="588"/>
      <c r="B71" s="589"/>
      <c r="C71" s="582"/>
      <c r="D71" s="585"/>
      <c r="E71" s="232">
        <v>4</v>
      </c>
      <c r="F71" s="233"/>
      <c r="G71" s="320" t="str">
        <f>IF(ISBLANK(F71),"-",(F71/$D$50*$D$47*$B$68)*($B$57/$D$68))</f>
        <v>-</v>
      </c>
      <c r="H71" s="239" t="str">
        <f t="shared" si="0"/>
        <v>-</v>
      </c>
    </row>
    <row r="72" spans="1:8" ht="26.25" customHeight="1" x14ac:dyDescent="0.4">
      <c r="A72" s="240"/>
      <c r="B72" s="240"/>
      <c r="C72" s="240"/>
      <c r="D72" s="240"/>
      <c r="E72" s="240"/>
      <c r="F72" s="241"/>
      <c r="G72" s="242" t="s">
        <v>121</v>
      </c>
      <c r="H72" s="243">
        <f>AVERAGE(H64:H71)</f>
        <v>0.98464587801370129</v>
      </c>
    </row>
    <row r="73" spans="1:8" ht="26.25" customHeight="1" x14ac:dyDescent="0.4">
      <c r="C73" s="240"/>
      <c r="D73" s="240"/>
      <c r="E73" s="240"/>
      <c r="F73" s="241"/>
      <c r="G73" s="244" t="s">
        <v>134</v>
      </c>
      <c r="H73" s="508">
        <f>STDEV(H60:H61,H64,H66,H68:H70)/H72</f>
        <v>9.5272643628446663E-3</v>
      </c>
    </row>
    <row r="74" spans="1:8" ht="27" customHeight="1" x14ac:dyDescent="0.4">
      <c r="A74" s="240"/>
      <c r="B74" s="240"/>
      <c r="C74" s="241"/>
      <c r="D74" s="241"/>
      <c r="E74" s="245"/>
      <c r="F74" s="241"/>
      <c r="G74" s="246" t="s">
        <v>135</v>
      </c>
      <c r="H74" s="247">
        <v>7</v>
      </c>
    </row>
    <row r="76" spans="1:8" ht="26.25" customHeight="1" x14ac:dyDescent="0.4">
      <c r="A76" s="153" t="s">
        <v>157</v>
      </c>
      <c r="B76" s="248" t="s">
        <v>158</v>
      </c>
      <c r="C76" s="567" t="str">
        <f>B20</f>
        <v>Telmisartan USP 40mg,Hydrochlorothiazide USP 12.5mg</v>
      </c>
      <c r="D76" s="567"/>
      <c r="E76" s="249" t="s">
        <v>159</v>
      </c>
      <c r="F76" s="249"/>
      <c r="G76" s="250">
        <f>H72</f>
        <v>0.98464587801370129</v>
      </c>
      <c r="H76" s="251"/>
    </row>
    <row r="77" spans="1:8" ht="18.75" x14ac:dyDescent="0.3">
      <c r="A77" s="152" t="s">
        <v>160</v>
      </c>
      <c r="B77" s="152" t="s">
        <v>161</v>
      </c>
    </row>
    <row r="78" spans="1:8" ht="18.75" x14ac:dyDescent="0.3">
      <c r="A78" s="152"/>
      <c r="B78" s="152"/>
    </row>
    <row r="79" spans="1:8" ht="26.25" customHeight="1" x14ac:dyDescent="0.4">
      <c r="A79" s="153" t="s">
        <v>98</v>
      </c>
      <c r="B79" s="590" t="str">
        <f>B26</f>
        <v>Telmisartan</v>
      </c>
      <c r="C79" s="590"/>
    </row>
    <row r="80" spans="1:8" ht="26.25" customHeight="1" x14ac:dyDescent="0.4">
      <c r="A80" s="154" t="s">
        <v>99</v>
      </c>
      <c r="B80" s="590" t="str">
        <f>B27</f>
        <v>T3  - 1</v>
      </c>
      <c r="C80" s="590"/>
    </row>
    <row r="81" spans="1:12" ht="27" customHeight="1" x14ac:dyDescent="0.4">
      <c r="A81" s="154" t="s">
        <v>100</v>
      </c>
      <c r="B81" s="252">
        <f>B28</f>
        <v>100.2</v>
      </c>
    </row>
    <row r="82" spans="1:12" s="15" customFormat="1" ht="27" customHeight="1" x14ac:dyDescent="0.4">
      <c r="A82" s="154" t="s">
        <v>101</v>
      </c>
      <c r="B82" s="156">
        <v>0</v>
      </c>
      <c r="C82" s="569" t="s">
        <v>102</v>
      </c>
      <c r="D82" s="570"/>
      <c r="E82" s="570"/>
      <c r="F82" s="570"/>
      <c r="G82" s="571"/>
      <c r="I82" s="157"/>
      <c r="J82" s="157"/>
      <c r="K82" s="157"/>
      <c r="L82" s="157"/>
    </row>
    <row r="83" spans="1:12" s="15" customFormat="1" ht="19.5" customHeight="1" x14ac:dyDescent="0.3">
      <c r="A83" s="154" t="s">
        <v>103</v>
      </c>
      <c r="B83" s="158">
        <f>B81-B82</f>
        <v>100.2</v>
      </c>
      <c r="C83" s="159"/>
      <c r="D83" s="159"/>
      <c r="E83" s="159"/>
      <c r="F83" s="159"/>
      <c r="G83" s="160"/>
      <c r="I83" s="157"/>
      <c r="J83" s="157"/>
      <c r="K83" s="157"/>
      <c r="L83" s="157"/>
    </row>
    <row r="84" spans="1:12" s="15" customFormat="1" ht="27" customHeight="1" x14ac:dyDescent="0.4">
      <c r="A84" s="154" t="s">
        <v>104</v>
      </c>
      <c r="B84" s="161">
        <v>1</v>
      </c>
      <c r="C84" s="572" t="s">
        <v>162</v>
      </c>
      <c r="D84" s="573"/>
      <c r="E84" s="573"/>
      <c r="F84" s="573"/>
      <c r="G84" s="573"/>
      <c r="H84" s="574"/>
      <c r="I84" s="157"/>
      <c r="J84" s="157"/>
      <c r="K84" s="157"/>
      <c r="L84" s="157"/>
    </row>
    <row r="85" spans="1:12" s="15" customFormat="1" ht="27" customHeight="1" x14ac:dyDescent="0.4">
      <c r="A85" s="154" t="s">
        <v>106</v>
      </c>
      <c r="B85" s="161">
        <v>1</v>
      </c>
      <c r="C85" s="572" t="s">
        <v>163</v>
      </c>
      <c r="D85" s="573"/>
      <c r="E85" s="573"/>
      <c r="F85" s="573"/>
      <c r="G85" s="573"/>
      <c r="H85" s="574"/>
      <c r="I85" s="157"/>
      <c r="J85" s="157"/>
      <c r="K85" s="157"/>
      <c r="L85" s="157"/>
    </row>
    <row r="86" spans="1:12" s="15" customFormat="1" ht="18.75" x14ac:dyDescent="0.3">
      <c r="A86" s="154"/>
      <c r="B86" s="164"/>
      <c r="C86" s="165"/>
      <c r="D86" s="165"/>
      <c r="E86" s="165"/>
      <c r="F86" s="165"/>
      <c r="G86" s="165"/>
      <c r="H86" s="165"/>
      <c r="I86" s="157"/>
      <c r="J86" s="157"/>
      <c r="K86" s="157"/>
      <c r="L86" s="157"/>
    </row>
    <row r="87" spans="1:12" s="15" customFormat="1" ht="18.75" x14ac:dyDescent="0.3">
      <c r="A87" s="154" t="s">
        <v>108</v>
      </c>
      <c r="B87" s="166">
        <f>B84/B85</f>
        <v>1</v>
      </c>
      <c r="C87" s="144" t="s">
        <v>109</v>
      </c>
      <c r="D87" s="144"/>
      <c r="E87" s="144"/>
      <c r="F87" s="144"/>
      <c r="G87" s="144"/>
      <c r="I87" s="157"/>
      <c r="J87" s="157"/>
      <c r="K87" s="157"/>
      <c r="L87" s="157"/>
    </row>
    <row r="88" spans="1:12" ht="19.5" customHeight="1" x14ac:dyDescent="0.3">
      <c r="A88" s="152"/>
      <c r="B88" s="152"/>
    </row>
    <row r="89" spans="1:12" ht="27" customHeight="1" x14ac:dyDescent="0.4">
      <c r="A89" s="167" t="s">
        <v>110</v>
      </c>
      <c r="B89" s="168">
        <v>50</v>
      </c>
      <c r="D89" s="253" t="s">
        <v>19</v>
      </c>
      <c r="E89" s="254"/>
      <c r="F89" s="575" t="s">
        <v>26</v>
      </c>
      <c r="G89" s="576"/>
    </row>
    <row r="90" spans="1:12" ht="27" customHeight="1" x14ac:dyDescent="0.4">
      <c r="A90" s="169" t="s">
        <v>111</v>
      </c>
      <c r="B90" s="170">
        <v>5</v>
      </c>
      <c r="C90" s="255" t="s">
        <v>112</v>
      </c>
      <c r="D90" s="172" t="s">
        <v>113</v>
      </c>
      <c r="E90" s="173" t="s">
        <v>114</v>
      </c>
      <c r="F90" s="172" t="s">
        <v>113</v>
      </c>
      <c r="G90" s="256" t="s">
        <v>114</v>
      </c>
      <c r="I90" s="175" t="s">
        <v>115</v>
      </c>
    </row>
    <row r="91" spans="1:12" ht="26.25" customHeight="1" x14ac:dyDescent="0.4">
      <c r="A91" s="169" t="s">
        <v>116</v>
      </c>
      <c r="B91" s="170">
        <v>50</v>
      </c>
      <c r="C91" s="257">
        <v>1</v>
      </c>
      <c r="D91" s="358">
        <v>16564325</v>
      </c>
      <c r="E91" s="177">
        <f>IF(ISBLANK(D91),"-",$D$101/$D$98*D91)</f>
        <v>15910743.479355054</v>
      </c>
      <c r="F91" s="358">
        <v>16978645</v>
      </c>
      <c r="G91" s="178">
        <f>IF(ISBLANK(F91),"-",$D$101/$F$98*F91)</f>
        <v>16023409.445883647</v>
      </c>
      <c r="I91" s="179"/>
    </row>
    <row r="92" spans="1:12" ht="26.25" customHeight="1" x14ac:dyDescent="0.4">
      <c r="A92" s="169" t="s">
        <v>117</v>
      </c>
      <c r="B92" s="170">
        <v>1</v>
      </c>
      <c r="C92" s="241">
        <v>2</v>
      </c>
      <c r="D92" s="363">
        <v>16564907</v>
      </c>
      <c r="E92" s="182">
        <f>IF(ISBLANK(D92),"-",$D$101/$D$98*D92)</f>
        <v>15911302.515277436</v>
      </c>
      <c r="F92" s="363">
        <v>17002619</v>
      </c>
      <c r="G92" s="183">
        <f>IF(ISBLANK(F92),"-",$D$101/$F$98*F92)</f>
        <v>16046034.644658674</v>
      </c>
      <c r="I92" s="577">
        <f>ABS((F96/D96*D95)-F95)/D95</f>
        <v>1.0887377904450183E-2</v>
      </c>
    </row>
    <row r="93" spans="1:12" ht="26.25" customHeight="1" x14ac:dyDescent="0.4">
      <c r="A93" s="169" t="s">
        <v>118</v>
      </c>
      <c r="B93" s="170">
        <v>1</v>
      </c>
      <c r="C93" s="241">
        <v>3</v>
      </c>
      <c r="D93" s="363">
        <v>16471262</v>
      </c>
      <c r="E93" s="182">
        <f>IF(ISBLANK(D93),"-",$D$101/$D$98*D93)</f>
        <v>15821352.482715033</v>
      </c>
      <c r="F93" s="363">
        <v>17042415</v>
      </c>
      <c r="G93" s="183">
        <f>IF(ISBLANK(F93),"-",$D$101/$F$98*F93)</f>
        <v>16083591.681884458</v>
      </c>
      <c r="I93" s="577"/>
    </row>
    <row r="94" spans="1:12" ht="27" customHeight="1" x14ac:dyDescent="0.4">
      <c r="A94" s="169" t="s">
        <v>119</v>
      </c>
      <c r="B94" s="170">
        <v>1</v>
      </c>
      <c r="C94" s="258">
        <v>4</v>
      </c>
      <c r="D94" s="186"/>
      <c r="E94" s="187"/>
      <c r="F94" s="259"/>
      <c r="G94" s="188"/>
      <c r="I94" s="189"/>
    </row>
    <row r="95" spans="1:12" ht="27" customHeight="1" x14ac:dyDescent="0.4">
      <c r="A95" s="169" t="s">
        <v>120</v>
      </c>
      <c r="B95" s="170">
        <v>1</v>
      </c>
      <c r="C95" s="260" t="s">
        <v>121</v>
      </c>
      <c r="D95" s="261">
        <f>AVERAGE(D91:D94)</f>
        <v>16533498</v>
      </c>
      <c r="E95" s="192">
        <f>AVERAGE(E91:E94)</f>
        <v>15881132.825782508</v>
      </c>
      <c r="F95" s="262">
        <f>AVERAGE(F91:F94)</f>
        <v>17007893</v>
      </c>
      <c r="G95" s="263">
        <f>AVERAGE(G91:G94)</f>
        <v>16051011.924142258</v>
      </c>
    </row>
    <row r="96" spans="1:12" ht="26.25" customHeight="1" x14ac:dyDescent="0.4">
      <c r="A96" s="169" t="s">
        <v>122</v>
      </c>
      <c r="B96" s="155">
        <v>1</v>
      </c>
      <c r="C96" s="264" t="s">
        <v>164</v>
      </c>
      <c r="D96" s="265">
        <v>20.78</v>
      </c>
      <c r="E96" s="184"/>
      <c r="F96" s="196">
        <v>21.15</v>
      </c>
    </row>
    <row r="97" spans="1:10" ht="26.25" customHeight="1" x14ac:dyDescent="0.4">
      <c r="A97" s="169" t="s">
        <v>124</v>
      </c>
      <c r="B97" s="155">
        <v>1</v>
      </c>
      <c r="C97" s="266" t="s">
        <v>165</v>
      </c>
      <c r="D97" s="267">
        <f>D96*$B$87</f>
        <v>20.78</v>
      </c>
      <c r="E97" s="199"/>
      <c r="F97" s="198">
        <f>F96*$B$87</f>
        <v>21.15</v>
      </c>
    </row>
    <row r="98" spans="1:10" ht="19.5" customHeight="1" x14ac:dyDescent="0.3">
      <c r="A98" s="169" t="s">
        <v>126</v>
      </c>
      <c r="B98" s="268">
        <f>(B97/B96)*(B95/B94)*(B93/B92)*(B91/B90)*B89</f>
        <v>500</v>
      </c>
      <c r="C98" s="266" t="s">
        <v>166</v>
      </c>
      <c r="D98" s="269">
        <f>D97*$B$83/100</f>
        <v>20.821559999999998</v>
      </c>
      <c r="E98" s="202"/>
      <c r="F98" s="201">
        <f>F97*$B$83/100</f>
        <v>21.192299999999999</v>
      </c>
    </row>
    <row r="99" spans="1:10" ht="19.5" customHeight="1" x14ac:dyDescent="0.3">
      <c r="A99" s="563" t="s">
        <v>128</v>
      </c>
      <c r="B99" s="578"/>
      <c r="C99" s="266" t="s">
        <v>167</v>
      </c>
      <c r="D99" s="270">
        <f>D98/$B$98</f>
        <v>4.1643119999999999E-2</v>
      </c>
      <c r="E99" s="202"/>
      <c r="F99" s="205">
        <f>F98/$B$98</f>
        <v>4.2384600000000001E-2</v>
      </c>
      <c r="G99" s="271"/>
      <c r="H99" s="194"/>
    </row>
    <row r="100" spans="1:10" ht="19.5" customHeight="1" x14ac:dyDescent="0.3">
      <c r="A100" s="565"/>
      <c r="B100" s="579"/>
      <c r="C100" s="266" t="s">
        <v>130</v>
      </c>
      <c r="D100" s="272">
        <v>0.04</v>
      </c>
      <c r="F100" s="210"/>
      <c r="G100" s="273"/>
      <c r="H100" s="194"/>
    </row>
    <row r="101" spans="1:10" ht="18.75" x14ac:dyDescent="0.3">
      <c r="C101" s="266" t="s">
        <v>131</v>
      </c>
      <c r="D101" s="267">
        <f>D100*$B$98</f>
        <v>20</v>
      </c>
      <c r="F101" s="210"/>
      <c r="G101" s="271"/>
      <c r="H101" s="194"/>
    </row>
    <row r="102" spans="1:10" ht="19.5" customHeight="1" x14ac:dyDescent="0.3">
      <c r="C102" s="274" t="s">
        <v>132</v>
      </c>
      <c r="D102" s="275">
        <f>D101/B34</f>
        <v>20</v>
      </c>
      <c r="F102" s="214"/>
      <c r="G102" s="271"/>
      <c r="H102" s="194"/>
      <c r="J102" s="276"/>
    </row>
    <row r="103" spans="1:10" ht="18.75" x14ac:dyDescent="0.3">
      <c r="C103" s="277" t="s">
        <v>168</v>
      </c>
      <c r="D103" s="278">
        <f>AVERAGE(E91:E94,G91:G94)</f>
        <v>15966072.374962382</v>
      </c>
      <c r="F103" s="214"/>
      <c r="G103" s="279"/>
      <c r="H103" s="194"/>
      <c r="J103" s="280"/>
    </row>
    <row r="104" spans="1:10" ht="18.75" x14ac:dyDescent="0.3">
      <c r="C104" s="244" t="s">
        <v>134</v>
      </c>
      <c r="D104" s="506">
        <f>STDEV(E91:E93,G91:G94)/D103</f>
        <v>6.2943428475873506E-3</v>
      </c>
      <c r="F104" s="214"/>
      <c r="G104" s="271"/>
      <c r="H104" s="194"/>
      <c r="J104" s="280"/>
    </row>
    <row r="105" spans="1:10" ht="19.5" customHeight="1" x14ac:dyDescent="0.3">
      <c r="C105" s="246" t="s">
        <v>135</v>
      </c>
      <c r="D105" s="281">
        <f>COUNT(E91:E94,G91:G94)</f>
        <v>6</v>
      </c>
      <c r="F105" s="214"/>
      <c r="G105" s="271"/>
      <c r="H105" s="194"/>
      <c r="J105" s="280"/>
    </row>
    <row r="106" spans="1:10" ht="19.5" customHeight="1" x14ac:dyDescent="0.3">
      <c r="A106" s="218"/>
      <c r="B106" s="218"/>
      <c r="C106" s="218"/>
      <c r="D106" s="218"/>
      <c r="E106" s="218"/>
    </row>
    <row r="107" spans="1:10" ht="26.25" customHeight="1" x14ac:dyDescent="0.4">
      <c r="A107" s="167" t="s">
        <v>169</v>
      </c>
      <c r="B107" s="168">
        <v>900</v>
      </c>
      <c r="C107" s="282" t="s">
        <v>170</v>
      </c>
      <c r="D107" s="283" t="s">
        <v>113</v>
      </c>
      <c r="E107" s="284" t="s">
        <v>171</v>
      </c>
      <c r="F107" s="285" t="s">
        <v>172</v>
      </c>
    </row>
    <row r="108" spans="1:10" ht="26.25" customHeight="1" x14ac:dyDescent="0.4">
      <c r="A108" s="169" t="s">
        <v>173</v>
      </c>
      <c r="B108" s="170">
        <v>1</v>
      </c>
      <c r="C108" s="286">
        <v>1</v>
      </c>
      <c r="D108" s="287">
        <v>15774861</v>
      </c>
      <c r="E108" s="321">
        <f>IF(ISBLANK(D108),"-",D108/$D$103*$D$100*$B$116)</f>
        <v>35.568860184459609</v>
      </c>
      <c r="F108" s="288">
        <f>IF(ISBLANK(D108), "-", E108/$B$56)</f>
        <v>0.88922150461149019</v>
      </c>
    </row>
    <row r="109" spans="1:10" ht="26.25" customHeight="1" x14ac:dyDescent="0.4">
      <c r="A109" s="169" t="s">
        <v>146</v>
      </c>
      <c r="B109" s="170">
        <v>1</v>
      </c>
      <c r="C109" s="286">
        <v>2</v>
      </c>
      <c r="D109" s="287">
        <v>15812134</v>
      </c>
      <c r="E109" s="322">
        <f>IF(ISBLANK(D109),"-",D109/$D$103*$D$100*$B$116)</f>
        <v>35.652902644526634</v>
      </c>
      <c r="F109" s="289">
        <f>IF(ISBLANK(D109), "-", E109/$B$56)</f>
        <v>0.89132256611316585</v>
      </c>
    </row>
    <row r="110" spans="1:10" ht="26.25" customHeight="1" x14ac:dyDescent="0.4">
      <c r="A110" s="169" t="s">
        <v>147</v>
      </c>
      <c r="B110" s="170">
        <v>1</v>
      </c>
      <c r="C110" s="286">
        <v>3</v>
      </c>
      <c r="D110" s="287">
        <v>15668703</v>
      </c>
      <c r="E110" s="322">
        <f>IF(ISBLANK(D110),"-",D110/$D$103*$D$100*$B$116)</f>
        <v>35.329497120692409</v>
      </c>
      <c r="F110" s="289">
        <f>IF(ISBLANK(D110), "-", E110/$B$56)</f>
        <v>0.8832374280173102</v>
      </c>
    </row>
    <row r="111" spans="1:10" ht="26.25" customHeight="1" x14ac:dyDescent="0.4">
      <c r="A111" s="169" t="s">
        <v>148</v>
      </c>
      <c r="B111" s="170">
        <v>1</v>
      </c>
      <c r="C111" s="286">
        <v>4</v>
      </c>
      <c r="D111" s="287">
        <v>15764633</v>
      </c>
      <c r="E111" s="322">
        <f>IF(ISBLANK(D111),"-",D111/$D$103*$D$100*$B$116)</f>
        <v>35.545798282236404</v>
      </c>
      <c r="F111" s="289">
        <f>IF(ISBLANK(D111), "-", E111/$B$56)</f>
        <v>0.88864495705591007</v>
      </c>
    </row>
    <row r="112" spans="1:10" ht="26.25" customHeight="1" x14ac:dyDescent="0.4">
      <c r="A112" s="169" t="s">
        <v>149</v>
      </c>
      <c r="B112" s="170">
        <v>1</v>
      </c>
      <c r="C112" s="286">
        <v>5</v>
      </c>
      <c r="D112" s="287">
        <v>15695369</v>
      </c>
      <c r="E112" s="322">
        <f>IF(ISBLANK(D112),"-",D112/$D$103*$D$100*$B$116)</f>
        <v>35.389623116457365</v>
      </c>
      <c r="F112" s="289">
        <f t="shared" ref="F112" si="1">IF(ISBLANK(D112), "-", E112/$B$56)</f>
        <v>0.88474057791143412</v>
      </c>
    </row>
    <row r="113" spans="1:10" ht="26.25" customHeight="1" x14ac:dyDescent="0.4">
      <c r="A113" s="169" t="s">
        <v>151</v>
      </c>
      <c r="B113" s="170">
        <v>1</v>
      </c>
      <c r="C113" s="290">
        <v>6</v>
      </c>
      <c r="D113" s="291">
        <v>15999880</v>
      </c>
      <c r="E113" s="323">
        <f t="shared" ref="E113" si="2">IF(ISBLANK(D113),"-",D113/$D$103*$D$100*$B$116)</f>
        <v>36.07622879771376</v>
      </c>
      <c r="F113" s="292">
        <f>IF(ISBLANK(D113), "-", E113/$B$56)</f>
        <v>0.90190571994284396</v>
      </c>
    </row>
    <row r="114" spans="1:10" ht="26.25" customHeight="1" x14ac:dyDescent="0.4">
      <c r="A114" s="169" t="s">
        <v>152</v>
      </c>
      <c r="B114" s="170">
        <v>1</v>
      </c>
      <c r="C114" s="286"/>
      <c r="D114" s="241"/>
      <c r="E114" s="143"/>
      <c r="F114" s="293"/>
    </row>
    <row r="115" spans="1:10" ht="26.25" customHeight="1" x14ac:dyDescent="0.4">
      <c r="A115" s="169" t="s">
        <v>153</v>
      </c>
      <c r="B115" s="170">
        <v>1</v>
      </c>
      <c r="C115" s="286"/>
      <c r="D115" s="294"/>
      <c r="E115" s="295" t="s">
        <v>121</v>
      </c>
      <c r="F115" s="296">
        <f>AVERAGE(F108:F113)</f>
        <v>0.88984545894202582</v>
      </c>
    </row>
    <row r="116" spans="1:10" ht="27" customHeight="1" x14ac:dyDescent="0.4">
      <c r="A116" s="169" t="s">
        <v>154</v>
      </c>
      <c r="B116" s="200">
        <f>(B115/B114)*(B113/B112)*(B111/B110)*(B109/B108)*B107</f>
        <v>900</v>
      </c>
      <c r="C116" s="297"/>
      <c r="D116" s="298"/>
      <c r="E116" s="260" t="s">
        <v>134</v>
      </c>
      <c r="F116" s="299">
        <f>STDEV(F108:F113)/F115</f>
        <v>7.4406168733557139E-3</v>
      </c>
      <c r="I116" s="143"/>
    </row>
    <row r="117" spans="1:10" ht="27" customHeight="1" x14ac:dyDescent="0.4">
      <c r="A117" s="563" t="s">
        <v>128</v>
      </c>
      <c r="B117" s="564"/>
      <c r="C117" s="300"/>
      <c r="D117" s="301"/>
      <c r="E117" s="302" t="s">
        <v>135</v>
      </c>
      <c r="F117" s="303">
        <f>COUNT(F108:F113)</f>
        <v>6</v>
      </c>
      <c r="I117" s="143"/>
      <c r="J117" s="280"/>
    </row>
    <row r="118" spans="1:10" ht="19.5" customHeight="1" x14ac:dyDescent="0.3">
      <c r="A118" s="565"/>
      <c r="B118" s="566"/>
      <c r="C118" s="143"/>
      <c r="D118" s="143"/>
      <c r="E118" s="143"/>
      <c r="F118" s="241"/>
      <c r="G118" s="143"/>
      <c r="H118" s="143"/>
      <c r="I118" s="143"/>
    </row>
    <row r="119" spans="1:10" ht="18.75" x14ac:dyDescent="0.3">
      <c r="A119" s="312"/>
      <c r="B119" s="165"/>
      <c r="C119" s="143"/>
      <c r="D119" s="143"/>
      <c r="E119" s="143"/>
      <c r="F119" s="241"/>
      <c r="G119" s="143"/>
      <c r="H119" s="143"/>
      <c r="I119" s="143"/>
    </row>
    <row r="120" spans="1:10" ht="26.25" customHeight="1" x14ac:dyDescent="0.4">
      <c r="A120" s="153" t="s">
        <v>157</v>
      </c>
      <c r="B120" s="248" t="s">
        <v>174</v>
      </c>
      <c r="C120" s="567" t="str">
        <f>B20</f>
        <v>Telmisartan USP 40mg,Hydrochlorothiazide USP 12.5mg</v>
      </c>
      <c r="D120" s="567"/>
      <c r="E120" s="249" t="s">
        <v>175</v>
      </c>
      <c r="F120" s="249"/>
      <c r="G120" s="250">
        <f>F115</f>
        <v>0.88984545894202582</v>
      </c>
      <c r="H120" s="143"/>
      <c r="I120" s="143"/>
    </row>
    <row r="121" spans="1:10" ht="19.5" customHeight="1" x14ac:dyDescent="0.3">
      <c r="A121" s="304"/>
      <c r="B121" s="304"/>
      <c r="C121" s="305"/>
      <c r="D121" s="305"/>
      <c r="E121" s="305"/>
      <c r="F121" s="305"/>
      <c r="G121" s="305"/>
      <c r="H121" s="305"/>
    </row>
    <row r="122" spans="1:10" ht="18.75" x14ac:dyDescent="0.3">
      <c r="B122" s="568" t="s">
        <v>90</v>
      </c>
      <c r="C122" s="568"/>
      <c r="E122" s="255" t="s">
        <v>91</v>
      </c>
      <c r="F122" s="306"/>
      <c r="G122" s="568" t="s">
        <v>92</v>
      </c>
      <c r="H122" s="568"/>
    </row>
    <row r="123" spans="1:10" ht="69.95" customHeight="1" x14ac:dyDescent="0.3">
      <c r="A123" s="307" t="s">
        <v>93</v>
      </c>
      <c r="B123" s="308" t="s">
        <v>180</v>
      </c>
      <c r="C123" s="308"/>
      <c r="E123" s="308"/>
      <c r="F123" s="143"/>
      <c r="G123" s="309"/>
      <c r="H123" s="309"/>
    </row>
    <row r="124" spans="1:10" ht="69.95" customHeight="1" x14ac:dyDescent="0.3">
      <c r="A124" s="307" t="s">
        <v>94</v>
      </c>
      <c r="B124" s="310"/>
      <c r="C124" s="310"/>
      <c r="E124" s="310"/>
      <c r="F124" s="143"/>
      <c r="G124" s="311"/>
      <c r="H124" s="311"/>
    </row>
    <row r="125" spans="1:10" ht="18.75" x14ac:dyDescent="0.3">
      <c r="A125" s="240"/>
      <c r="B125" s="240"/>
      <c r="C125" s="241"/>
      <c r="D125" s="241"/>
      <c r="E125" s="241"/>
      <c r="F125" s="245"/>
      <c r="G125" s="241"/>
      <c r="H125" s="241"/>
      <c r="I125" s="143"/>
    </row>
    <row r="126" spans="1:10" ht="18.75" x14ac:dyDescent="0.3">
      <c r="A126" s="240"/>
      <c r="B126" s="240"/>
      <c r="C126" s="241"/>
      <c r="D126" s="241"/>
      <c r="E126" s="241"/>
      <c r="F126" s="245"/>
      <c r="G126" s="241"/>
      <c r="H126" s="241"/>
      <c r="I126" s="143"/>
    </row>
    <row r="127" spans="1:10" ht="18.75" x14ac:dyDescent="0.3">
      <c r="A127" s="240"/>
      <c r="B127" s="240"/>
      <c r="C127" s="241"/>
      <c r="D127" s="241"/>
      <c r="E127" s="241"/>
      <c r="F127" s="245"/>
      <c r="G127" s="241"/>
      <c r="H127" s="241"/>
      <c r="I127" s="143"/>
    </row>
    <row r="128" spans="1:10" ht="18.75" x14ac:dyDescent="0.3">
      <c r="A128" s="240"/>
      <c r="B128" s="240"/>
      <c r="C128" s="241"/>
      <c r="D128" s="241"/>
      <c r="E128" s="241"/>
      <c r="F128" s="245"/>
      <c r="G128" s="241"/>
      <c r="H128" s="241"/>
      <c r="I128" s="143"/>
    </row>
    <row r="129" spans="1:9" ht="18.75" x14ac:dyDescent="0.3">
      <c r="A129" s="240"/>
      <c r="B129" s="240"/>
      <c r="C129" s="241"/>
      <c r="D129" s="241"/>
      <c r="E129" s="241"/>
      <c r="F129" s="245"/>
      <c r="G129" s="241"/>
      <c r="H129" s="241"/>
      <c r="I129" s="143"/>
    </row>
    <row r="130" spans="1:9" ht="18.75" x14ac:dyDescent="0.3">
      <c r="A130" s="240"/>
      <c r="B130" s="240"/>
      <c r="C130" s="241"/>
      <c r="D130" s="241"/>
      <c r="E130" s="241"/>
      <c r="F130" s="245"/>
      <c r="G130" s="241"/>
      <c r="H130" s="241"/>
      <c r="I130" s="143"/>
    </row>
    <row r="131" spans="1:9" ht="18.75" x14ac:dyDescent="0.3">
      <c r="A131" s="240"/>
      <c r="B131" s="240"/>
      <c r="C131" s="241"/>
      <c r="D131" s="241"/>
      <c r="E131" s="241"/>
      <c r="F131" s="245"/>
      <c r="G131" s="241"/>
      <c r="H131" s="241"/>
      <c r="I131" s="143"/>
    </row>
    <row r="132" spans="1:9" ht="18.75" x14ac:dyDescent="0.3">
      <c r="A132" s="240"/>
      <c r="B132" s="240"/>
      <c r="C132" s="241"/>
      <c r="D132" s="241"/>
      <c r="E132" s="241"/>
      <c r="F132" s="245"/>
      <c r="G132" s="241"/>
      <c r="H132" s="241"/>
      <c r="I132" s="143"/>
    </row>
    <row r="133" spans="1:9" ht="18.75" x14ac:dyDescent="0.3">
      <c r="A133" s="240"/>
      <c r="B133" s="240"/>
      <c r="C133" s="241"/>
      <c r="D133" s="241"/>
      <c r="E133" s="241"/>
      <c r="F133" s="245"/>
      <c r="G133" s="241"/>
      <c r="H133" s="241"/>
      <c r="I133" s="14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" zoomScale="55" zoomScaleNormal="40" zoomScalePageLayoutView="55" workbookViewId="0">
      <selection activeCell="B22" sqref="B22"/>
    </sheetView>
  </sheetViews>
  <sheetFormatPr defaultColWidth="9.140625"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61" t="s">
        <v>95</v>
      </c>
      <c r="B1" s="561"/>
      <c r="C1" s="561"/>
      <c r="D1" s="561"/>
      <c r="E1" s="561"/>
      <c r="F1" s="561"/>
      <c r="G1" s="561"/>
      <c r="H1" s="561"/>
      <c r="I1" s="561"/>
    </row>
    <row r="2" spans="1:9" ht="18.75" customHeight="1" x14ac:dyDescent="0.25">
      <c r="A2" s="561"/>
      <c r="B2" s="561"/>
      <c r="C2" s="561"/>
      <c r="D2" s="561"/>
      <c r="E2" s="561"/>
      <c r="F2" s="561"/>
      <c r="G2" s="561"/>
      <c r="H2" s="561"/>
      <c r="I2" s="561"/>
    </row>
    <row r="3" spans="1:9" ht="18.75" customHeight="1" x14ac:dyDescent="0.25">
      <c r="A3" s="561"/>
      <c r="B3" s="561"/>
      <c r="C3" s="561"/>
      <c r="D3" s="561"/>
      <c r="E3" s="561"/>
      <c r="F3" s="561"/>
      <c r="G3" s="561"/>
      <c r="H3" s="561"/>
      <c r="I3" s="561"/>
    </row>
    <row r="4" spans="1:9" ht="18.75" customHeight="1" x14ac:dyDescent="0.25">
      <c r="A4" s="561"/>
      <c r="B4" s="561"/>
      <c r="C4" s="561"/>
      <c r="D4" s="561"/>
      <c r="E4" s="561"/>
      <c r="F4" s="561"/>
      <c r="G4" s="561"/>
      <c r="H4" s="561"/>
      <c r="I4" s="561"/>
    </row>
    <row r="5" spans="1:9" ht="18.75" customHeight="1" x14ac:dyDescent="0.25">
      <c r="A5" s="561"/>
      <c r="B5" s="561"/>
      <c r="C5" s="561"/>
      <c r="D5" s="561"/>
      <c r="E5" s="561"/>
      <c r="F5" s="561"/>
      <c r="G5" s="561"/>
      <c r="H5" s="561"/>
      <c r="I5" s="561"/>
    </row>
    <row r="6" spans="1:9" ht="18.75" customHeight="1" x14ac:dyDescent="0.25">
      <c r="A6" s="561"/>
      <c r="B6" s="561"/>
      <c r="C6" s="561"/>
      <c r="D6" s="561"/>
      <c r="E6" s="561"/>
      <c r="F6" s="561"/>
      <c r="G6" s="561"/>
      <c r="H6" s="561"/>
      <c r="I6" s="561"/>
    </row>
    <row r="7" spans="1:9" ht="18.75" customHeight="1" x14ac:dyDescent="0.25">
      <c r="A7" s="561"/>
      <c r="B7" s="561"/>
      <c r="C7" s="561"/>
      <c r="D7" s="561"/>
      <c r="E7" s="561"/>
      <c r="F7" s="561"/>
      <c r="G7" s="561"/>
      <c r="H7" s="561"/>
      <c r="I7" s="561"/>
    </row>
    <row r="8" spans="1:9" x14ac:dyDescent="0.25">
      <c r="A8" s="562" t="s">
        <v>96</v>
      </c>
      <c r="B8" s="562"/>
      <c r="C8" s="562"/>
      <c r="D8" s="562"/>
      <c r="E8" s="562"/>
      <c r="F8" s="562"/>
      <c r="G8" s="562"/>
      <c r="H8" s="562"/>
      <c r="I8" s="562"/>
    </row>
    <row r="9" spans="1:9" x14ac:dyDescent="0.25">
      <c r="A9" s="562"/>
      <c r="B9" s="562"/>
      <c r="C9" s="562"/>
      <c r="D9" s="562"/>
      <c r="E9" s="562"/>
      <c r="F9" s="562"/>
      <c r="G9" s="562"/>
      <c r="H9" s="562"/>
      <c r="I9" s="562"/>
    </row>
    <row r="10" spans="1:9" x14ac:dyDescent="0.25">
      <c r="A10" s="562"/>
      <c r="B10" s="562"/>
      <c r="C10" s="562"/>
      <c r="D10" s="562"/>
      <c r="E10" s="562"/>
      <c r="F10" s="562"/>
      <c r="G10" s="562"/>
      <c r="H10" s="562"/>
      <c r="I10" s="562"/>
    </row>
    <row r="11" spans="1:9" x14ac:dyDescent="0.25">
      <c r="A11" s="562"/>
      <c r="B11" s="562"/>
      <c r="C11" s="562"/>
      <c r="D11" s="562"/>
      <c r="E11" s="562"/>
      <c r="F11" s="562"/>
      <c r="G11" s="562"/>
      <c r="H11" s="562"/>
      <c r="I11" s="562"/>
    </row>
    <row r="12" spans="1:9" x14ac:dyDescent="0.25">
      <c r="A12" s="562"/>
      <c r="B12" s="562"/>
      <c r="C12" s="562"/>
      <c r="D12" s="562"/>
      <c r="E12" s="562"/>
      <c r="F12" s="562"/>
      <c r="G12" s="562"/>
      <c r="H12" s="562"/>
      <c r="I12" s="562"/>
    </row>
    <row r="13" spans="1:9" x14ac:dyDescent="0.25">
      <c r="A13" s="562"/>
      <c r="B13" s="562"/>
      <c r="C13" s="562"/>
      <c r="D13" s="562"/>
      <c r="E13" s="562"/>
      <c r="F13" s="562"/>
      <c r="G13" s="562"/>
      <c r="H13" s="562"/>
      <c r="I13" s="562"/>
    </row>
    <row r="14" spans="1:9" x14ac:dyDescent="0.25">
      <c r="A14" s="562"/>
      <c r="B14" s="562"/>
      <c r="C14" s="562"/>
      <c r="D14" s="562"/>
      <c r="E14" s="562"/>
      <c r="F14" s="562"/>
      <c r="G14" s="562"/>
      <c r="H14" s="562"/>
      <c r="I14" s="562"/>
    </row>
    <row r="15" spans="1:9" ht="19.5" customHeight="1" x14ac:dyDescent="0.3">
      <c r="A15" s="324"/>
    </row>
    <row r="16" spans="1:9" ht="19.5" customHeight="1" x14ac:dyDescent="0.3">
      <c r="A16" s="595" t="s">
        <v>75</v>
      </c>
      <c r="B16" s="596"/>
      <c r="C16" s="596"/>
      <c r="D16" s="596"/>
      <c r="E16" s="596"/>
      <c r="F16" s="596"/>
      <c r="G16" s="596"/>
      <c r="H16" s="597"/>
    </row>
    <row r="17" spans="1:14" ht="20.25" customHeight="1" x14ac:dyDescent="0.25">
      <c r="A17" s="598" t="s">
        <v>97</v>
      </c>
      <c r="B17" s="598"/>
      <c r="C17" s="598"/>
      <c r="D17" s="598"/>
      <c r="E17" s="598"/>
      <c r="F17" s="598"/>
      <c r="G17" s="598"/>
      <c r="H17" s="598"/>
    </row>
    <row r="18" spans="1:14" ht="26.25" customHeight="1" x14ac:dyDescent="0.4">
      <c r="A18" s="326" t="s">
        <v>1</v>
      </c>
      <c r="B18" s="594" t="s">
        <v>77</v>
      </c>
      <c r="C18" s="594"/>
      <c r="D18" s="495"/>
      <c r="E18" s="327"/>
      <c r="F18" s="328"/>
      <c r="G18" s="328"/>
      <c r="H18" s="328"/>
    </row>
    <row r="19" spans="1:14" ht="26.25" customHeight="1" x14ac:dyDescent="0.4">
      <c r="A19" s="326" t="s">
        <v>2</v>
      </c>
      <c r="B19" s="329" t="s">
        <v>78</v>
      </c>
      <c r="C19" s="497">
        <v>1</v>
      </c>
      <c r="D19" s="328"/>
      <c r="E19" s="328"/>
      <c r="F19" s="328"/>
      <c r="G19" s="328"/>
      <c r="H19" s="328"/>
    </row>
    <row r="20" spans="1:14" ht="26.25" customHeight="1" x14ac:dyDescent="0.4">
      <c r="A20" s="326" t="s">
        <v>3</v>
      </c>
      <c r="B20" s="599" t="s">
        <v>79</v>
      </c>
      <c r="C20" s="599"/>
      <c r="D20" s="328"/>
      <c r="E20" s="328"/>
      <c r="F20" s="328"/>
      <c r="G20" s="328"/>
      <c r="H20" s="328"/>
    </row>
    <row r="21" spans="1:14" ht="26.25" customHeight="1" x14ac:dyDescent="0.4">
      <c r="A21" s="326" t="s">
        <v>80</v>
      </c>
      <c r="B21" s="599" t="s">
        <v>81</v>
      </c>
      <c r="C21" s="599"/>
      <c r="D21" s="599"/>
      <c r="E21" s="599"/>
      <c r="F21" s="599"/>
      <c r="G21" s="599"/>
      <c r="H21" s="599"/>
      <c r="I21" s="330"/>
    </row>
    <row r="22" spans="1:14" ht="26.25" customHeight="1" x14ac:dyDescent="0.4">
      <c r="A22" s="326" t="s">
        <v>82</v>
      </c>
      <c r="B22" s="331"/>
      <c r="C22" s="328"/>
      <c r="D22" s="328"/>
      <c r="E22" s="328"/>
      <c r="F22" s="328"/>
      <c r="G22" s="328"/>
      <c r="H22" s="328"/>
    </row>
    <row r="23" spans="1:14" ht="26.25" customHeight="1" x14ac:dyDescent="0.4">
      <c r="A23" s="326" t="s">
        <v>5</v>
      </c>
      <c r="B23" s="331"/>
      <c r="C23" s="328"/>
      <c r="D23" s="328"/>
      <c r="E23" s="328"/>
      <c r="F23" s="328"/>
      <c r="G23" s="328"/>
      <c r="H23" s="328"/>
    </row>
    <row r="24" spans="1:14" ht="18.75" x14ac:dyDescent="0.3">
      <c r="A24" s="326"/>
      <c r="B24" s="332"/>
    </row>
    <row r="25" spans="1:14" ht="18.75" x14ac:dyDescent="0.3">
      <c r="A25" s="333" t="s">
        <v>84</v>
      </c>
      <c r="B25" s="332"/>
    </row>
    <row r="26" spans="1:14" ht="26.25" customHeight="1" x14ac:dyDescent="0.4">
      <c r="A26" s="334" t="s">
        <v>98</v>
      </c>
      <c r="B26" s="594" t="s">
        <v>178</v>
      </c>
      <c r="C26" s="594"/>
    </row>
    <row r="27" spans="1:14" ht="26.25" customHeight="1" x14ac:dyDescent="0.4">
      <c r="A27" s="335" t="s">
        <v>99</v>
      </c>
      <c r="B27" s="592" t="s">
        <v>179</v>
      </c>
      <c r="C27" s="592"/>
    </row>
    <row r="28" spans="1:14" ht="27" customHeight="1" x14ac:dyDescent="0.4">
      <c r="A28" s="335" t="s">
        <v>100</v>
      </c>
      <c r="B28" s="336">
        <v>99.45</v>
      </c>
    </row>
    <row r="29" spans="1:14" s="15" customFormat="1" ht="27" customHeight="1" x14ac:dyDescent="0.4">
      <c r="A29" s="335" t="s">
        <v>101</v>
      </c>
      <c r="B29" s="337"/>
      <c r="C29" s="569" t="s">
        <v>102</v>
      </c>
      <c r="D29" s="570"/>
      <c r="E29" s="570"/>
      <c r="F29" s="570"/>
      <c r="G29" s="571"/>
      <c r="I29" s="338"/>
      <c r="J29" s="338"/>
      <c r="K29" s="338"/>
      <c r="L29" s="338"/>
    </row>
    <row r="30" spans="1:14" s="15" customFormat="1" ht="19.5" customHeight="1" x14ac:dyDescent="0.3">
      <c r="A30" s="335" t="s">
        <v>103</v>
      </c>
      <c r="B30" s="339">
        <f>B28-B29</f>
        <v>99.45</v>
      </c>
      <c r="C30" s="340"/>
      <c r="D30" s="340"/>
      <c r="E30" s="340"/>
      <c r="F30" s="340"/>
      <c r="G30" s="341"/>
      <c r="I30" s="338"/>
      <c r="J30" s="338"/>
      <c r="K30" s="338"/>
      <c r="L30" s="338"/>
    </row>
    <row r="31" spans="1:14" s="15" customFormat="1" ht="27" customHeight="1" x14ac:dyDescent="0.4">
      <c r="A31" s="335" t="s">
        <v>104</v>
      </c>
      <c r="B31" s="342">
        <v>1</v>
      </c>
      <c r="C31" s="572" t="s">
        <v>105</v>
      </c>
      <c r="D31" s="573"/>
      <c r="E31" s="573"/>
      <c r="F31" s="573"/>
      <c r="G31" s="573"/>
      <c r="H31" s="574"/>
      <c r="I31" s="338"/>
      <c r="J31" s="338"/>
      <c r="K31" s="338"/>
      <c r="L31" s="338"/>
    </row>
    <row r="32" spans="1:14" s="15" customFormat="1" ht="27" customHeight="1" x14ac:dyDescent="0.4">
      <c r="A32" s="335" t="s">
        <v>106</v>
      </c>
      <c r="B32" s="342">
        <v>1</v>
      </c>
      <c r="C32" s="572" t="s">
        <v>107</v>
      </c>
      <c r="D32" s="573"/>
      <c r="E32" s="573"/>
      <c r="F32" s="573"/>
      <c r="G32" s="573"/>
      <c r="H32" s="574"/>
      <c r="I32" s="338"/>
      <c r="J32" s="338"/>
      <c r="K32" s="338"/>
      <c r="L32" s="343"/>
      <c r="M32" s="343"/>
      <c r="N32" s="344"/>
    </row>
    <row r="33" spans="1:14" s="15" customFormat="1" ht="17.25" customHeight="1" x14ac:dyDescent="0.3">
      <c r="A33" s="335"/>
      <c r="B33" s="345"/>
      <c r="C33" s="346"/>
      <c r="D33" s="346"/>
      <c r="E33" s="346"/>
      <c r="F33" s="346"/>
      <c r="G33" s="346"/>
      <c r="H33" s="346"/>
      <c r="I33" s="338"/>
      <c r="J33" s="338"/>
      <c r="K33" s="338"/>
      <c r="L33" s="343"/>
      <c r="M33" s="343"/>
      <c r="N33" s="344"/>
    </row>
    <row r="34" spans="1:14" s="15" customFormat="1" ht="18.75" x14ac:dyDescent="0.3">
      <c r="A34" s="335" t="s">
        <v>108</v>
      </c>
      <c r="B34" s="347">
        <f>B31/B32</f>
        <v>1</v>
      </c>
      <c r="C34" s="325" t="s">
        <v>109</v>
      </c>
      <c r="D34" s="325"/>
      <c r="E34" s="325"/>
      <c r="F34" s="325"/>
      <c r="G34" s="325"/>
      <c r="I34" s="338"/>
      <c r="J34" s="338"/>
      <c r="K34" s="338"/>
      <c r="L34" s="343"/>
      <c r="M34" s="343"/>
      <c r="N34" s="344"/>
    </row>
    <row r="35" spans="1:14" s="15" customFormat="1" ht="19.5" customHeight="1" x14ac:dyDescent="0.3">
      <c r="A35" s="335"/>
      <c r="B35" s="339"/>
      <c r="G35" s="325"/>
      <c r="I35" s="338"/>
      <c r="J35" s="338"/>
      <c r="K35" s="338"/>
      <c r="L35" s="343"/>
      <c r="M35" s="343"/>
      <c r="N35" s="344"/>
    </row>
    <row r="36" spans="1:14" s="15" customFormat="1" ht="27" customHeight="1" x14ac:dyDescent="0.4">
      <c r="A36" s="348" t="s">
        <v>110</v>
      </c>
      <c r="B36" s="349">
        <v>25</v>
      </c>
      <c r="C36" s="325"/>
      <c r="D36" s="575" t="s">
        <v>19</v>
      </c>
      <c r="E36" s="593"/>
      <c r="F36" s="575" t="s">
        <v>26</v>
      </c>
      <c r="G36" s="576"/>
      <c r="J36" s="338"/>
      <c r="K36" s="338"/>
      <c r="L36" s="343"/>
      <c r="M36" s="343"/>
      <c r="N36" s="344"/>
    </row>
    <row r="37" spans="1:14" s="15" customFormat="1" ht="27" customHeight="1" x14ac:dyDescent="0.4">
      <c r="A37" s="350" t="s">
        <v>111</v>
      </c>
      <c r="B37" s="351">
        <v>10</v>
      </c>
      <c r="C37" s="352" t="s">
        <v>112</v>
      </c>
      <c r="D37" s="353" t="s">
        <v>113</v>
      </c>
      <c r="E37" s="354" t="s">
        <v>114</v>
      </c>
      <c r="F37" s="353" t="s">
        <v>113</v>
      </c>
      <c r="G37" s="355" t="s">
        <v>114</v>
      </c>
      <c r="I37" s="356" t="s">
        <v>115</v>
      </c>
      <c r="J37" s="338"/>
      <c r="K37" s="338"/>
      <c r="L37" s="343"/>
      <c r="M37" s="343"/>
      <c r="N37" s="344"/>
    </row>
    <row r="38" spans="1:14" s="15" customFormat="1" ht="26.25" customHeight="1" x14ac:dyDescent="0.4">
      <c r="A38" s="350" t="s">
        <v>116</v>
      </c>
      <c r="B38" s="351">
        <v>50</v>
      </c>
      <c r="C38" s="357">
        <v>1</v>
      </c>
      <c r="D38" s="358">
        <v>60865049</v>
      </c>
      <c r="E38" s="359">
        <f>IF(ISBLANK(D38),"-",$D$48/$D$45*D38)</f>
        <v>65633212.636901721</v>
      </c>
      <c r="F38" s="358">
        <v>69751335</v>
      </c>
      <c r="G38" s="360">
        <f>IF(ISBLANK(F38),"-",$D$48/$F$45*F38)</f>
        <v>67356608.202829152</v>
      </c>
      <c r="I38" s="361"/>
      <c r="J38" s="338"/>
      <c r="K38" s="338"/>
      <c r="L38" s="343"/>
      <c r="M38" s="343"/>
      <c r="N38" s="344"/>
    </row>
    <row r="39" spans="1:14" s="15" customFormat="1" ht="26.25" customHeight="1" x14ac:dyDescent="0.4">
      <c r="A39" s="350" t="s">
        <v>117</v>
      </c>
      <c r="B39" s="351">
        <v>1</v>
      </c>
      <c r="C39" s="362">
        <v>2</v>
      </c>
      <c r="D39" s="363">
        <v>60675864</v>
      </c>
      <c r="E39" s="364">
        <f>IF(ISBLANK(D39),"-",$D$48/$D$45*D39)</f>
        <v>65429206.897372745</v>
      </c>
      <c r="F39" s="363">
        <v>69181113</v>
      </c>
      <c r="G39" s="365">
        <f>IF(ISBLANK(F39),"-",$D$48/$F$45*F39)</f>
        <v>66805963.260440104</v>
      </c>
      <c r="I39" s="577">
        <f>ABS((F43/D43*D42)-F42)/D42</f>
        <v>3.2947444186071533E-2</v>
      </c>
      <c r="J39" s="338"/>
      <c r="K39" s="338"/>
      <c r="L39" s="343"/>
      <c r="M39" s="343"/>
      <c r="N39" s="344"/>
    </row>
    <row r="40" spans="1:14" ht="26.25" customHeight="1" x14ac:dyDescent="0.4">
      <c r="A40" s="350" t="s">
        <v>118</v>
      </c>
      <c r="B40" s="351">
        <v>1</v>
      </c>
      <c r="C40" s="362">
        <v>3</v>
      </c>
      <c r="D40" s="363">
        <v>60850938</v>
      </c>
      <c r="E40" s="364">
        <f>IF(ISBLANK(D40),"-",$D$48/$D$45*D40)</f>
        <v>65617996.182159044</v>
      </c>
      <c r="F40" s="363">
        <v>70749884</v>
      </c>
      <c r="G40" s="365">
        <f>IF(ISBLANK(F40),"-",$D$48/$F$45*F40)</f>
        <v>68320874.67549704</v>
      </c>
      <c r="I40" s="577"/>
      <c r="L40" s="343"/>
      <c r="M40" s="343"/>
      <c r="N40" s="366"/>
    </row>
    <row r="41" spans="1:14" ht="27" customHeight="1" x14ac:dyDescent="0.4">
      <c r="A41" s="350" t="s">
        <v>119</v>
      </c>
      <c r="B41" s="351">
        <v>1</v>
      </c>
      <c r="C41" s="367">
        <v>4</v>
      </c>
      <c r="D41" s="368"/>
      <c r="E41" s="369" t="str">
        <f>IF(ISBLANK(D41),"-",$D$48/$D$45*D41)</f>
        <v>-</v>
      </c>
      <c r="F41" s="368"/>
      <c r="G41" s="370" t="str">
        <f>IF(ISBLANK(F41),"-",$D$48/$F$45*F41)</f>
        <v>-</v>
      </c>
      <c r="I41" s="371"/>
      <c r="L41" s="343"/>
      <c r="M41" s="343"/>
      <c r="N41" s="366"/>
    </row>
    <row r="42" spans="1:14" ht="27" customHeight="1" x14ac:dyDescent="0.4">
      <c r="A42" s="350" t="s">
        <v>120</v>
      </c>
      <c r="B42" s="351">
        <v>1</v>
      </c>
      <c r="C42" s="372" t="s">
        <v>121</v>
      </c>
      <c r="D42" s="373">
        <f>AVERAGE(D38:D41)</f>
        <v>60797283.666666664</v>
      </c>
      <c r="E42" s="374">
        <f>AVERAGE(E38:E41)</f>
        <v>65560138.572144501</v>
      </c>
      <c r="F42" s="373">
        <f>AVERAGE(F38:F41)</f>
        <v>69894110.666666672</v>
      </c>
      <c r="G42" s="375">
        <f>AVERAGE(G38:G41)</f>
        <v>67494482.046255425</v>
      </c>
      <c r="H42" s="376"/>
    </row>
    <row r="43" spans="1:14" ht="26.25" customHeight="1" x14ac:dyDescent="0.4">
      <c r="A43" s="350" t="s">
        <v>122</v>
      </c>
      <c r="B43" s="351">
        <v>1</v>
      </c>
      <c r="C43" s="377" t="s">
        <v>123</v>
      </c>
      <c r="D43" s="378">
        <v>14.57</v>
      </c>
      <c r="E43" s="366"/>
      <c r="F43" s="378">
        <v>16.27</v>
      </c>
      <c r="H43" s="376"/>
    </row>
    <row r="44" spans="1:14" ht="26.25" customHeight="1" x14ac:dyDescent="0.4">
      <c r="A44" s="350" t="s">
        <v>124</v>
      </c>
      <c r="B44" s="351">
        <v>1</v>
      </c>
      <c r="C44" s="379" t="s">
        <v>125</v>
      </c>
      <c r="D44" s="380">
        <f>D43*$B$34</f>
        <v>14.57</v>
      </c>
      <c r="E44" s="381"/>
      <c r="F44" s="380">
        <f>F43*$B$34</f>
        <v>16.27</v>
      </c>
      <c r="H44" s="376"/>
    </row>
    <row r="45" spans="1:14" ht="19.5" customHeight="1" x14ac:dyDescent="0.3">
      <c r="A45" s="350" t="s">
        <v>126</v>
      </c>
      <c r="B45" s="382">
        <f>(B44/B43)*(B42/B41)*(B40/B39)*(B38/B37)*B36</f>
        <v>125</v>
      </c>
      <c r="C45" s="379" t="s">
        <v>127</v>
      </c>
      <c r="D45" s="383">
        <f>D44*$B$30/100</f>
        <v>14.489865</v>
      </c>
      <c r="E45" s="384"/>
      <c r="F45" s="383">
        <f>F44*$B$30/100</f>
        <v>16.180515</v>
      </c>
      <c r="H45" s="376"/>
    </row>
    <row r="46" spans="1:14" ht="19.5" customHeight="1" x14ac:dyDescent="0.3">
      <c r="A46" s="563" t="s">
        <v>128</v>
      </c>
      <c r="B46" s="564"/>
      <c r="C46" s="379" t="s">
        <v>129</v>
      </c>
      <c r="D46" s="385">
        <f>D45/$B$45</f>
        <v>0.11591891999999999</v>
      </c>
      <c r="E46" s="386"/>
      <c r="F46" s="387">
        <f>F45/$B$45</f>
        <v>0.12944412</v>
      </c>
      <c r="H46" s="376"/>
    </row>
    <row r="47" spans="1:14" ht="27" customHeight="1" x14ac:dyDescent="0.4">
      <c r="A47" s="565"/>
      <c r="B47" s="566"/>
      <c r="C47" s="388" t="s">
        <v>130</v>
      </c>
      <c r="D47" s="389">
        <v>0.125</v>
      </c>
      <c r="E47" s="390"/>
      <c r="F47" s="386"/>
      <c r="H47" s="376"/>
    </row>
    <row r="48" spans="1:14" ht="18.75" x14ac:dyDescent="0.3">
      <c r="C48" s="391" t="s">
        <v>131</v>
      </c>
      <c r="D48" s="383">
        <f>D47*$B$45</f>
        <v>15.625</v>
      </c>
      <c r="F48" s="392"/>
      <c r="H48" s="376"/>
    </row>
    <row r="49" spans="1:12" ht="19.5" customHeight="1" x14ac:dyDescent="0.3">
      <c r="C49" s="393" t="s">
        <v>132</v>
      </c>
      <c r="D49" s="394">
        <f>D48/B34</f>
        <v>15.625</v>
      </c>
      <c r="F49" s="392"/>
      <c r="H49" s="376"/>
    </row>
    <row r="50" spans="1:12" ht="18.75" x14ac:dyDescent="0.3">
      <c r="C50" s="348" t="s">
        <v>133</v>
      </c>
      <c r="D50" s="395">
        <f>AVERAGE(E38:E41,G38:G41)</f>
        <v>66527310.309199966</v>
      </c>
      <c r="F50" s="396"/>
      <c r="H50" s="376"/>
    </row>
    <row r="51" spans="1:12" ht="18.75" x14ac:dyDescent="0.3">
      <c r="C51" s="350" t="s">
        <v>134</v>
      </c>
      <c r="D51" s="397">
        <f>STDEV(E38:E41,G38:G41)/D50</f>
        <v>1.7547984238423513E-2</v>
      </c>
      <c r="F51" s="396"/>
      <c r="H51" s="376"/>
    </row>
    <row r="52" spans="1:12" ht="19.5" customHeight="1" x14ac:dyDescent="0.3">
      <c r="C52" s="398" t="s">
        <v>135</v>
      </c>
      <c r="D52" s="399">
        <f>COUNT(E38:E41,G38:G41)</f>
        <v>6</v>
      </c>
      <c r="F52" s="396"/>
    </row>
    <row r="54" spans="1:12" ht="18.75" x14ac:dyDescent="0.3">
      <c r="A54" s="400" t="s">
        <v>84</v>
      </c>
      <c r="B54" s="401" t="s">
        <v>136</v>
      </c>
    </row>
    <row r="55" spans="1:12" ht="18.75" x14ac:dyDescent="0.3">
      <c r="A55" s="325" t="s">
        <v>137</v>
      </c>
      <c r="B55" s="402" t="str">
        <f>B21</f>
        <v>Each tablets contains telmisartan USP 40MG,Hydrochlorothiazide USP 12.5mg</v>
      </c>
    </row>
    <row r="56" spans="1:12" ht="26.25" customHeight="1" x14ac:dyDescent="0.4">
      <c r="A56" s="403" t="s">
        <v>138</v>
      </c>
      <c r="B56" s="404">
        <v>12.5</v>
      </c>
      <c r="C56" s="325" t="str">
        <f>B20</f>
        <v>Telmisartan USP 40mg,Hydrochlorothiazide USP 12.5mg</v>
      </c>
      <c r="H56" s="405"/>
    </row>
    <row r="57" spans="1:12" ht="18.75" x14ac:dyDescent="0.3">
      <c r="A57" s="402" t="s">
        <v>139</v>
      </c>
      <c r="B57" s="496">
        <f>Uniformity!C46</f>
        <v>401.70400000000001</v>
      </c>
      <c r="H57" s="405"/>
    </row>
    <row r="58" spans="1:12" ht="19.5" customHeight="1" x14ac:dyDescent="0.3">
      <c r="H58" s="405"/>
    </row>
    <row r="59" spans="1:12" s="15" customFormat="1" ht="27" customHeight="1" x14ac:dyDescent="0.4">
      <c r="A59" s="348" t="s">
        <v>140</v>
      </c>
      <c r="B59" s="349">
        <v>100</v>
      </c>
      <c r="C59" s="325"/>
      <c r="D59" s="406" t="s">
        <v>141</v>
      </c>
      <c r="E59" s="407" t="s">
        <v>112</v>
      </c>
      <c r="F59" s="407" t="s">
        <v>113</v>
      </c>
      <c r="G59" s="407" t="s">
        <v>142</v>
      </c>
      <c r="H59" s="352" t="s">
        <v>143</v>
      </c>
      <c r="L59" s="338"/>
    </row>
    <row r="60" spans="1:12" s="15" customFormat="1" ht="26.25" customHeight="1" x14ac:dyDescent="0.4">
      <c r="A60" s="350" t="s">
        <v>144</v>
      </c>
      <c r="B60" s="351">
        <v>1</v>
      </c>
      <c r="C60" s="580" t="s">
        <v>145</v>
      </c>
      <c r="D60" s="583">
        <v>401.73</v>
      </c>
      <c r="E60" s="408">
        <v>1</v>
      </c>
      <c r="F60" s="409">
        <v>68337925</v>
      </c>
      <c r="G60" s="498">
        <f>IF(ISBLANK(F60),"-",(F60/$D$50*$D$47*$B$68)*($B$57/$D$60))</f>
        <v>12.839370373995207</v>
      </c>
      <c r="H60" s="410">
        <f t="shared" ref="H60:H70" si="0">IF(ISBLANK(F60),"-",G60/$B$56)</f>
        <v>1.0271496299196166</v>
      </c>
      <c r="L60" s="338"/>
    </row>
    <row r="61" spans="1:12" s="15" customFormat="1" ht="26.25" customHeight="1" x14ac:dyDescent="0.4">
      <c r="A61" s="350" t="s">
        <v>146</v>
      </c>
      <c r="B61" s="351">
        <v>1</v>
      </c>
      <c r="C61" s="581"/>
      <c r="D61" s="584"/>
      <c r="E61" s="411">
        <v>2</v>
      </c>
      <c r="F61" s="363">
        <v>67798601</v>
      </c>
      <c r="G61" s="499">
        <f>IF(ISBLANK(F61),"-",(F61/$D$50*$D$47*$B$68)*($B$57/$D$60))</f>
        <v>12.738041857105289</v>
      </c>
      <c r="H61" s="412">
        <f>IF(ISBLANK(F61),"-",G61/$B$56)</f>
        <v>1.0190433485684232</v>
      </c>
      <c r="L61" s="338"/>
    </row>
    <row r="62" spans="1:12" s="15" customFormat="1" ht="26.25" customHeight="1" x14ac:dyDescent="0.4">
      <c r="A62" s="350" t="s">
        <v>147</v>
      </c>
      <c r="B62" s="351">
        <v>1</v>
      </c>
      <c r="C62" s="581"/>
      <c r="D62" s="584"/>
      <c r="E62" s="411">
        <v>3</v>
      </c>
      <c r="F62" s="413"/>
      <c r="G62" s="499"/>
      <c r="H62" s="412"/>
      <c r="L62" s="338"/>
    </row>
    <row r="63" spans="1:12" ht="27" customHeight="1" x14ac:dyDescent="0.4">
      <c r="A63" s="350" t="s">
        <v>148</v>
      </c>
      <c r="B63" s="351">
        <v>1</v>
      </c>
      <c r="C63" s="591"/>
      <c r="D63" s="585"/>
      <c r="E63" s="414">
        <v>4</v>
      </c>
      <c r="F63" s="415"/>
      <c r="G63" s="499" t="str">
        <f>IF(ISBLANK(F63),"-",(F63/$D$50*$D$47*$B$68)*($B$57/$D$60))</f>
        <v>-</v>
      </c>
      <c r="H63" s="412" t="str">
        <f>IF(ISBLANK(F63),"-",G63/$B$56)</f>
        <v>-</v>
      </c>
    </row>
    <row r="64" spans="1:12" ht="26.25" customHeight="1" x14ac:dyDescent="0.4">
      <c r="A64" s="350" t="s">
        <v>149</v>
      </c>
      <c r="B64" s="351">
        <v>1</v>
      </c>
      <c r="C64" s="580" t="s">
        <v>150</v>
      </c>
      <c r="D64" s="583">
        <v>400.42</v>
      </c>
      <c r="E64" s="408">
        <v>1</v>
      </c>
      <c r="F64" s="409">
        <v>67460954</v>
      </c>
      <c r="G64" s="500">
        <f>IF(ISBLANK(F64),"-",(F64/$D$50*$D$47*$B$68)*($B$57/$D$64))</f>
        <v>12.716070326822445</v>
      </c>
      <c r="H64" s="416">
        <f>IF(ISBLANK(F64),"-",G64/$B$56)</f>
        <v>1.0172856261457957</v>
      </c>
    </row>
    <row r="65" spans="1:8" ht="26.25" customHeight="1" x14ac:dyDescent="0.4">
      <c r="A65" s="350" t="s">
        <v>151</v>
      </c>
      <c r="B65" s="351">
        <v>1</v>
      </c>
      <c r="C65" s="581"/>
      <c r="D65" s="584"/>
      <c r="E65" s="411">
        <v>2</v>
      </c>
      <c r="F65" s="363"/>
      <c r="G65" s="501"/>
      <c r="H65" s="417"/>
    </row>
    <row r="66" spans="1:8" ht="26.25" customHeight="1" x14ac:dyDescent="0.4">
      <c r="A66" s="350" t="s">
        <v>152</v>
      </c>
      <c r="B66" s="351">
        <v>1</v>
      </c>
      <c r="C66" s="581"/>
      <c r="D66" s="584"/>
      <c r="E66" s="411">
        <v>3</v>
      </c>
      <c r="F66" s="363">
        <v>65481266</v>
      </c>
      <c r="G66" s="501">
        <f>IF(ISBLANK(F66),"-",(F66/$D$50*$D$47*$B$68)*($B$57/$D$64))</f>
        <v>12.34290851483315</v>
      </c>
      <c r="H66" s="417">
        <f>IF(ISBLANK(F66),"-",G66/$B$56)</f>
        <v>0.98743268118665195</v>
      </c>
    </row>
    <row r="67" spans="1:8" ht="27" customHeight="1" x14ac:dyDescent="0.4">
      <c r="A67" s="350" t="s">
        <v>153</v>
      </c>
      <c r="B67" s="351">
        <v>1</v>
      </c>
      <c r="C67" s="591"/>
      <c r="D67" s="585"/>
      <c r="E67" s="414">
        <v>4</v>
      </c>
      <c r="F67" s="415"/>
      <c r="G67" s="502" t="str">
        <f>IF(ISBLANK(F67),"-",(F67/$D$50*$D$47*$B$68)*($B$57/$D$64))</f>
        <v>-</v>
      </c>
      <c r="H67" s="418" t="str">
        <f t="shared" si="0"/>
        <v>-</v>
      </c>
    </row>
    <row r="68" spans="1:8" ht="26.25" customHeight="1" x14ac:dyDescent="0.4">
      <c r="A68" s="350" t="s">
        <v>154</v>
      </c>
      <c r="B68" s="419">
        <f>(B67/B66)*(B65/B64)*(B63/B62)*(B61/B60)*B59</f>
        <v>100</v>
      </c>
      <c r="C68" s="580" t="s">
        <v>155</v>
      </c>
      <c r="D68" s="583">
        <v>400.96</v>
      </c>
      <c r="E68" s="408">
        <v>1</v>
      </c>
      <c r="F68" s="409">
        <v>67302906</v>
      </c>
      <c r="G68" s="500">
        <f>IF(ISBLANK(F68),"-",(F68/$D$50*$D$47*$B$68)*($B$57/$D$68))</f>
        <v>12.669193555799209</v>
      </c>
      <c r="H68" s="412">
        <f>IF(ISBLANK(F68),"-",G68/$B$56)</f>
        <v>1.0135354844639368</v>
      </c>
    </row>
    <row r="69" spans="1:8" ht="27" customHeight="1" x14ac:dyDescent="0.4">
      <c r="A69" s="398" t="s">
        <v>156</v>
      </c>
      <c r="B69" s="420">
        <f>(D47*B68)/B56*B57</f>
        <v>401.70400000000001</v>
      </c>
      <c r="C69" s="581"/>
      <c r="D69" s="584"/>
      <c r="E69" s="411">
        <v>2</v>
      </c>
      <c r="F69" s="363">
        <v>66107416</v>
      </c>
      <c r="G69" s="501">
        <f>IF(ISBLANK(F69),"-",(F69/$D$50*$D$47*$B$68)*($B$57/$D$68))</f>
        <v>12.44415283907262</v>
      </c>
      <c r="H69" s="412">
        <f>IF(ISBLANK(F69),"-",G69/$B$56)</f>
        <v>0.99553222712580958</v>
      </c>
    </row>
    <row r="70" spans="1:8" ht="26.25" customHeight="1" x14ac:dyDescent="0.4">
      <c r="A70" s="586" t="s">
        <v>128</v>
      </c>
      <c r="B70" s="587"/>
      <c r="C70" s="581"/>
      <c r="D70" s="584"/>
      <c r="E70" s="411">
        <v>3</v>
      </c>
      <c r="F70" s="363">
        <v>67993853</v>
      </c>
      <c r="G70" s="501">
        <f>IF(ISBLANK(F70),"-",(F70/$D$50*$D$47*$B$68)*($B$57/$D$68))</f>
        <v>12.799258389549461</v>
      </c>
      <c r="H70" s="412">
        <f t="shared" si="0"/>
        <v>1.0239406711639569</v>
      </c>
    </row>
    <row r="71" spans="1:8" ht="27" customHeight="1" x14ac:dyDescent="0.4">
      <c r="A71" s="588"/>
      <c r="B71" s="589"/>
      <c r="C71" s="582"/>
      <c r="D71" s="585"/>
      <c r="E71" s="414">
        <v>4</v>
      </c>
      <c r="F71" s="415"/>
      <c r="G71" s="502" t="str">
        <f>IF(ISBLANK(F71),"-",(F71/$D$50*$D$47*$B$68)*($B$57/$D$68))</f>
        <v>-</v>
      </c>
      <c r="H71" s="421" t="str">
        <f>IF(ISBLANK(F71),"-",G71/$B$56)</f>
        <v>-</v>
      </c>
    </row>
    <row r="72" spans="1:8" ht="26.25" customHeight="1" x14ac:dyDescent="0.4">
      <c r="A72" s="422"/>
      <c r="B72" s="422"/>
      <c r="C72" s="422"/>
      <c r="D72" s="422"/>
      <c r="E72" s="422"/>
      <c r="F72" s="423"/>
      <c r="G72" s="424" t="s">
        <v>121</v>
      </c>
      <c r="H72" s="425">
        <f>AVERAGE(H64:H71)</f>
        <v>1.0075453380172301</v>
      </c>
    </row>
    <row r="73" spans="1:8" ht="26.25" customHeight="1" x14ac:dyDescent="0.4">
      <c r="C73" s="422"/>
      <c r="D73" s="422"/>
      <c r="E73" s="422"/>
      <c r="F73" s="423"/>
      <c r="G73" s="426" t="s">
        <v>134</v>
      </c>
      <c r="H73" s="508">
        <f>STDEV(H64:H71)/H72</f>
        <v>1.5282704673452618E-2</v>
      </c>
    </row>
    <row r="74" spans="1:8" ht="27" customHeight="1" x14ac:dyDescent="0.4">
      <c r="A74" s="422"/>
      <c r="B74" s="422"/>
      <c r="C74" s="423"/>
      <c r="D74" s="423"/>
      <c r="E74" s="427"/>
      <c r="F74" s="423"/>
      <c r="G74" s="428" t="s">
        <v>135</v>
      </c>
      <c r="H74" s="429">
        <f>COUNT(H60:H71)</f>
        <v>7</v>
      </c>
    </row>
    <row r="76" spans="1:8" ht="26.25" customHeight="1" x14ac:dyDescent="0.4">
      <c r="A76" s="334" t="s">
        <v>157</v>
      </c>
      <c r="B76" s="430" t="s">
        <v>158</v>
      </c>
      <c r="C76" s="567" t="str">
        <f>B20</f>
        <v>Telmisartan USP 40mg,Hydrochlorothiazide USP 12.5mg</v>
      </c>
      <c r="D76" s="567"/>
      <c r="E76" s="431" t="s">
        <v>159</v>
      </c>
      <c r="F76" s="431"/>
      <c r="G76" s="432">
        <f>H72</f>
        <v>1.0075453380172301</v>
      </c>
      <c r="H76" s="433"/>
    </row>
    <row r="77" spans="1:8" ht="18.75" x14ac:dyDescent="0.3">
      <c r="A77" s="333" t="s">
        <v>160</v>
      </c>
      <c r="B77" s="333" t="s">
        <v>161</v>
      </c>
    </row>
    <row r="78" spans="1:8" ht="18.75" x14ac:dyDescent="0.3">
      <c r="A78" s="333"/>
      <c r="B78" s="333"/>
    </row>
    <row r="79" spans="1:8" ht="26.25" customHeight="1" x14ac:dyDescent="0.4">
      <c r="A79" s="334" t="s">
        <v>98</v>
      </c>
      <c r="B79" s="590" t="str">
        <f>B26</f>
        <v>Hydrochlorothiazide</v>
      </c>
      <c r="C79" s="590"/>
    </row>
    <row r="80" spans="1:8" ht="26.25" customHeight="1" x14ac:dyDescent="0.4">
      <c r="A80" s="335" t="s">
        <v>99</v>
      </c>
      <c r="B80" s="590" t="str">
        <f>B27</f>
        <v>H1-4</v>
      </c>
      <c r="C80" s="590"/>
    </row>
    <row r="81" spans="1:12" ht="27" customHeight="1" x14ac:dyDescent="0.4">
      <c r="A81" s="335" t="s">
        <v>100</v>
      </c>
      <c r="B81" s="434">
        <f>B28</f>
        <v>99.45</v>
      </c>
    </row>
    <row r="82" spans="1:12" s="15" customFormat="1" ht="27" customHeight="1" x14ac:dyDescent="0.4">
      <c r="A82" s="335" t="s">
        <v>101</v>
      </c>
      <c r="B82" s="337">
        <v>0</v>
      </c>
      <c r="C82" s="569" t="s">
        <v>102</v>
      </c>
      <c r="D82" s="570"/>
      <c r="E82" s="570"/>
      <c r="F82" s="570"/>
      <c r="G82" s="571"/>
      <c r="I82" s="338"/>
      <c r="J82" s="338"/>
      <c r="K82" s="338"/>
      <c r="L82" s="338"/>
    </row>
    <row r="83" spans="1:12" s="15" customFormat="1" ht="19.5" customHeight="1" x14ac:dyDescent="0.3">
      <c r="A83" s="335" t="s">
        <v>103</v>
      </c>
      <c r="B83" s="339">
        <f>B81-B82</f>
        <v>99.45</v>
      </c>
      <c r="C83" s="340"/>
      <c r="D83" s="340"/>
      <c r="E83" s="340"/>
      <c r="F83" s="340"/>
      <c r="G83" s="341"/>
      <c r="I83" s="338"/>
      <c r="J83" s="338"/>
      <c r="K83" s="338"/>
      <c r="L83" s="338"/>
    </row>
    <row r="84" spans="1:12" s="15" customFormat="1" ht="27" customHeight="1" x14ac:dyDescent="0.4">
      <c r="A84" s="335" t="s">
        <v>104</v>
      </c>
      <c r="B84" s="342">
        <v>1</v>
      </c>
      <c r="C84" s="572" t="s">
        <v>162</v>
      </c>
      <c r="D84" s="573"/>
      <c r="E84" s="573"/>
      <c r="F84" s="573"/>
      <c r="G84" s="573"/>
      <c r="H84" s="574"/>
      <c r="I84" s="338"/>
      <c r="J84" s="338"/>
      <c r="K84" s="338"/>
      <c r="L84" s="338"/>
    </row>
    <row r="85" spans="1:12" s="15" customFormat="1" ht="27" customHeight="1" x14ac:dyDescent="0.4">
      <c r="A85" s="335" t="s">
        <v>106</v>
      </c>
      <c r="B85" s="342">
        <v>1</v>
      </c>
      <c r="C85" s="572" t="s">
        <v>163</v>
      </c>
      <c r="D85" s="573"/>
      <c r="E85" s="573"/>
      <c r="F85" s="573"/>
      <c r="G85" s="573"/>
      <c r="H85" s="574"/>
      <c r="I85" s="338"/>
      <c r="J85" s="338"/>
      <c r="K85" s="338"/>
      <c r="L85" s="338"/>
    </row>
    <row r="86" spans="1:12" s="15" customFormat="1" ht="18.75" x14ac:dyDescent="0.3">
      <c r="A86" s="335"/>
      <c r="B86" s="345"/>
      <c r="C86" s="346"/>
      <c r="D86" s="346"/>
      <c r="E86" s="346"/>
      <c r="F86" s="346"/>
      <c r="G86" s="346"/>
      <c r="H86" s="346"/>
      <c r="I86" s="338"/>
      <c r="J86" s="338"/>
      <c r="K86" s="338"/>
      <c r="L86" s="338"/>
    </row>
    <row r="87" spans="1:12" s="15" customFormat="1" ht="18.75" x14ac:dyDescent="0.3">
      <c r="A87" s="335" t="s">
        <v>108</v>
      </c>
      <c r="B87" s="347">
        <f>B84/B85</f>
        <v>1</v>
      </c>
      <c r="C87" s="325" t="s">
        <v>109</v>
      </c>
      <c r="D87" s="325"/>
      <c r="E87" s="325"/>
      <c r="F87" s="325"/>
      <c r="G87" s="325"/>
      <c r="I87" s="338"/>
      <c r="J87" s="338"/>
      <c r="K87" s="338"/>
      <c r="L87" s="338"/>
    </row>
    <row r="88" spans="1:12" ht="19.5" customHeight="1" x14ac:dyDescent="0.3">
      <c r="A88" s="333"/>
      <c r="B88" s="333"/>
    </row>
    <row r="89" spans="1:12" ht="27" customHeight="1" x14ac:dyDescent="0.4">
      <c r="A89" s="348" t="s">
        <v>110</v>
      </c>
      <c r="B89" s="349">
        <v>25</v>
      </c>
      <c r="D89" s="435" t="s">
        <v>19</v>
      </c>
      <c r="E89" s="436"/>
      <c r="F89" s="575" t="s">
        <v>26</v>
      </c>
      <c r="G89" s="576"/>
    </row>
    <row r="90" spans="1:12" ht="27" customHeight="1" x14ac:dyDescent="0.4">
      <c r="A90" s="350" t="s">
        <v>111</v>
      </c>
      <c r="B90" s="351">
        <v>10</v>
      </c>
      <c r="C90" s="437" t="s">
        <v>112</v>
      </c>
      <c r="D90" s="353" t="s">
        <v>113</v>
      </c>
      <c r="E90" s="354" t="s">
        <v>114</v>
      </c>
      <c r="F90" s="353" t="s">
        <v>113</v>
      </c>
      <c r="G90" s="438" t="s">
        <v>114</v>
      </c>
      <c r="I90" s="356" t="s">
        <v>115</v>
      </c>
    </row>
    <row r="91" spans="1:12" ht="26.25" customHeight="1" x14ac:dyDescent="0.4">
      <c r="A91" s="350" t="s">
        <v>116</v>
      </c>
      <c r="B91" s="351">
        <v>50</v>
      </c>
      <c r="C91" s="439">
        <v>1</v>
      </c>
      <c r="D91" s="358">
        <v>6347654</v>
      </c>
      <c r="E91" s="359">
        <f>IF(ISBLANK(D91),"-",$D$101/$D$98*D91)</f>
        <v>7295048.7979402775</v>
      </c>
      <c r="F91" s="358">
        <v>6530875</v>
      </c>
      <c r="G91" s="360">
        <f>IF(ISBLANK(F91),"-",$D$101/$F$98*F91)</f>
        <v>7211277.8744688295</v>
      </c>
      <c r="I91" s="361"/>
    </row>
    <row r="92" spans="1:12" ht="26.25" customHeight="1" x14ac:dyDescent="0.4">
      <c r="A92" s="350" t="s">
        <v>117</v>
      </c>
      <c r="B92" s="351">
        <v>5</v>
      </c>
      <c r="C92" s="423">
        <v>2</v>
      </c>
      <c r="D92" s="363">
        <v>6361078</v>
      </c>
      <c r="E92" s="364">
        <f>IF(ISBLANK(D92),"-",$D$101/$D$98*D92)</f>
        <v>7310476.3456710689</v>
      </c>
      <c r="F92" s="363">
        <v>6539821</v>
      </c>
      <c r="G92" s="365">
        <f>IF(ISBLANK(F92),"-",$D$101/$F$98*F92)</f>
        <v>7221155.891099832</v>
      </c>
      <c r="I92" s="577">
        <f>ABS((F96/D96*D95)-F95)/D95</f>
        <v>1.0436992400974645E-2</v>
      </c>
    </row>
    <row r="93" spans="1:12" ht="26.25" customHeight="1" x14ac:dyDescent="0.4">
      <c r="A93" s="350" t="s">
        <v>118</v>
      </c>
      <c r="B93" s="351">
        <v>50</v>
      </c>
      <c r="C93" s="423">
        <v>3</v>
      </c>
      <c r="D93" s="363">
        <v>6344286</v>
      </c>
      <c r="E93" s="364">
        <f>IF(ISBLANK(D93),"-",$D$101/$D$98*D93)</f>
        <v>7291178.1199935172</v>
      </c>
      <c r="F93" s="363">
        <v>6561140</v>
      </c>
      <c r="G93" s="365">
        <f>IF(ISBLANK(F93),"-",$D$101/$F$98*F93)</f>
        <v>7244695.9577839747</v>
      </c>
      <c r="I93" s="577"/>
    </row>
    <row r="94" spans="1:12" ht="27" customHeight="1" x14ac:dyDescent="0.4">
      <c r="A94" s="350" t="s">
        <v>119</v>
      </c>
      <c r="B94" s="351">
        <v>1</v>
      </c>
      <c r="C94" s="440">
        <v>4</v>
      </c>
      <c r="D94" s="368"/>
      <c r="E94" s="369" t="str">
        <f>IF(ISBLANK(D94),"-",$D$101/$D$98*D94)</f>
        <v>-</v>
      </c>
      <c r="F94" s="507"/>
      <c r="G94" s="370" t="str">
        <f>IF(ISBLANK(F94),"-",$D$101/$F$98*F94)</f>
        <v>-</v>
      </c>
      <c r="I94" s="371"/>
    </row>
    <row r="95" spans="1:12" ht="27" customHeight="1" x14ac:dyDescent="0.4">
      <c r="A95" s="350" t="s">
        <v>120</v>
      </c>
      <c r="B95" s="351">
        <v>1</v>
      </c>
      <c r="C95" s="441" t="s">
        <v>121</v>
      </c>
      <c r="D95" s="442">
        <f>AVERAGE(D91:D94)</f>
        <v>6351006</v>
      </c>
      <c r="E95" s="374">
        <f>AVERAGE(E91:E94)</f>
        <v>7298901.0878682882</v>
      </c>
      <c r="F95" s="443">
        <f>AVERAGE(F91:F94)</f>
        <v>6543945.333333333</v>
      </c>
      <c r="G95" s="444">
        <f>AVERAGE(G91:G94)</f>
        <v>7225709.9077842124</v>
      </c>
    </row>
    <row r="96" spans="1:12" ht="26.25" customHeight="1" x14ac:dyDescent="0.4">
      <c r="A96" s="350" t="s">
        <v>122</v>
      </c>
      <c r="B96" s="336">
        <v>1</v>
      </c>
      <c r="C96" s="445" t="s">
        <v>164</v>
      </c>
      <c r="D96" s="446">
        <v>15.19</v>
      </c>
      <c r="E96" s="366"/>
      <c r="F96" s="378">
        <v>15.81</v>
      </c>
    </row>
    <row r="97" spans="1:10" ht="26.25" customHeight="1" x14ac:dyDescent="0.4">
      <c r="A97" s="350" t="s">
        <v>124</v>
      </c>
      <c r="B97" s="336">
        <v>1</v>
      </c>
      <c r="C97" s="447" t="s">
        <v>165</v>
      </c>
      <c r="D97" s="448">
        <f>D96*$B$87</f>
        <v>15.19</v>
      </c>
      <c r="E97" s="381"/>
      <c r="F97" s="380">
        <f>F96*$B$87</f>
        <v>15.81</v>
      </c>
    </row>
    <row r="98" spans="1:10" ht="19.5" customHeight="1" x14ac:dyDescent="0.3">
      <c r="A98" s="350" t="s">
        <v>126</v>
      </c>
      <c r="B98" s="449">
        <f>(B97/B96)*(B95/B94)*(B93/B92)*(B91/B90)*B89</f>
        <v>1250</v>
      </c>
      <c r="C98" s="447" t="s">
        <v>166</v>
      </c>
      <c r="D98" s="450">
        <f>D97*$B$83/100</f>
        <v>15.106455</v>
      </c>
      <c r="E98" s="384"/>
      <c r="F98" s="383">
        <f>F97*$B$83/100</f>
        <v>15.723045000000003</v>
      </c>
    </row>
    <row r="99" spans="1:10" ht="19.5" customHeight="1" x14ac:dyDescent="0.3">
      <c r="A99" s="563" t="s">
        <v>128</v>
      </c>
      <c r="B99" s="578"/>
      <c r="C99" s="447" t="s">
        <v>167</v>
      </c>
      <c r="D99" s="451">
        <f>D98/$B$98</f>
        <v>1.2085164000000001E-2</v>
      </c>
      <c r="E99" s="384"/>
      <c r="F99" s="387">
        <f>F98/$B$98</f>
        <v>1.2578436000000002E-2</v>
      </c>
      <c r="G99" s="452"/>
      <c r="H99" s="376"/>
    </row>
    <row r="100" spans="1:10" ht="19.5" customHeight="1" x14ac:dyDescent="0.3">
      <c r="A100" s="565"/>
      <c r="B100" s="579"/>
      <c r="C100" s="447" t="s">
        <v>130</v>
      </c>
      <c r="D100" s="453">
        <f>$B$56/$B$116</f>
        <v>1.3888888888888888E-2</v>
      </c>
      <c r="F100" s="392"/>
      <c r="G100" s="454"/>
      <c r="H100" s="376"/>
    </row>
    <row r="101" spans="1:10" ht="18.75" x14ac:dyDescent="0.3">
      <c r="C101" s="447" t="s">
        <v>131</v>
      </c>
      <c r="D101" s="448">
        <f>D100*$B$98</f>
        <v>17.361111111111111</v>
      </c>
      <c r="F101" s="392"/>
      <c r="G101" s="452"/>
      <c r="H101" s="376"/>
    </row>
    <row r="102" spans="1:10" ht="19.5" customHeight="1" x14ac:dyDescent="0.3">
      <c r="C102" s="455" t="s">
        <v>132</v>
      </c>
      <c r="D102" s="456">
        <f>D101/B34</f>
        <v>17.361111111111111</v>
      </c>
      <c r="F102" s="396"/>
      <c r="G102" s="452"/>
      <c r="H102" s="376"/>
      <c r="J102" s="457"/>
    </row>
    <row r="103" spans="1:10" ht="18.75" x14ac:dyDescent="0.3">
      <c r="C103" s="458" t="s">
        <v>168</v>
      </c>
      <c r="D103" s="459">
        <f>AVERAGE(E91:E94,G91:G94)</f>
        <v>7262305.4978262493</v>
      </c>
      <c r="F103" s="396"/>
      <c r="G103" s="460"/>
      <c r="H103" s="376"/>
      <c r="J103" s="461"/>
    </row>
    <row r="104" spans="1:10" ht="18.75" x14ac:dyDescent="0.3">
      <c r="C104" s="426" t="s">
        <v>134</v>
      </c>
      <c r="D104" s="462">
        <f>STDEV(E91:E94,G91:G94)/D103</f>
        <v>5.7876746822740008E-3</v>
      </c>
      <c r="F104" s="396"/>
      <c r="G104" s="452"/>
      <c r="H104" s="376"/>
      <c r="J104" s="461"/>
    </row>
    <row r="105" spans="1:10" ht="19.5" customHeight="1" x14ac:dyDescent="0.3">
      <c r="C105" s="428" t="s">
        <v>135</v>
      </c>
      <c r="D105" s="463">
        <f>COUNT(E91:E94,G91:G94)</f>
        <v>6</v>
      </c>
      <c r="F105" s="396"/>
      <c r="G105" s="452"/>
      <c r="H105" s="376"/>
      <c r="J105" s="461"/>
    </row>
    <row r="106" spans="1:10" ht="19.5" customHeight="1" x14ac:dyDescent="0.3">
      <c r="A106" s="400"/>
      <c r="B106" s="400"/>
      <c r="C106" s="400"/>
      <c r="D106" s="400"/>
      <c r="E106" s="400"/>
    </row>
    <row r="107" spans="1:10" ht="26.25" customHeight="1" x14ac:dyDescent="0.4">
      <c r="A107" s="348" t="s">
        <v>169</v>
      </c>
      <c r="B107" s="349">
        <v>900</v>
      </c>
      <c r="C107" s="464" t="s">
        <v>170</v>
      </c>
      <c r="D107" s="465" t="s">
        <v>113</v>
      </c>
      <c r="E107" s="466" t="s">
        <v>171</v>
      </c>
      <c r="F107" s="467" t="s">
        <v>172</v>
      </c>
    </row>
    <row r="108" spans="1:10" ht="26.25" customHeight="1" x14ac:dyDescent="0.4">
      <c r="A108" s="350" t="s">
        <v>173</v>
      </c>
      <c r="B108" s="351">
        <v>1</v>
      </c>
      <c r="C108" s="468">
        <v>1</v>
      </c>
      <c r="D108" s="469">
        <v>6441910</v>
      </c>
      <c r="E108" s="503">
        <f>IF(ISBLANK(D108),"-",D108/$D$103*$D$100*$B$116)</f>
        <v>11.087921738365644</v>
      </c>
      <c r="F108" s="470">
        <f t="shared" ref="F108:F109" si="1">IF(ISBLANK(D108), "-", E108/$B$56)</f>
        <v>0.88703373906925154</v>
      </c>
    </row>
    <row r="109" spans="1:10" ht="26.25" customHeight="1" x14ac:dyDescent="0.4">
      <c r="A109" s="350" t="s">
        <v>146</v>
      </c>
      <c r="B109" s="351">
        <v>1</v>
      </c>
      <c r="C109" s="468">
        <v>2</v>
      </c>
      <c r="D109" s="469">
        <v>6420693</v>
      </c>
      <c r="E109" s="504">
        <f>IF(ISBLANK(D109),"-",D109/$D$103*$D$100*$B$116)</f>
        <v>11.051402688033846</v>
      </c>
      <c r="F109" s="471">
        <f t="shared" si="1"/>
        <v>0.88411221504270765</v>
      </c>
    </row>
    <row r="110" spans="1:10" ht="26.25" customHeight="1" x14ac:dyDescent="0.4">
      <c r="A110" s="350" t="s">
        <v>147</v>
      </c>
      <c r="B110" s="351">
        <v>1</v>
      </c>
      <c r="C110" s="468">
        <v>3</v>
      </c>
      <c r="D110" s="469">
        <v>6396852</v>
      </c>
      <c r="E110" s="504">
        <f t="shared" ref="E110:E113" si="2">IF(ISBLANK(D110),"-",D110/$D$103*$D$100*$B$116)</f>
        <v>11.010367165624441</v>
      </c>
      <c r="F110" s="471">
        <f>IF(ISBLANK(D110), "-", E110/$B$56)</f>
        <v>0.88082937324995525</v>
      </c>
    </row>
    <row r="111" spans="1:10" ht="26.25" customHeight="1" x14ac:dyDescent="0.4">
      <c r="A111" s="350" t="s">
        <v>148</v>
      </c>
      <c r="B111" s="351">
        <v>1</v>
      </c>
      <c r="C111" s="468">
        <v>4</v>
      </c>
      <c r="D111" s="469">
        <v>6404572</v>
      </c>
      <c r="E111" s="504">
        <f t="shared" si="2"/>
        <v>11.023654956950333</v>
      </c>
      <c r="F111" s="471">
        <f>IF(ISBLANK(D111), "-", E111/$B$56)</f>
        <v>0.88189239655602658</v>
      </c>
    </row>
    <row r="112" spans="1:10" ht="26.25" customHeight="1" x14ac:dyDescent="0.4">
      <c r="A112" s="350" t="s">
        <v>149</v>
      </c>
      <c r="B112" s="351">
        <v>1</v>
      </c>
      <c r="C112" s="468">
        <v>5</v>
      </c>
      <c r="D112" s="469">
        <v>6406797</v>
      </c>
      <c r="E112" s="504">
        <f t="shared" si="2"/>
        <v>11.027484663647238</v>
      </c>
      <c r="F112" s="471">
        <f>IF(ISBLANK(D112), "-", E112/$B$56)</f>
        <v>0.88219877309177908</v>
      </c>
    </row>
    <row r="113" spans="1:10" ht="26.25" customHeight="1" x14ac:dyDescent="0.4">
      <c r="A113" s="350" t="s">
        <v>151</v>
      </c>
      <c r="B113" s="351">
        <v>1</v>
      </c>
      <c r="C113" s="472">
        <v>6</v>
      </c>
      <c r="D113" s="473">
        <v>6421713</v>
      </c>
      <c r="E113" s="505">
        <f t="shared" si="2"/>
        <v>11.053158328856696</v>
      </c>
      <c r="F113" s="474">
        <f>IF(ISBLANK(D113), "-", E113/$B$56)</f>
        <v>0.88425266630853572</v>
      </c>
    </row>
    <row r="114" spans="1:10" ht="26.25" customHeight="1" x14ac:dyDescent="0.4">
      <c r="A114" s="350" t="s">
        <v>152</v>
      </c>
      <c r="B114" s="351">
        <v>1</v>
      </c>
      <c r="C114" s="468"/>
      <c r="D114" s="423"/>
      <c r="E114" s="324"/>
      <c r="F114" s="475"/>
    </row>
    <row r="115" spans="1:10" ht="26.25" customHeight="1" x14ac:dyDescent="0.4">
      <c r="A115" s="350" t="s">
        <v>153</v>
      </c>
      <c r="B115" s="351">
        <v>1</v>
      </c>
      <c r="C115" s="468"/>
      <c r="D115" s="476"/>
      <c r="E115" s="477" t="s">
        <v>121</v>
      </c>
      <c r="F115" s="478">
        <f>AVERAGE(F108:F113)</f>
        <v>0.88338652721970934</v>
      </c>
    </row>
    <row r="116" spans="1:10" ht="27" customHeight="1" x14ac:dyDescent="0.4">
      <c r="A116" s="350" t="s">
        <v>154</v>
      </c>
      <c r="B116" s="382">
        <f>(B115/B114)*(B113/B112)*(B111/B110)*(B109/B108)*B107</f>
        <v>900</v>
      </c>
      <c r="C116" s="479"/>
      <c r="D116" s="480"/>
      <c r="E116" s="441" t="s">
        <v>134</v>
      </c>
      <c r="F116" s="481">
        <f>STDEV(F108:F113)/F115</f>
        <v>2.5191268793358628E-3</v>
      </c>
      <c r="I116" s="324"/>
    </row>
    <row r="117" spans="1:10" ht="27" customHeight="1" x14ac:dyDescent="0.4">
      <c r="A117" s="563" t="s">
        <v>128</v>
      </c>
      <c r="B117" s="564"/>
      <c r="C117" s="482"/>
      <c r="D117" s="483"/>
      <c r="E117" s="484" t="s">
        <v>135</v>
      </c>
      <c r="F117" s="485">
        <f>COUNT(F108:F113)</f>
        <v>6</v>
      </c>
      <c r="I117" s="324"/>
      <c r="J117" s="461"/>
    </row>
    <row r="118" spans="1:10" ht="19.5" customHeight="1" x14ac:dyDescent="0.3">
      <c r="A118" s="565"/>
      <c r="B118" s="566"/>
      <c r="C118" s="324"/>
      <c r="D118" s="324"/>
      <c r="E118" s="324"/>
      <c r="F118" s="423"/>
      <c r="G118" s="324"/>
      <c r="H118" s="324"/>
      <c r="I118" s="324"/>
    </row>
    <row r="119" spans="1:10" ht="18.75" x14ac:dyDescent="0.3">
      <c r="A119" s="494"/>
      <c r="B119" s="346"/>
      <c r="C119" s="324"/>
      <c r="D119" s="324"/>
      <c r="E119" s="324"/>
      <c r="F119" s="423"/>
      <c r="G119" s="324"/>
      <c r="H119" s="324"/>
      <c r="I119" s="324"/>
    </row>
    <row r="120" spans="1:10" ht="26.25" customHeight="1" x14ac:dyDescent="0.4">
      <c r="A120" s="334" t="s">
        <v>157</v>
      </c>
      <c r="B120" s="430" t="s">
        <v>174</v>
      </c>
      <c r="C120" s="567" t="str">
        <f>B20</f>
        <v>Telmisartan USP 40mg,Hydrochlorothiazide USP 12.5mg</v>
      </c>
      <c r="D120" s="567"/>
      <c r="E120" s="431" t="s">
        <v>175</v>
      </c>
      <c r="F120" s="431"/>
      <c r="G120" s="432">
        <f>F115</f>
        <v>0.88338652721970934</v>
      </c>
      <c r="H120" s="324"/>
      <c r="I120" s="324"/>
    </row>
    <row r="121" spans="1:10" ht="19.5" customHeight="1" x14ac:dyDescent="0.3">
      <c r="A121" s="486"/>
      <c r="B121" s="486"/>
      <c r="C121" s="487"/>
      <c r="D121" s="487"/>
      <c r="E121" s="487"/>
      <c r="F121" s="487"/>
      <c r="G121" s="487"/>
      <c r="H121" s="487"/>
    </row>
    <row r="122" spans="1:10" ht="18.75" x14ac:dyDescent="0.3">
      <c r="B122" s="568" t="s">
        <v>90</v>
      </c>
      <c r="C122" s="568"/>
      <c r="E122" s="437" t="s">
        <v>91</v>
      </c>
      <c r="F122" s="488"/>
      <c r="G122" s="568" t="s">
        <v>92</v>
      </c>
      <c r="H122" s="568"/>
    </row>
    <row r="123" spans="1:10" ht="69.95" customHeight="1" x14ac:dyDescent="0.3">
      <c r="A123" s="489" t="s">
        <v>93</v>
      </c>
      <c r="B123" s="490"/>
      <c r="C123" s="490"/>
      <c r="E123" s="490"/>
      <c r="F123" s="324"/>
      <c r="G123" s="491"/>
      <c r="H123" s="491"/>
    </row>
    <row r="124" spans="1:10" ht="69.95" customHeight="1" x14ac:dyDescent="0.3">
      <c r="A124" s="489" t="s">
        <v>94</v>
      </c>
      <c r="B124" s="492"/>
      <c r="C124" s="492"/>
      <c r="E124" s="492"/>
      <c r="F124" s="324"/>
      <c r="G124" s="493"/>
      <c r="H124" s="493"/>
    </row>
    <row r="125" spans="1:10" ht="18.75" x14ac:dyDescent="0.3">
      <c r="A125" s="422"/>
      <c r="B125" s="422"/>
      <c r="C125" s="423"/>
      <c r="D125" s="423"/>
      <c r="E125" s="423"/>
      <c r="F125" s="427"/>
      <c r="G125" s="423"/>
      <c r="H125" s="423"/>
      <c r="I125" s="324"/>
    </row>
    <row r="126" spans="1:10" ht="18.75" x14ac:dyDescent="0.3">
      <c r="A126" s="422"/>
      <c r="B126" s="422"/>
      <c r="C126" s="423"/>
      <c r="D126" s="423"/>
      <c r="E126" s="423"/>
      <c r="F126" s="427"/>
      <c r="G126" s="423"/>
      <c r="H126" s="423"/>
      <c r="I126" s="324"/>
    </row>
    <row r="127" spans="1:10" ht="18.75" x14ac:dyDescent="0.3">
      <c r="A127" s="422"/>
      <c r="B127" s="422"/>
      <c r="C127" s="423"/>
      <c r="D127" s="423"/>
      <c r="E127" s="423"/>
      <c r="F127" s="427"/>
      <c r="G127" s="423"/>
      <c r="H127" s="423"/>
      <c r="I127" s="324"/>
    </row>
    <row r="128" spans="1:10" ht="18.75" x14ac:dyDescent="0.3">
      <c r="A128" s="422"/>
      <c r="B128" s="422"/>
      <c r="C128" s="423"/>
      <c r="D128" s="423"/>
      <c r="E128" s="423"/>
      <c r="F128" s="427"/>
      <c r="G128" s="423"/>
      <c r="H128" s="423"/>
      <c r="I128" s="324"/>
    </row>
    <row r="129" spans="1:9" ht="18.75" x14ac:dyDescent="0.3">
      <c r="A129" s="422"/>
      <c r="B129" s="422"/>
      <c r="C129" s="423"/>
      <c r="D129" s="423"/>
      <c r="E129" s="423"/>
      <c r="F129" s="427"/>
      <c r="G129" s="423"/>
      <c r="H129" s="423"/>
      <c r="I129" s="324"/>
    </row>
    <row r="130" spans="1:9" ht="18.75" x14ac:dyDescent="0.3">
      <c r="A130" s="422"/>
      <c r="B130" s="422"/>
      <c r="C130" s="423"/>
      <c r="D130" s="423"/>
      <c r="E130" s="423"/>
      <c r="F130" s="427"/>
      <c r="G130" s="423"/>
      <c r="H130" s="423"/>
      <c r="I130" s="324"/>
    </row>
    <row r="131" spans="1:9" ht="18.75" x14ac:dyDescent="0.3">
      <c r="A131" s="422"/>
      <c r="B131" s="422"/>
      <c r="C131" s="423"/>
      <c r="D131" s="423"/>
      <c r="E131" s="423"/>
      <c r="F131" s="427"/>
      <c r="G131" s="423"/>
      <c r="H131" s="423"/>
      <c r="I131" s="324"/>
    </row>
    <row r="132" spans="1:9" ht="18.75" x14ac:dyDescent="0.3">
      <c r="A132" s="422"/>
      <c r="B132" s="422"/>
      <c r="C132" s="423"/>
      <c r="D132" s="423"/>
      <c r="E132" s="423"/>
      <c r="F132" s="427"/>
      <c r="G132" s="423"/>
      <c r="H132" s="423"/>
      <c r="I132" s="324"/>
    </row>
    <row r="133" spans="1:9" ht="18.75" x14ac:dyDescent="0.3">
      <c r="A133" s="422"/>
      <c r="B133" s="422"/>
      <c r="C133" s="423"/>
      <c r="D133" s="423"/>
      <c r="E133" s="423"/>
      <c r="F133" s="427"/>
      <c r="G133" s="423"/>
      <c r="H133" s="423"/>
      <c r="I133" s="32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</vt:lpstr>
      <vt:lpstr>SST (2)</vt:lpstr>
      <vt:lpstr>Sample Summary</vt:lpstr>
      <vt:lpstr>Uniformity</vt:lpstr>
      <vt:lpstr>Telmisartan</vt:lpstr>
      <vt:lpstr>Hydrochlorothiazide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Eric</cp:lastModifiedBy>
  <cp:lastPrinted>2015-08-05T08:07:09Z</cp:lastPrinted>
  <dcterms:created xsi:type="dcterms:W3CDTF">2012-10-19T06:03:51Z</dcterms:created>
  <dcterms:modified xsi:type="dcterms:W3CDTF">2015-08-05T08:18:20Z</dcterms:modified>
  <cp:category/>
</cp:coreProperties>
</file>