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1"/>
  </bookViews>
  <sheets>
    <sheet name="Uniformity" sheetId="2" r:id="rId1"/>
    <sheet name="Sitagliptin " sheetId="7" r:id="rId2"/>
    <sheet name="Metformin " sheetId="8" r:id="rId3"/>
    <sheet name="SST(Met)" sheetId="10" r:id="rId4"/>
    <sheet name="SST (Sita)" sheetId="9" r:id="rId5"/>
  </sheets>
  <externalReferences>
    <externalReference r:id="rId6"/>
  </externalReferences>
  <definedNames>
    <definedName name="_xlnm.Print_Area" localSheetId="4">'SST (Sita)'!$A$1:$E$59</definedName>
    <definedName name="_xlnm.Print_Area" localSheetId="3">'SST(Met)'!$A$1:$E$59</definedName>
    <definedName name="_xlnm.Print_Area" localSheetId="0">Uniformity!$A$1:$F$54</definedName>
  </definedNames>
  <calcPr calcId="145621"/>
</workbook>
</file>

<file path=xl/calcChain.xml><?xml version="1.0" encoding="utf-8"?>
<calcChain xmlns="http://schemas.openxmlformats.org/spreadsheetml/2006/main">
  <c r="F113" i="7" l="1"/>
  <c r="B54" i="10" l="1"/>
  <c r="E52" i="10"/>
  <c r="D52" i="10"/>
  <c r="C52" i="10"/>
  <c r="B52" i="10"/>
  <c r="B53" i="10" s="1"/>
  <c r="B42" i="10"/>
  <c r="B43" i="10" s="1"/>
  <c r="B41" i="10"/>
  <c r="B40" i="10"/>
  <c r="B33" i="10"/>
  <c r="E31" i="10"/>
  <c r="D31" i="10"/>
  <c r="C31" i="10"/>
  <c r="B31" i="10"/>
  <c r="B32" i="10" s="1"/>
  <c r="B21" i="10"/>
  <c r="B22" i="10" s="1"/>
  <c r="B20" i="10"/>
  <c r="B19" i="10"/>
  <c r="B18" i="10"/>
  <c r="B54" i="9"/>
  <c r="E52" i="9"/>
  <c r="D52" i="9"/>
  <c r="C52" i="9"/>
  <c r="B52" i="9"/>
  <c r="B53" i="9" s="1"/>
  <c r="B42" i="9"/>
  <c r="B43" i="9" s="1"/>
  <c r="B41" i="9"/>
  <c r="B40" i="9"/>
  <c r="B33" i="9"/>
  <c r="E31" i="9"/>
  <c r="D31" i="9"/>
  <c r="C31" i="9"/>
  <c r="B31" i="9"/>
  <c r="B32" i="9" s="1"/>
  <c r="B21" i="9"/>
  <c r="B22" i="9" s="1"/>
  <c r="B20" i="9"/>
  <c r="B19" i="9"/>
  <c r="B18" i="9"/>
  <c r="B57" i="7"/>
  <c r="B68" i="7"/>
  <c r="B30" i="7"/>
  <c r="H72" i="8"/>
  <c r="B57" i="8"/>
  <c r="C120" i="8"/>
  <c r="B116" i="8"/>
  <c r="D100" i="8"/>
  <c r="B98" i="8"/>
  <c r="F97" i="8"/>
  <c r="F98" i="8" s="1"/>
  <c r="D97" i="8"/>
  <c r="F95" i="8"/>
  <c r="D95" i="8"/>
  <c r="I92" i="8" s="1"/>
  <c r="G94" i="8"/>
  <c r="E94" i="8"/>
  <c r="B87" i="8"/>
  <c r="B81" i="8"/>
  <c r="B83" i="8" s="1"/>
  <c r="B80" i="8"/>
  <c r="B79" i="8"/>
  <c r="C76" i="8"/>
  <c r="H71" i="8"/>
  <c r="G71" i="8"/>
  <c r="B68" i="8"/>
  <c r="H67" i="8"/>
  <c r="G67" i="8"/>
  <c r="H63" i="8"/>
  <c r="G63" i="8"/>
  <c r="C56" i="8"/>
  <c r="B55" i="8"/>
  <c r="D48" i="8"/>
  <c r="D49" i="8" s="1"/>
  <c r="B45" i="8"/>
  <c r="F42" i="8"/>
  <c r="I39" i="8" s="1"/>
  <c r="D42" i="8"/>
  <c r="G41" i="8"/>
  <c r="E41" i="8"/>
  <c r="B34" i="8"/>
  <c r="F44" i="8" s="1"/>
  <c r="B30" i="8"/>
  <c r="C120" i="7"/>
  <c r="B116" i="7"/>
  <c r="D100" i="7" s="1"/>
  <c r="B98" i="7"/>
  <c r="F95" i="7"/>
  <c r="D95" i="7"/>
  <c r="G94" i="7"/>
  <c r="E94" i="7"/>
  <c r="B87" i="7"/>
  <c r="F97" i="7" s="1"/>
  <c r="B81" i="7"/>
  <c r="B83" i="7" s="1"/>
  <c r="B80" i="7"/>
  <c r="B79" i="7"/>
  <c r="C76" i="7"/>
  <c r="H71" i="7"/>
  <c r="G71" i="7"/>
  <c r="H67" i="7"/>
  <c r="G67" i="7"/>
  <c r="H63" i="7"/>
  <c r="G63" i="7"/>
  <c r="C56" i="7"/>
  <c r="B55" i="7"/>
  <c r="B45" i="7"/>
  <c r="D48" i="7" s="1"/>
  <c r="F42" i="7"/>
  <c r="D42" i="7"/>
  <c r="G41" i="7"/>
  <c r="E41" i="7"/>
  <c r="B34" i="7"/>
  <c r="F44" i="7" s="1"/>
  <c r="D50" i="2"/>
  <c r="B49" i="2"/>
  <c r="C46" i="2"/>
  <c r="D49" i="2" s="1"/>
  <c r="C45" i="2"/>
  <c r="D42" i="2"/>
  <c r="D41" i="2"/>
  <c r="D38" i="2"/>
  <c r="D37" i="2"/>
  <c r="D34" i="2"/>
  <c r="D33" i="2"/>
  <c r="D30" i="2"/>
  <c r="D29" i="2"/>
  <c r="D26" i="2"/>
  <c r="D25" i="2"/>
  <c r="C19" i="2"/>
  <c r="F45" i="7" l="1"/>
  <c r="F46" i="7" s="1"/>
  <c r="D101" i="7"/>
  <c r="D102" i="7" s="1"/>
  <c r="I92" i="7"/>
  <c r="D44" i="7"/>
  <c r="D45" i="7" s="1"/>
  <c r="D49" i="7"/>
  <c r="G39" i="7"/>
  <c r="G40" i="7"/>
  <c r="I39" i="7"/>
  <c r="B69" i="7"/>
  <c r="F98" i="7"/>
  <c r="F99" i="8"/>
  <c r="D101" i="8"/>
  <c r="G91" i="8"/>
  <c r="G92" i="8"/>
  <c r="B69" i="8"/>
  <c r="F45" i="8"/>
  <c r="E40" i="8"/>
  <c r="D98" i="8"/>
  <c r="C50" i="2"/>
  <c r="D97" i="7"/>
  <c r="D98" i="7" s="1"/>
  <c r="D27" i="2"/>
  <c r="D39" i="2"/>
  <c r="C49" i="2"/>
  <c r="D44" i="8"/>
  <c r="D45" i="8" s="1"/>
  <c r="D46" i="8" s="1"/>
  <c r="D31" i="2"/>
  <c r="D35" i="2"/>
  <c r="D43" i="2"/>
  <c r="D24" i="2"/>
  <c r="D28" i="2"/>
  <c r="D32" i="2"/>
  <c r="D36" i="2"/>
  <c r="D40" i="2"/>
  <c r="G91" i="7" l="1"/>
  <c r="G93" i="7"/>
  <c r="G38" i="7"/>
  <c r="D99" i="7"/>
  <c r="E92" i="7"/>
  <c r="E91" i="7"/>
  <c r="E93" i="7"/>
  <c r="F99" i="7"/>
  <c r="G92" i="7"/>
  <c r="G42" i="7"/>
  <c r="D46" i="7"/>
  <c r="E39" i="7"/>
  <c r="E38" i="7"/>
  <c r="E40" i="7"/>
  <c r="G95" i="8"/>
  <c r="D102" i="8"/>
  <c r="G93" i="8"/>
  <c r="D99" i="8"/>
  <c r="E92" i="8"/>
  <c r="E93" i="8"/>
  <c r="E91" i="8"/>
  <c r="E38" i="8"/>
  <c r="F46" i="8"/>
  <c r="G40" i="8"/>
  <c r="G39" i="8"/>
  <c r="G38" i="8"/>
  <c r="E39" i="8"/>
  <c r="E42" i="8" s="1"/>
  <c r="D103" i="7" l="1"/>
  <c r="E95" i="7"/>
  <c r="D105" i="7"/>
  <c r="G95" i="7"/>
  <c r="E42" i="7"/>
  <c r="D52" i="7"/>
  <c r="D50" i="7"/>
  <c r="E95" i="8"/>
  <c r="D103" i="8"/>
  <c r="D104" i="8" s="1"/>
  <c r="D105" i="8"/>
  <c r="G42" i="8"/>
  <c r="D50" i="8"/>
  <c r="D52" i="8"/>
  <c r="E108" i="7" l="1"/>
  <c r="F108" i="7" s="1"/>
  <c r="E109" i="7"/>
  <c r="F109" i="7" s="1"/>
  <c r="E111" i="7"/>
  <c r="F111" i="7" s="1"/>
  <c r="E110" i="7"/>
  <c r="F110" i="7" s="1"/>
  <c r="E112" i="7"/>
  <c r="F112" i="7" s="1"/>
  <c r="E113" i="7"/>
  <c r="D104" i="7"/>
  <c r="G65" i="7"/>
  <c r="H65" i="7" s="1"/>
  <c r="G61" i="7"/>
  <c r="H61" i="7" s="1"/>
  <c r="G66" i="7"/>
  <c r="H66" i="7" s="1"/>
  <c r="G68" i="7"/>
  <c r="H68" i="7" s="1"/>
  <c r="G70" i="7"/>
  <c r="H70" i="7" s="1"/>
  <c r="G62" i="7"/>
  <c r="H62" i="7" s="1"/>
  <c r="G60" i="7"/>
  <c r="H60" i="7" s="1"/>
  <c r="G69" i="7"/>
  <c r="H69" i="7" s="1"/>
  <c r="G64" i="7"/>
  <c r="H64" i="7" s="1"/>
  <c r="D51" i="7"/>
  <c r="E109" i="8"/>
  <c r="F109" i="8" s="1"/>
  <c r="E110" i="8"/>
  <c r="F110" i="8" s="1"/>
  <c r="E112" i="8"/>
  <c r="F112" i="8" s="1"/>
  <c r="E108" i="8"/>
  <c r="F108" i="8" s="1"/>
  <c r="E113" i="8"/>
  <c r="F113" i="8" s="1"/>
  <c r="E111" i="8"/>
  <c r="F111" i="8" s="1"/>
  <c r="G64" i="8"/>
  <c r="H64" i="8" s="1"/>
  <c r="G60" i="8"/>
  <c r="H60" i="8" s="1"/>
  <c r="G61" i="8"/>
  <c r="H61" i="8" s="1"/>
  <c r="G68" i="8"/>
  <c r="H68" i="8" s="1"/>
  <c r="G66" i="8"/>
  <c r="H66" i="8" s="1"/>
  <c r="G65" i="8"/>
  <c r="H65" i="8" s="1"/>
  <c r="G70" i="8"/>
  <c r="H70" i="8" s="1"/>
  <c r="G69" i="8"/>
  <c r="H69" i="8" s="1"/>
  <c r="G62" i="8"/>
  <c r="H62" i="8" s="1"/>
  <c r="D51" i="8"/>
  <c r="F115" i="8" l="1"/>
  <c r="F115" i="7"/>
  <c r="G120" i="7" s="1"/>
  <c r="F117" i="7"/>
  <c r="H72" i="7"/>
  <c r="G76" i="7" s="1"/>
  <c r="H74" i="7"/>
  <c r="F117" i="8"/>
  <c r="G76" i="8"/>
  <c r="H74" i="8"/>
  <c r="F116" i="7" l="1"/>
  <c r="H73" i="7"/>
  <c r="G120" i="8"/>
  <c r="F116" i="8"/>
  <c r="H73" i="8"/>
</calcChain>
</file>

<file path=xl/sharedStrings.xml><?xml version="1.0" encoding="utf-8"?>
<sst xmlns="http://schemas.openxmlformats.org/spreadsheetml/2006/main" count="418" uniqueCount="132">
  <si>
    <t>Sample Name:</t>
  </si>
  <si>
    <t>Laboratory Ref No:</t>
  </si>
  <si>
    <t>Active Ingredient:</t>
  </si>
  <si>
    <t>Date Analysis Completed:</t>
  </si>
  <si>
    <t>Average</t>
  </si>
  <si>
    <t>Standard A</t>
  </si>
  <si>
    <t>Standard B</t>
  </si>
  <si>
    <t>Please enter the required information in the cells highlighted in green</t>
  </si>
  <si>
    <t>Uniformity of Weight Test Report</t>
  </si>
  <si>
    <t>Inosita Plus 50/1000mg</t>
  </si>
  <si>
    <t>NDQD201406509</t>
  </si>
  <si>
    <t>Sitagliptin 50mg (as phosphate monohydrate) Metformin HCL USP 1000mg</t>
  </si>
  <si>
    <t>Label Claim:</t>
  </si>
  <si>
    <t>Each tablets contains sitagliptin 50mg,Metformin HCL USP 1000mg.</t>
  </si>
  <si>
    <t>Date Analysis Started:</t>
  </si>
  <si>
    <t>2014-07-28 13:09:51</t>
  </si>
  <si>
    <t>Analysis Data</t>
  </si>
  <si>
    <t>Uniformity of weight</t>
  </si>
  <si>
    <t>Tablet weight (mg)</t>
  </si>
  <si>
    <t>% Deviation</t>
  </si>
  <si>
    <t>Total</t>
  </si>
  <si>
    <t>% Deviation from mean</t>
  </si>
  <si>
    <t>Name</t>
  </si>
  <si>
    <t>Date</t>
  </si>
  <si>
    <t>Signature</t>
  </si>
  <si>
    <t>Analysed by:</t>
  </si>
  <si>
    <t>Reviewed By:</t>
  </si>
  <si>
    <t>Analysis Report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</si>
  <si>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</si>
  <si>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</si>
  <si>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</si>
  <si>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</si>
  <si>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</si>
  <si>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</si>
  <si>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</si>
  <si>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</si>
  <si>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</si>
  <si>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</si>
  <si>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</si>
  <si>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</si>
  <si>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</si>
  <si>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</si>
  <si>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</si>
  <si>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</si>
  <si>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</si>
  <si>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</si>
  <si>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</si>
  <si>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</si>
  <si>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</si>
  <si>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</si>
  <si>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</si>
  <si>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</si>
  <si>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</si>
  <si>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</si>
  <si>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</si>
  <si>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</si>
  <si>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</si>
  <si>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</si>
  <si>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</si>
  <si>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</si>
  <si>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</si>
  <si>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</si>
  <si>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</si>
  <si>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</si>
  <si>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</si>
  <si>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</si>
  <si>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</si>
  <si>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</si>
  <si>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Capsule contains</t>
  </si>
  <si>
    <t>Average 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</si>
  <si>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</si>
  <si>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</si>
  <si>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</si>
  <si>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</si>
  <si>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</si>
  <si>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</si>
  <si>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</si>
  <si>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</si>
  <si>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</si>
  <si>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</si>
  <si>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</si>
  <si>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</si>
  <si>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</si>
  <si>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</si>
  <si>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</si>
  <si>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</si>
  <si>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</si>
  <si>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</si>
  <si>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</si>
  <si>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</si>
  <si>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</si>
  <si>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</si>
  <si>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</si>
  <si>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</si>
  <si>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</si>
  <si>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</si>
  <si>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</si>
  <si>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</si>
  <si>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</si>
  <si>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</si>
  <si>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</si>
  <si>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</si>
  <si>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</si>
  <si>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</si>
  <si>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</si>
  <si>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</si>
  <si>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INOSITA PLUS 50/500 TABLETS</t>
  </si>
  <si>
    <t>Metformin 500 mg</t>
  </si>
  <si>
    <t xml:space="preserve">Each film coated tablet contains Metformin Hcl </t>
  </si>
  <si>
    <t>Metformin</t>
  </si>
  <si>
    <t>NQCL/WRS/M 19-1</t>
  </si>
  <si>
    <t>INOSITA PLUS</t>
  </si>
  <si>
    <t>Sitagliptin</t>
  </si>
  <si>
    <t>Each uncoated tablet contains Sitagliptin 50 mg (as phosphate Monohydrate)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</si>
  <si>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</si>
  <si>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</si>
  <si>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</si>
  <si>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</si>
  <si>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</si>
  <si>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</si>
  <si>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</si>
  <si>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</si>
  <si>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</si>
  <si>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</si>
  <si>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</si>
  <si>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</si>
  <si>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</si>
  <si>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</si>
  <si>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rFont val="Book Antiqua"/>
        <family val="1"/>
      </rPr>
      <t>greater than 2000</t>
    </r>
  </si>
  <si>
    <r>
      <t>The Assymetry of all peaks were below</t>
    </r>
    <r>
      <rPr>
        <b/>
        <sz val="12"/>
        <rFont val="Book Antiqua"/>
        <family val="1"/>
      </rPr>
      <t xml:space="preserve"> 2.0</t>
    </r>
  </si>
  <si>
    <t>Dissolution</t>
  </si>
  <si>
    <t>NQCL/WRS/S31-1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</si>
</sst>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\-mmm\-yy"/>
    <numFmt numFmtId="165" formatCode="0.0000"/>
    <numFmt numFmtId="166" formatCode="0.00000"/>
    <numFmt numFmtId="167" formatCode="[$-409]d/mmm/yy;@"/>
    <numFmt numFmtId="168" formatCode="0.0%"/>
    <numFmt numFmtId="169" formatCode="dd\-mmm\-yyyy"/>
    <numFmt numFmtId="170" formatCode="0.0000\ &quot;mg&quot;"/>
    <numFmt numFmtId="171" formatCode="0.000"/>
    <numFmt numFmtId="172" formatCode="0.0\ &quot;mg&quot;"/>
  </numFmts>
  <fonts count="29" x14ac:knownFonts="1">
    <font>
      <sz val="11"/>
      <color rgb="FF000000"/>
      <name val="Calibri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name val="Arial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u/>
      <sz val="14"/>
      <name val="Book Antiqua"/>
      <family val="1"/>
    </font>
    <font>
      <b/>
      <u/>
      <sz val="12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sz val="11"/>
      <name val="Book Antiqua"/>
      <family val="1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1" fillId="2" borderId="0"/>
    <xf numFmtId="9" fontId="21" fillId="2" borderId="0" applyFont="0" applyFill="0" applyBorder="0" applyAlignment="0" applyProtection="0"/>
  </cellStyleXfs>
  <cellXfs count="503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3" borderId="5" xfId="0" applyFont="1" applyFill="1" applyBorder="1"/>
    <xf numFmtId="0" fontId="3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/>
    <xf numFmtId="2" fontId="4" fillId="2" borderId="0" xfId="0" applyNumberFormat="1" applyFont="1" applyFill="1"/>
    <xf numFmtId="0" fontId="6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1" fillId="2" borderId="9" xfId="0" applyFont="1" applyFill="1" applyBorder="1"/>
    <xf numFmtId="0" fontId="1" fillId="2" borderId="0" xfId="0" applyFont="1" applyFill="1" applyAlignment="1">
      <alignment horizontal="center"/>
    </xf>
    <xf numFmtId="10" fontId="1" fillId="2" borderId="9" xfId="0" applyNumberFormat="1" applyFont="1" applyFill="1" applyBorder="1"/>
    <xf numFmtId="0" fontId="7" fillId="2" borderId="0" xfId="0" applyFont="1" applyFill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1" fillId="2" borderId="13" xfId="0" applyFont="1" applyFill="1" applyBorder="1"/>
    <xf numFmtId="0" fontId="1" fillId="2" borderId="0" xfId="0" applyFont="1" applyFill="1"/>
    <xf numFmtId="0" fontId="1" fillId="2" borderId="13" xfId="0" applyFont="1" applyFill="1" applyBorder="1"/>
    <xf numFmtId="0" fontId="2" fillId="2" borderId="27" xfId="0" applyFont="1" applyFill="1" applyBorder="1"/>
    <xf numFmtId="0" fontId="2" fillId="2" borderId="0" xfId="0" applyFont="1" applyFill="1"/>
    <xf numFmtId="0" fontId="1" fillId="2" borderId="27" xfId="0" applyFont="1" applyFill="1" applyBorder="1"/>
    <xf numFmtId="167" fontId="1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10" fontId="3" fillId="2" borderId="0" xfId="0" applyNumberFormat="1" applyFont="1" applyFill="1"/>
    <xf numFmtId="2" fontId="2" fillId="2" borderId="29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right" vertical="center"/>
    </xf>
    <xf numFmtId="165" fontId="1" fillId="2" borderId="29" xfId="0" applyNumberFormat="1" applyFont="1" applyFill="1" applyBorder="1" applyAlignment="1">
      <alignment horizontal="center" vertical="center"/>
    </xf>
    <xf numFmtId="166" fontId="2" fillId="2" borderId="29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wrapText="1"/>
    </xf>
    <xf numFmtId="166" fontId="2" fillId="2" borderId="29" xfId="0" applyNumberFormat="1" applyFont="1" applyFill="1" applyBorder="1" applyAlignment="1">
      <alignment horizontal="center" wrapText="1"/>
    </xf>
    <xf numFmtId="10" fontId="1" fillId="2" borderId="30" xfId="0" applyNumberFormat="1" applyFont="1" applyFill="1" applyBorder="1" applyAlignment="1">
      <alignment horizontal="center"/>
    </xf>
    <xf numFmtId="10" fontId="1" fillId="2" borderId="31" xfId="0" applyNumberFormat="1" applyFont="1" applyFill="1" applyBorder="1" applyAlignment="1">
      <alignment horizontal="center"/>
    </xf>
    <xf numFmtId="10" fontId="1" fillId="2" borderId="32" xfId="0" applyNumberFormat="1" applyFont="1" applyFill="1" applyBorder="1" applyAlignment="1">
      <alignment horizontal="center"/>
    </xf>
    <xf numFmtId="0" fontId="6" fillId="2" borderId="0" xfId="0" applyFont="1" applyFill="1"/>
    <xf numFmtId="0" fontId="8" fillId="2" borderId="0" xfId="0" applyFont="1" applyFill="1" applyAlignment="1">
      <alignment wrapText="1"/>
    </xf>
    <xf numFmtId="0" fontId="2" fillId="2" borderId="29" xfId="0" applyFont="1" applyFill="1" applyBorder="1" applyAlignment="1">
      <alignment horizontal="center" vertical="center"/>
    </xf>
    <xf numFmtId="168" fontId="2" fillId="2" borderId="33" xfId="0" applyNumberFormat="1" applyFont="1" applyFill="1" applyBorder="1" applyAlignment="1">
      <alignment horizontal="center"/>
    </xf>
    <xf numFmtId="168" fontId="2" fillId="2" borderId="34" xfId="0" applyNumberFormat="1" applyFont="1" applyFill="1" applyBorder="1" applyAlignment="1">
      <alignment horizontal="center"/>
    </xf>
    <xf numFmtId="2" fontId="1" fillId="4" borderId="31" xfId="0" applyNumberFormat="1" applyFont="1" applyFill="1" applyBorder="1" applyProtection="1">
      <protection locked="0"/>
    </xf>
    <xf numFmtId="2" fontId="1" fillId="4" borderId="32" xfId="0" applyNumberFormat="1" applyFont="1" applyFill="1" applyBorder="1" applyProtection="1">
      <protection locked="0"/>
    </xf>
    <xf numFmtId="167" fontId="1" fillId="2" borderId="0" xfId="0" applyNumberFormat="1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2" fillId="4" borderId="0" xfId="0" applyFont="1" applyFill="1" applyAlignment="1" applyProtection="1">
      <alignment horizontal="left"/>
      <protection locked="0"/>
    </xf>
    <xf numFmtId="0" fontId="9" fillId="4" borderId="0" xfId="0" applyFont="1" applyFill="1" applyProtection="1">
      <protection locked="0"/>
    </xf>
    <xf numFmtId="169" fontId="12" fillId="4" borderId="0" xfId="0" applyNumberFormat="1" applyFont="1" applyFill="1" applyAlignment="1" applyProtection="1">
      <alignment horizontal="center"/>
      <protection locked="0"/>
    </xf>
    <xf numFmtId="164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4" borderId="0" xfId="0" applyFont="1" applyFill="1" applyAlignment="1" applyProtection="1">
      <alignment horizontal="center"/>
      <protection locked="0"/>
    </xf>
    <xf numFmtId="0" fontId="12" fillId="4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4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11" fillId="4" borderId="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right"/>
    </xf>
    <xf numFmtId="0" fontId="11" fillId="4" borderId="3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11" fillId="4" borderId="19" xfId="0" applyFont="1" applyFill="1" applyBorder="1" applyAlignment="1" applyProtection="1">
      <alignment horizontal="center"/>
      <protection locked="0"/>
    </xf>
    <xf numFmtId="171" fontId="9" fillId="2" borderId="38" xfId="0" applyNumberFormat="1" applyFont="1" applyFill="1" applyBorder="1" applyAlignment="1">
      <alignment horizontal="center"/>
    </xf>
    <xf numFmtId="171" fontId="9" fillId="2" borderId="16" xfId="0" applyNumberFormat="1" applyFont="1" applyFill="1" applyBorder="1" applyAlignment="1">
      <alignment horizontal="center"/>
    </xf>
    <xf numFmtId="0" fontId="17" fillId="2" borderId="30" xfId="0" applyFont="1" applyFill="1" applyBorder="1"/>
    <xf numFmtId="0" fontId="9" fillId="2" borderId="3" xfId="0" applyFont="1" applyFill="1" applyBorder="1" applyAlignment="1">
      <alignment horizontal="center"/>
    </xf>
    <xf numFmtId="0" fontId="11" fillId="4" borderId="8" xfId="0" applyFont="1" applyFill="1" applyBorder="1" applyAlignment="1" applyProtection="1">
      <alignment horizontal="center"/>
      <protection locked="0"/>
    </xf>
    <xf numFmtId="171" fontId="9" fillId="2" borderId="39" xfId="0" applyNumberFormat="1" applyFont="1" applyFill="1" applyBorder="1" applyAlignment="1">
      <alignment horizontal="center"/>
    </xf>
    <xf numFmtId="171" fontId="9" fillId="2" borderId="40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2" xfId="0" applyFont="1" applyFill="1" applyBorder="1" applyAlignment="1">
      <alignment horizontal="center"/>
    </xf>
    <xf numFmtId="0" fontId="11" fillId="4" borderId="21" xfId="0" applyFont="1" applyFill="1" applyBorder="1" applyAlignment="1" applyProtection="1">
      <alignment horizontal="center"/>
      <protection locked="0"/>
    </xf>
    <xf numFmtId="171" fontId="9" fillId="2" borderId="41" xfId="0" applyNumberFormat="1" applyFont="1" applyFill="1" applyBorder="1" applyAlignment="1">
      <alignment horizontal="center"/>
    </xf>
    <xf numFmtId="171" fontId="9" fillId="2" borderId="17" xfId="0" applyNumberFormat="1" applyFont="1" applyFill="1" applyBorder="1" applyAlignment="1">
      <alignment horizontal="center"/>
    </xf>
    <xf numFmtId="0" fontId="9" fillId="2" borderId="32" xfId="0" applyFont="1" applyFill="1" applyBorder="1"/>
    <xf numFmtId="0" fontId="9" fillId="2" borderId="3" xfId="0" applyFont="1" applyFill="1" applyBorder="1" applyAlignment="1">
      <alignment horizontal="right"/>
    </xf>
    <xf numFmtId="1" fontId="10" fillId="5" borderId="12" xfId="0" applyNumberFormat="1" applyFont="1" applyFill="1" applyBorder="1" applyAlignment="1">
      <alignment horizontal="center"/>
    </xf>
    <xf numFmtId="171" fontId="10" fillId="5" borderId="42" xfId="0" applyNumberFormat="1" applyFont="1" applyFill="1" applyBorder="1" applyAlignment="1">
      <alignment horizontal="center"/>
    </xf>
    <xf numFmtId="171" fontId="10" fillId="5" borderId="4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24" xfId="0" applyFont="1" applyFill="1" applyBorder="1" applyAlignment="1">
      <alignment horizontal="right"/>
    </xf>
    <xf numFmtId="0" fontId="11" fillId="4" borderId="33" xfId="0" applyFont="1" applyFill="1" applyBorder="1" applyAlignment="1" applyProtection="1">
      <alignment horizontal="center"/>
      <protection locked="0"/>
    </xf>
    <xf numFmtId="0" fontId="9" fillId="2" borderId="27" xfId="0" applyFont="1" applyFill="1" applyBorder="1" applyAlignment="1">
      <alignment horizontal="right"/>
    </xf>
    <xf numFmtId="2" fontId="9" fillId="5" borderId="4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2" fontId="9" fillId="6" borderId="4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5" fontId="9" fillId="5" borderId="44" xfId="0" applyNumberFormat="1" applyFont="1" applyFill="1" applyBorder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9" fillId="5" borderId="34" xfId="0" applyNumberFormat="1" applyFont="1" applyFill="1" applyBorder="1" applyAlignment="1">
      <alignment horizontal="center"/>
    </xf>
    <xf numFmtId="0" fontId="9" fillId="2" borderId="26" xfId="0" applyFont="1" applyFill="1" applyBorder="1" applyAlignment="1">
      <alignment horizontal="right"/>
    </xf>
    <xf numFmtId="165" fontId="11" fillId="4" borderId="44" xfId="0" applyNumberFormat="1" applyFont="1" applyFill="1" applyBorder="1" applyAlignment="1" applyProtection="1">
      <alignment horizontal="center"/>
      <protection locked="0"/>
    </xf>
    <xf numFmtId="165" fontId="9" fillId="2" borderId="0" xfId="0" applyNumberFormat="1" applyFont="1" applyFill="1"/>
    <xf numFmtId="0" fontId="9" fillId="2" borderId="19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32" xfId="0" applyFont="1" applyFill="1" applyBorder="1" applyAlignment="1">
      <alignment horizontal="right"/>
    </xf>
    <xf numFmtId="2" fontId="9" fillId="5" borderId="32" xfId="0" applyNumberFormat="1" applyFont="1" applyFill="1" applyBorder="1" applyAlignment="1">
      <alignment horizontal="center"/>
    </xf>
    <xf numFmtId="171" fontId="10" fillId="6" borderId="30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5" borderId="4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9" fillId="6" borderId="32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4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5" fontId="10" fillId="2" borderId="0" xfId="0" applyNumberFormat="1" applyFont="1" applyFill="1" applyAlignment="1">
      <alignment horizontal="center"/>
    </xf>
    <xf numFmtId="2" fontId="10" fillId="2" borderId="30" xfId="0" applyNumberFormat="1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11" fillId="4" borderId="4" xfId="0" applyFont="1" applyFill="1" applyBorder="1" applyAlignment="1" applyProtection="1">
      <alignment horizontal="center"/>
      <protection locked="0"/>
    </xf>
    <xf numFmtId="2" fontId="9" fillId="2" borderId="4" xfId="0" applyNumberFormat="1" applyFont="1" applyFill="1" applyBorder="1" applyAlignment="1">
      <alignment horizontal="center"/>
    </xf>
    <xf numFmtId="10" fontId="9" fillId="2" borderId="30" xfId="0" applyNumberFormat="1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/>
    </xf>
    <xf numFmtId="2" fontId="9" fillId="2" borderId="8" xfId="0" applyNumberFormat="1" applyFont="1" applyFill="1" applyBorder="1" applyAlignment="1">
      <alignment horizontal="center"/>
    </xf>
    <xf numFmtId="10" fontId="9" fillId="2" borderId="31" xfId="0" applyNumberFormat="1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 applyProtection="1">
      <alignment horizontal="center"/>
      <protection locked="0"/>
    </xf>
    <xf numFmtId="0" fontId="9" fillId="2" borderId="32" xfId="0" applyFont="1" applyFill="1" applyBorder="1" applyAlignment="1">
      <alignment horizontal="center"/>
    </xf>
    <xf numFmtId="0" fontId="11" fillId="4" borderId="14" xfId="0" applyFont="1" applyFill="1" applyBorder="1" applyAlignment="1" applyProtection="1">
      <alignment horizontal="center"/>
      <protection locked="0"/>
    </xf>
    <xf numFmtId="2" fontId="9" fillId="2" borderId="30" xfId="0" applyNumberFormat="1" applyFont="1" applyFill="1" applyBorder="1" applyAlignment="1">
      <alignment horizontal="center"/>
    </xf>
    <xf numFmtId="10" fontId="9" fillId="2" borderId="2" xfId="0" applyNumberFormat="1" applyFont="1" applyFill="1" applyBorder="1" applyAlignment="1">
      <alignment horizontal="center" vertical="center"/>
    </xf>
    <xf numFmtId="2" fontId="9" fillId="2" borderId="31" xfId="0" applyNumberFormat="1" applyFont="1" applyFill="1" applyBorder="1" applyAlignment="1">
      <alignment horizontal="center"/>
    </xf>
    <xf numFmtId="10" fontId="9" fillId="2" borderId="3" xfId="0" applyNumberFormat="1" applyFont="1" applyFill="1" applyBorder="1" applyAlignment="1">
      <alignment horizontal="center" vertical="center"/>
    </xf>
    <xf numFmtId="2" fontId="9" fillId="2" borderId="32" xfId="0" applyNumberFormat="1" applyFont="1" applyFill="1" applyBorder="1" applyAlignment="1">
      <alignment horizontal="center"/>
    </xf>
    <xf numFmtId="10" fontId="9" fillId="2" borderId="1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10" fontId="9" fillId="2" borderId="32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5" xfId="0" applyFont="1" applyFill="1" applyBorder="1" applyAlignment="1">
      <alignment horizontal="right"/>
    </xf>
    <xf numFmtId="10" fontId="11" fillId="6" borderId="22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right"/>
    </xf>
    <xf numFmtId="168" fontId="11" fillId="5" borderId="28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9" fillId="2" borderId="34" xfId="0" applyFont="1" applyFill="1" applyBorder="1" applyAlignment="1">
      <alignment horizontal="right"/>
    </xf>
    <xf numFmtId="0" fontId="11" fillId="6" borderId="46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8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4" borderId="0" xfId="0" applyFont="1" applyFill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171" fontId="11" fillId="4" borderId="21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1" fontId="10" fillId="5" borderId="47" xfId="0" applyNumberFormat="1" applyFont="1" applyFill="1" applyBorder="1" applyAlignment="1">
      <alignment horizontal="center"/>
    </xf>
    <xf numFmtId="1" fontId="10" fillId="5" borderId="48" xfId="0" applyNumberFormat="1" applyFont="1" applyFill="1" applyBorder="1" applyAlignment="1">
      <alignment horizontal="center"/>
    </xf>
    <xf numFmtId="171" fontId="10" fillId="5" borderId="32" xfId="0" applyNumberFormat="1" applyFont="1" applyFill="1" applyBorder="1" applyAlignment="1">
      <alignment horizontal="center"/>
    </xf>
    <xf numFmtId="0" fontId="9" fillId="2" borderId="49" xfId="0" applyFont="1" applyFill="1" applyBorder="1" applyAlignment="1">
      <alignment horizontal="right"/>
    </xf>
    <xf numFmtId="0" fontId="11" fillId="4" borderId="5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>
      <alignment horizontal="right"/>
    </xf>
    <xf numFmtId="2" fontId="9" fillId="5" borderId="1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6" borderId="10" xfId="0" applyNumberFormat="1" applyFont="1" applyFill="1" applyBorder="1" applyAlignment="1">
      <alignment horizontal="center"/>
    </xf>
    <xf numFmtId="165" fontId="9" fillId="5" borderId="10" xfId="0" applyNumberFormat="1" applyFont="1" applyFill="1" applyBorder="1" applyAlignment="1">
      <alignment horizontal="center"/>
    </xf>
    <xf numFmtId="0" fontId="3" fillId="2" borderId="0" xfId="0" applyFont="1" applyFill="1"/>
    <xf numFmtId="165" fontId="9" fillId="6" borderId="10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9" fillId="2" borderId="15" xfId="0" applyFont="1" applyFill="1" applyBorder="1" applyAlignment="1">
      <alignment horizontal="right"/>
    </xf>
    <xf numFmtId="2" fontId="9" fillId="6" borderId="1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33" xfId="0" applyFont="1" applyFill="1" applyBorder="1" applyAlignment="1">
      <alignment horizontal="right"/>
    </xf>
    <xf numFmtId="171" fontId="10" fillId="6" borderId="33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5" borderId="44" xfId="0" applyNumberFormat="1" applyFont="1" applyFill="1" applyBorder="1" applyAlignment="1">
      <alignment horizontal="center"/>
    </xf>
    <xf numFmtId="0" fontId="10" fillId="6" borderId="34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51" xfId="0" applyFont="1" applyFill="1" applyBorder="1" applyAlignment="1">
      <alignment horizontal="center"/>
    </xf>
    <xf numFmtId="0" fontId="10" fillId="2" borderId="5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/>
    </xf>
    <xf numFmtId="1" fontId="11" fillId="4" borderId="39" xfId="0" applyNumberFormat="1" applyFont="1" applyFill="1" applyBorder="1" applyAlignment="1" applyProtection="1">
      <alignment horizontal="center"/>
      <protection locked="0"/>
    </xf>
    <xf numFmtId="2" fontId="9" fillId="2" borderId="38" xfId="0" applyNumberFormat="1" applyFont="1" applyFill="1" applyBorder="1" applyAlignment="1">
      <alignment horizontal="center"/>
    </xf>
    <xf numFmtId="10" fontId="9" fillId="2" borderId="16" xfId="0" applyNumberFormat="1" applyFont="1" applyFill="1" applyBorder="1" applyAlignment="1">
      <alignment horizontal="center"/>
    </xf>
    <xf numFmtId="2" fontId="9" fillId="2" borderId="39" xfId="0" applyNumberFormat="1" applyFont="1" applyFill="1" applyBorder="1" applyAlignment="1">
      <alignment horizontal="center"/>
    </xf>
    <xf numFmtId="10" fontId="9" fillId="2" borderId="40" xfId="0" applyNumberFormat="1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1" fontId="11" fillId="4" borderId="41" xfId="0" applyNumberFormat="1" applyFont="1" applyFill="1" applyBorder="1" applyAlignment="1" applyProtection="1">
      <alignment horizontal="center"/>
      <protection locked="0"/>
    </xf>
    <xf numFmtId="2" fontId="9" fillId="2" borderId="41" xfId="0" applyNumberFormat="1" applyFont="1" applyFill="1" applyBorder="1" applyAlignment="1">
      <alignment horizontal="center"/>
    </xf>
    <xf numFmtId="10" fontId="9" fillId="2" borderId="17" xfId="0" applyNumberFormat="1" applyFont="1" applyFill="1" applyBorder="1" applyAlignment="1">
      <alignment horizontal="center"/>
    </xf>
    <xf numFmtId="2" fontId="9" fillId="2" borderId="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6" xfId="0" applyNumberFormat="1" applyFont="1" applyFill="1" applyBorder="1" applyAlignment="1">
      <alignment horizontal="right"/>
    </xf>
    <xf numFmtId="10" fontId="11" fillId="6" borderId="10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53" xfId="0" applyFont="1" applyFill="1" applyBorder="1"/>
    <xf numFmtId="10" fontId="11" fillId="5" borderId="10" xfId="0" applyNumberFormat="1" applyFont="1" applyFill="1" applyBorder="1" applyAlignment="1">
      <alignment horizontal="center"/>
    </xf>
    <xf numFmtId="0" fontId="9" fillId="2" borderId="14" xfId="0" applyFont="1" applyFill="1" applyBorder="1"/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right"/>
    </xf>
    <xf numFmtId="0" fontId="11" fillId="6" borderId="34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/>
    <xf numFmtId="0" fontId="9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13" xfId="0" applyFont="1" applyFill="1" applyBorder="1"/>
    <xf numFmtId="0" fontId="9" fillId="2" borderId="13" xfId="0" applyFont="1" applyFill="1" applyBorder="1"/>
    <xf numFmtId="0" fontId="10" fillId="2" borderId="27" xfId="0" applyFont="1" applyFill="1" applyBorder="1"/>
    <xf numFmtId="0" fontId="9" fillId="2" borderId="27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2" fillId="4" borderId="0" xfId="0" applyFont="1" applyFill="1" applyAlignment="1" applyProtection="1">
      <alignment horizontal="left"/>
      <protection locked="0"/>
    </xf>
    <xf numFmtId="0" fontId="9" fillId="4" borderId="0" xfId="0" applyFont="1" applyFill="1" applyProtection="1">
      <protection locked="0"/>
    </xf>
    <xf numFmtId="169" fontId="12" fillId="4" borderId="0" xfId="0" applyNumberFormat="1" applyFont="1" applyFill="1" applyAlignment="1" applyProtection="1">
      <alignment horizontal="center"/>
      <protection locked="0"/>
    </xf>
    <xf numFmtId="164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4" borderId="0" xfId="0" applyFont="1" applyFill="1" applyAlignment="1" applyProtection="1">
      <alignment horizontal="center"/>
      <protection locked="0"/>
    </xf>
    <xf numFmtId="0" fontId="12" fillId="4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4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0" fillId="2" borderId="0" xfId="0" applyNumberFormat="1" applyFont="1" applyFill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11" fillId="4" borderId="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right"/>
    </xf>
    <xf numFmtId="0" fontId="11" fillId="4" borderId="3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11" fillId="4" borderId="19" xfId="0" applyFont="1" applyFill="1" applyBorder="1" applyAlignment="1" applyProtection="1">
      <alignment horizontal="center"/>
      <protection locked="0"/>
    </xf>
    <xf numFmtId="171" fontId="9" fillId="2" borderId="38" xfId="0" applyNumberFormat="1" applyFont="1" applyFill="1" applyBorder="1" applyAlignment="1">
      <alignment horizontal="center"/>
    </xf>
    <xf numFmtId="171" fontId="9" fillId="2" borderId="16" xfId="0" applyNumberFormat="1" applyFont="1" applyFill="1" applyBorder="1" applyAlignment="1">
      <alignment horizontal="center"/>
    </xf>
    <xf numFmtId="0" fontId="17" fillId="2" borderId="30" xfId="0" applyFont="1" applyFill="1" applyBorder="1"/>
    <xf numFmtId="0" fontId="9" fillId="2" borderId="3" xfId="0" applyFont="1" applyFill="1" applyBorder="1" applyAlignment="1">
      <alignment horizontal="center"/>
    </xf>
    <xf numFmtId="0" fontId="11" fillId="4" borderId="8" xfId="0" applyFont="1" applyFill="1" applyBorder="1" applyAlignment="1" applyProtection="1">
      <alignment horizontal="center"/>
      <protection locked="0"/>
    </xf>
    <xf numFmtId="171" fontId="9" fillId="2" borderId="39" xfId="0" applyNumberFormat="1" applyFont="1" applyFill="1" applyBorder="1" applyAlignment="1">
      <alignment horizontal="center"/>
    </xf>
    <xf numFmtId="171" fontId="9" fillId="2" borderId="40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2" xfId="0" applyFont="1" applyFill="1" applyBorder="1" applyAlignment="1">
      <alignment horizontal="center"/>
    </xf>
    <xf numFmtId="0" fontId="11" fillId="4" borderId="21" xfId="0" applyFont="1" applyFill="1" applyBorder="1" applyAlignment="1" applyProtection="1">
      <alignment horizontal="center"/>
      <protection locked="0"/>
    </xf>
    <xf numFmtId="171" fontId="9" fillId="2" borderId="41" xfId="0" applyNumberFormat="1" applyFont="1" applyFill="1" applyBorder="1" applyAlignment="1">
      <alignment horizontal="center"/>
    </xf>
    <xf numFmtId="171" fontId="9" fillId="2" borderId="17" xfId="0" applyNumberFormat="1" applyFont="1" applyFill="1" applyBorder="1" applyAlignment="1">
      <alignment horizontal="center"/>
    </xf>
    <xf numFmtId="0" fontId="9" fillId="2" borderId="32" xfId="0" applyFont="1" applyFill="1" applyBorder="1"/>
    <xf numFmtId="0" fontId="9" fillId="2" borderId="3" xfId="0" applyFont="1" applyFill="1" applyBorder="1" applyAlignment="1">
      <alignment horizontal="right"/>
    </xf>
    <xf numFmtId="1" fontId="10" fillId="5" borderId="12" xfId="0" applyNumberFormat="1" applyFont="1" applyFill="1" applyBorder="1" applyAlignment="1">
      <alignment horizontal="center"/>
    </xf>
    <xf numFmtId="171" fontId="10" fillId="5" borderId="42" xfId="0" applyNumberFormat="1" applyFont="1" applyFill="1" applyBorder="1" applyAlignment="1">
      <alignment horizontal="center"/>
    </xf>
    <xf numFmtId="171" fontId="10" fillId="5" borderId="4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24" xfId="0" applyFont="1" applyFill="1" applyBorder="1" applyAlignment="1">
      <alignment horizontal="right"/>
    </xf>
    <xf numFmtId="0" fontId="11" fillId="4" borderId="33" xfId="0" applyFont="1" applyFill="1" applyBorder="1" applyAlignment="1" applyProtection="1">
      <alignment horizontal="center"/>
      <protection locked="0"/>
    </xf>
    <xf numFmtId="0" fontId="9" fillId="2" borderId="27" xfId="0" applyFont="1" applyFill="1" applyBorder="1" applyAlignment="1">
      <alignment horizontal="right"/>
    </xf>
    <xf numFmtId="2" fontId="9" fillId="5" borderId="4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2" fontId="9" fillId="6" borderId="4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5" fontId="9" fillId="5" borderId="44" xfId="0" applyNumberFormat="1" applyFont="1" applyFill="1" applyBorder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9" fillId="5" borderId="34" xfId="0" applyNumberFormat="1" applyFont="1" applyFill="1" applyBorder="1" applyAlignment="1">
      <alignment horizontal="center"/>
    </xf>
    <xf numFmtId="0" fontId="9" fillId="2" borderId="26" xfId="0" applyFont="1" applyFill="1" applyBorder="1" applyAlignment="1">
      <alignment horizontal="right"/>
    </xf>
    <xf numFmtId="165" fontId="11" fillId="4" borderId="44" xfId="0" applyNumberFormat="1" applyFont="1" applyFill="1" applyBorder="1" applyAlignment="1" applyProtection="1">
      <alignment horizontal="center"/>
      <protection locked="0"/>
    </xf>
    <xf numFmtId="165" fontId="9" fillId="2" borderId="0" xfId="0" applyNumberFormat="1" applyFont="1" applyFill="1"/>
    <xf numFmtId="0" fontId="9" fillId="2" borderId="19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32" xfId="0" applyFont="1" applyFill="1" applyBorder="1" applyAlignment="1">
      <alignment horizontal="right"/>
    </xf>
    <xf numFmtId="2" fontId="9" fillId="5" borderId="32" xfId="0" applyNumberFormat="1" applyFont="1" applyFill="1" applyBorder="1" applyAlignment="1">
      <alignment horizontal="center"/>
    </xf>
    <xf numFmtId="171" fontId="10" fillId="6" borderId="30" xfId="0" applyNumberFormat="1" applyFont="1" applyFill="1" applyBorder="1" applyAlignment="1">
      <alignment horizontal="center"/>
    </xf>
    <xf numFmtId="171" fontId="9" fillId="2" borderId="0" xfId="0" applyNumberFormat="1" applyFont="1" applyFill="1" applyAlignment="1">
      <alignment horizontal="center"/>
    </xf>
    <xf numFmtId="10" fontId="9" fillId="5" borderId="4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9" fillId="6" borderId="32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2" fontId="11" fillId="4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5" fontId="10" fillId="2" borderId="0" xfId="0" applyNumberFormat="1" applyFont="1" applyFill="1" applyAlignment="1">
      <alignment horizontal="center"/>
    </xf>
    <xf numFmtId="2" fontId="10" fillId="2" borderId="30" xfId="0" applyNumberFormat="1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11" fillId="4" borderId="4" xfId="0" applyFont="1" applyFill="1" applyBorder="1" applyAlignment="1" applyProtection="1">
      <alignment horizontal="center"/>
      <protection locked="0"/>
    </xf>
    <xf numFmtId="2" fontId="9" fillId="2" borderId="4" xfId="0" applyNumberFormat="1" applyFont="1" applyFill="1" applyBorder="1" applyAlignment="1">
      <alignment horizontal="center"/>
    </xf>
    <xf numFmtId="10" fontId="9" fillId="2" borderId="30" xfId="0" applyNumberFormat="1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/>
    </xf>
    <xf numFmtId="2" fontId="9" fillId="2" borderId="8" xfId="0" applyNumberFormat="1" applyFont="1" applyFill="1" applyBorder="1" applyAlignment="1">
      <alignment horizontal="center"/>
    </xf>
    <xf numFmtId="10" fontId="9" fillId="2" borderId="31" xfId="0" applyNumberFormat="1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 applyProtection="1">
      <alignment horizontal="center"/>
      <protection locked="0"/>
    </xf>
    <xf numFmtId="0" fontId="9" fillId="2" borderId="32" xfId="0" applyFont="1" applyFill="1" applyBorder="1" applyAlignment="1">
      <alignment horizontal="center"/>
    </xf>
    <xf numFmtId="0" fontId="11" fillId="4" borderId="14" xfId="0" applyFont="1" applyFill="1" applyBorder="1" applyAlignment="1" applyProtection="1">
      <alignment horizontal="center"/>
      <protection locked="0"/>
    </xf>
    <xf numFmtId="2" fontId="9" fillId="2" borderId="30" xfId="0" applyNumberFormat="1" applyFont="1" applyFill="1" applyBorder="1" applyAlignment="1">
      <alignment horizontal="center"/>
    </xf>
    <xf numFmtId="10" fontId="9" fillId="2" borderId="2" xfId="0" applyNumberFormat="1" applyFont="1" applyFill="1" applyBorder="1" applyAlignment="1">
      <alignment horizontal="center" vertical="center"/>
    </xf>
    <xf numFmtId="2" fontId="9" fillId="2" borderId="31" xfId="0" applyNumberFormat="1" applyFont="1" applyFill="1" applyBorder="1" applyAlignment="1">
      <alignment horizontal="center"/>
    </xf>
    <xf numFmtId="10" fontId="9" fillId="2" borderId="3" xfId="0" applyNumberFormat="1" applyFont="1" applyFill="1" applyBorder="1" applyAlignment="1">
      <alignment horizontal="center" vertical="center"/>
    </xf>
    <xf numFmtId="2" fontId="9" fillId="2" borderId="32" xfId="0" applyNumberFormat="1" applyFont="1" applyFill="1" applyBorder="1" applyAlignment="1">
      <alignment horizontal="center"/>
    </xf>
    <xf numFmtId="10" fontId="9" fillId="2" borderId="1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2" fontId="12" fillId="2" borderId="1" xfId="0" applyNumberFormat="1" applyFont="1" applyFill="1" applyBorder="1" applyAlignment="1">
      <alignment horizontal="center"/>
    </xf>
    <xf numFmtId="10" fontId="9" fillId="2" borderId="32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5" xfId="0" applyFont="1" applyFill="1" applyBorder="1" applyAlignment="1">
      <alignment horizontal="right"/>
    </xf>
    <xf numFmtId="10" fontId="11" fillId="6" borderId="22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right"/>
    </xf>
    <xf numFmtId="168" fontId="11" fillId="5" borderId="28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9" fillId="2" borderId="34" xfId="0" applyFont="1" applyFill="1" applyBorder="1" applyAlignment="1">
      <alignment horizontal="right"/>
    </xf>
    <xf numFmtId="0" fontId="11" fillId="6" borderId="46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8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4" borderId="0" xfId="0" applyFont="1" applyFill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171" fontId="11" fillId="4" borderId="21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1" fontId="10" fillId="5" borderId="47" xfId="0" applyNumberFormat="1" applyFont="1" applyFill="1" applyBorder="1" applyAlignment="1">
      <alignment horizontal="center"/>
    </xf>
    <xf numFmtId="1" fontId="10" fillId="5" borderId="48" xfId="0" applyNumberFormat="1" applyFont="1" applyFill="1" applyBorder="1" applyAlignment="1">
      <alignment horizontal="center"/>
    </xf>
    <xf numFmtId="171" fontId="10" fillId="5" borderId="32" xfId="0" applyNumberFormat="1" applyFont="1" applyFill="1" applyBorder="1" applyAlignment="1">
      <alignment horizontal="center"/>
    </xf>
    <xf numFmtId="0" fontId="9" fillId="2" borderId="49" xfId="0" applyFont="1" applyFill="1" applyBorder="1" applyAlignment="1">
      <alignment horizontal="right"/>
    </xf>
    <xf numFmtId="0" fontId="11" fillId="4" borderId="5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>
      <alignment horizontal="right"/>
    </xf>
    <xf numFmtId="2" fontId="9" fillId="5" borderId="1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6" borderId="10" xfId="0" applyNumberFormat="1" applyFont="1" applyFill="1" applyBorder="1" applyAlignment="1">
      <alignment horizontal="center"/>
    </xf>
    <xf numFmtId="165" fontId="9" fillId="5" borderId="10" xfId="0" applyNumberFormat="1" applyFont="1" applyFill="1" applyBorder="1" applyAlignment="1">
      <alignment horizontal="center"/>
    </xf>
    <xf numFmtId="0" fontId="3" fillId="2" borderId="0" xfId="0" applyFont="1" applyFill="1"/>
    <xf numFmtId="165" fontId="9" fillId="6" borderId="10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9" fillId="2" borderId="15" xfId="0" applyFont="1" applyFill="1" applyBorder="1" applyAlignment="1">
      <alignment horizontal="right"/>
    </xf>
    <xf numFmtId="2" fontId="9" fillId="6" borderId="1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33" xfId="0" applyFont="1" applyFill="1" applyBorder="1" applyAlignment="1">
      <alignment horizontal="right"/>
    </xf>
    <xf numFmtId="171" fontId="10" fillId="6" borderId="33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5" borderId="44" xfId="0" applyNumberFormat="1" applyFont="1" applyFill="1" applyBorder="1" applyAlignment="1">
      <alignment horizontal="center"/>
    </xf>
    <xf numFmtId="0" fontId="10" fillId="6" borderId="34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51" xfId="0" applyFont="1" applyFill="1" applyBorder="1" applyAlignment="1">
      <alignment horizontal="center"/>
    </xf>
    <xf numFmtId="0" fontId="10" fillId="2" borderId="5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/>
    </xf>
    <xf numFmtId="1" fontId="11" fillId="4" borderId="39" xfId="0" applyNumberFormat="1" applyFont="1" applyFill="1" applyBorder="1" applyAlignment="1" applyProtection="1">
      <alignment horizontal="center"/>
      <protection locked="0"/>
    </xf>
    <xf numFmtId="2" fontId="9" fillId="2" borderId="38" xfId="0" applyNumberFormat="1" applyFont="1" applyFill="1" applyBorder="1" applyAlignment="1">
      <alignment horizontal="center"/>
    </xf>
    <xf numFmtId="10" fontId="9" fillId="2" borderId="16" xfId="0" applyNumberFormat="1" applyFont="1" applyFill="1" applyBorder="1" applyAlignment="1">
      <alignment horizontal="center"/>
    </xf>
    <xf numFmtId="2" fontId="9" fillId="2" borderId="39" xfId="0" applyNumberFormat="1" applyFont="1" applyFill="1" applyBorder="1" applyAlignment="1">
      <alignment horizontal="center"/>
    </xf>
    <xf numFmtId="10" fontId="9" fillId="2" borderId="40" xfId="0" applyNumberFormat="1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1" fontId="11" fillId="4" borderId="41" xfId="0" applyNumberFormat="1" applyFont="1" applyFill="1" applyBorder="1" applyAlignment="1" applyProtection="1">
      <alignment horizontal="center"/>
      <protection locked="0"/>
    </xf>
    <xf numFmtId="2" fontId="9" fillId="2" borderId="41" xfId="0" applyNumberFormat="1" applyFont="1" applyFill="1" applyBorder="1" applyAlignment="1">
      <alignment horizontal="center"/>
    </xf>
    <xf numFmtId="10" fontId="9" fillId="2" borderId="17" xfId="0" applyNumberFormat="1" applyFont="1" applyFill="1" applyBorder="1" applyAlignment="1">
      <alignment horizontal="center"/>
    </xf>
    <xf numFmtId="2" fontId="9" fillId="2" borderId="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71" fontId="9" fillId="2" borderId="6" xfId="0" applyNumberFormat="1" applyFont="1" applyFill="1" applyBorder="1" applyAlignment="1">
      <alignment horizontal="right"/>
    </xf>
    <xf numFmtId="10" fontId="11" fillId="6" borderId="10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53" xfId="0" applyFont="1" applyFill="1" applyBorder="1"/>
    <xf numFmtId="10" fontId="11" fillId="5" borderId="10" xfId="0" applyNumberFormat="1" applyFont="1" applyFill="1" applyBorder="1" applyAlignment="1">
      <alignment horizontal="center"/>
    </xf>
    <xf numFmtId="0" fontId="9" fillId="2" borderId="14" xfId="0" applyFont="1" applyFill="1" applyBorder="1"/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right"/>
    </xf>
    <xf numFmtId="0" fontId="11" fillId="6" borderId="34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/>
    <xf numFmtId="0" fontId="9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13" xfId="0" applyFont="1" applyFill="1" applyBorder="1"/>
    <xf numFmtId="0" fontId="9" fillId="2" borderId="13" xfId="0" applyFont="1" applyFill="1" applyBorder="1"/>
    <xf numFmtId="0" fontId="10" fillId="2" borderId="27" xfId="0" applyFont="1" applyFill="1" applyBorder="1"/>
    <xf numFmtId="0" fontId="9" fillId="2" borderId="27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0" fontId="22" fillId="2" borderId="0" xfId="1" applyFont="1"/>
    <xf numFmtId="0" fontId="23" fillId="2" borderId="0" xfId="1" applyFont="1" applyBorder="1"/>
    <xf numFmtId="0" fontId="23" fillId="2" borderId="0" xfId="1" applyFont="1" applyAlignment="1">
      <alignment horizontal="right"/>
    </xf>
    <xf numFmtId="0" fontId="23" fillId="2" borderId="0" xfId="1" applyFont="1"/>
    <xf numFmtId="0" fontId="23" fillId="2" borderId="0" xfId="1" applyFont="1" applyFill="1" applyBorder="1" applyAlignment="1">
      <alignment horizontal="right"/>
    </xf>
    <xf numFmtId="0" fontId="25" fillId="2" borderId="0" xfId="1" applyFont="1"/>
    <xf numFmtId="0" fontId="25" fillId="2" borderId="0" xfId="1" applyFont="1" applyAlignment="1">
      <alignment horizontal="left"/>
    </xf>
    <xf numFmtId="0" fontId="26" fillId="2" borderId="0" xfId="1" quotePrefix="1" applyFont="1" applyAlignment="1">
      <alignment horizontal="left"/>
    </xf>
    <xf numFmtId="0" fontId="26" fillId="2" borderId="0" xfId="1" applyFont="1" applyAlignment="1">
      <alignment horizontal="left"/>
    </xf>
    <xf numFmtId="0" fontId="26" fillId="2" borderId="0" xfId="1" quotePrefix="1" applyFont="1" applyAlignment="1">
      <alignment horizontal="center"/>
    </xf>
    <xf numFmtId="0" fontId="27" fillId="2" borderId="0" xfId="1" applyFont="1"/>
    <xf numFmtId="0" fontId="26" fillId="2" borderId="0" xfId="1" applyFont="1"/>
    <xf numFmtId="2" fontId="26" fillId="2" borderId="0" xfId="1" applyNumberFormat="1" applyFont="1" applyAlignment="1">
      <alignment horizontal="center"/>
    </xf>
    <xf numFmtId="166" fontId="26" fillId="2" borderId="0" xfId="1" applyNumberFormat="1" applyFont="1" applyAlignment="1">
      <alignment horizontal="center"/>
    </xf>
    <xf numFmtId="0" fontId="26" fillId="2" borderId="56" xfId="1" applyFont="1" applyBorder="1" applyAlignment="1">
      <alignment horizontal="center"/>
    </xf>
    <xf numFmtId="0" fontId="26" fillId="2" borderId="57" xfId="1" quotePrefix="1" applyFont="1" applyBorder="1" applyAlignment="1">
      <alignment horizontal="center"/>
    </xf>
    <xf numFmtId="0" fontId="26" fillId="2" borderId="56" xfId="1" quotePrefix="1" applyFont="1" applyBorder="1" applyAlignment="1">
      <alignment horizontal="center"/>
    </xf>
    <xf numFmtId="0" fontId="27" fillId="2" borderId="58" xfId="1" applyFont="1" applyBorder="1" applyAlignment="1">
      <alignment horizontal="center"/>
    </xf>
    <xf numFmtId="0" fontId="28" fillId="7" borderId="58" xfId="1" applyFont="1" applyFill="1" applyBorder="1" applyAlignment="1" applyProtection="1">
      <alignment horizontal="center"/>
      <protection locked="0"/>
    </xf>
    <xf numFmtId="2" fontId="28" fillId="7" borderId="58" xfId="1" applyNumberFormat="1" applyFont="1" applyFill="1" applyBorder="1" applyAlignment="1" applyProtection="1">
      <alignment horizontal="center"/>
      <protection locked="0"/>
    </xf>
    <xf numFmtId="2" fontId="28" fillId="7" borderId="59" xfId="1" applyNumberFormat="1" applyFont="1" applyFill="1" applyBorder="1" applyAlignment="1" applyProtection="1">
      <alignment horizontal="center"/>
      <protection locked="0"/>
    </xf>
    <xf numFmtId="0" fontId="28" fillId="7" borderId="60" xfId="1" applyFont="1" applyFill="1" applyBorder="1" applyAlignment="1" applyProtection="1">
      <alignment horizontal="center"/>
      <protection locked="0"/>
    </xf>
    <xf numFmtId="2" fontId="28" fillId="7" borderId="60" xfId="1" applyNumberFormat="1" applyFont="1" applyFill="1" applyBorder="1" applyAlignment="1" applyProtection="1">
      <alignment horizontal="center"/>
      <protection locked="0"/>
    </xf>
    <xf numFmtId="0" fontId="27" fillId="2" borderId="59" xfId="1" applyFont="1" applyBorder="1"/>
    <xf numFmtId="1" fontId="26" fillId="8" borderId="57" xfId="1" applyNumberFormat="1" applyFont="1" applyFill="1" applyBorder="1" applyAlignment="1">
      <alignment horizontal="center"/>
    </xf>
    <xf numFmtId="1" fontId="26" fillId="8" borderId="56" xfId="1" applyNumberFormat="1" applyFont="1" applyFill="1" applyBorder="1" applyAlignment="1">
      <alignment horizontal="center"/>
    </xf>
    <xf numFmtId="2" fontId="26" fillId="8" borderId="56" xfId="1" applyNumberFormat="1" applyFont="1" applyFill="1" applyBorder="1" applyAlignment="1">
      <alignment horizontal="center"/>
    </xf>
    <xf numFmtId="0" fontId="27" fillId="2" borderId="58" xfId="1" applyFont="1" applyBorder="1"/>
    <xf numFmtId="10" fontId="26" fillId="9" borderId="56" xfId="1" applyNumberFormat="1" applyFont="1" applyFill="1" applyBorder="1" applyAlignment="1">
      <alignment horizontal="center"/>
    </xf>
    <xf numFmtId="168" fontId="26" fillId="2" borderId="0" xfId="1" applyNumberFormat="1" applyFont="1" applyFill="1" applyBorder="1" applyAlignment="1">
      <alignment horizontal="center"/>
    </xf>
    <xf numFmtId="0" fontId="27" fillId="2" borderId="61" xfId="1" applyFont="1" applyBorder="1"/>
    <xf numFmtId="0" fontId="27" fillId="2" borderId="60" xfId="1" applyFont="1" applyBorder="1"/>
    <xf numFmtId="0" fontId="26" fillId="8" borderId="56" xfId="1" applyFont="1" applyFill="1" applyBorder="1" applyAlignment="1">
      <alignment horizontal="center"/>
    </xf>
    <xf numFmtId="0" fontId="26" fillId="2" borderId="62" xfId="1" applyFont="1" applyFill="1" applyBorder="1" applyAlignment="1">
      <alignment horizontal="center"/>
    </xf>
    <xf numFmtId="0" fontId="27" fillId="2" borderId="62" xfId="1" applyFont="1" applyBorder="1"/>
    <xf numFmtId="0" fontId="27" fillId="2" borderId="63" xfId="1" applyFont="1" applyBorder="1"/>
    <xf numFmtId="0" fontId="27" fillId="2" borderId="0" xfId="1" applyFont="1" applyBorder="1"/>
    <xf numFmtId="0" fontId="27" fillId="2" borderId="0" xfId="1" quotePrefix="1" applyFont="1" applyAlignment="1" applyProtection="1">
      <alignment horizontal="left"/>
      <protection locked="0"/>
    </xf>
    <xf numFmtId="0" fontId="27" fillId="2" borderId="0" xfId="1" applyFont="1" applyProtection="1">
      <protection locked="0"/>
    </xf>
    <xf numFmtId="0" fontId="27" fillId="2" borderId="0" xfId="1" applyFont="1" applyBorder="1" applyProtection="1">
      <protection locked="0"/>
    </xf>
    <xf numFmtId="0" fontId="27" fillId="2" borderId="0" xfId="1" applyFont="1" applyAlignment="1" applyProtection="1">
      <alignment horizontal="left"/>
      <protection locked="0"/>
    </xf>
    <xf numFmtId="165" fontId="2" fillId="2" borderId="30" xfId="0" applyNumberFormat="1" applyFont="1" applyFill="1" applyBorder="1" applyAlignment="1">
      <alignment horizontal="center" vertical="center"/>
    </xf>
    <xf numFmtId="165" fontId="2" fillId="2" borderId="3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center" wrapText="1"/>
    </xf>
    <xf numFmtId="0" fontId="8" fillId="2" borderId="36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horizontal="center" wrapText="1"/>
    </xf>
    <xf numFmtId="166" fontId="5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1" fillId="4" borderId="0" xfId="0" applyFont="1" applyFill="1" applyAlignment="1" applyProtection="1">
      <alignment horizontal="left" wrapText="1"/>
      <protection locked="0"/>
    </xf>
    <xf numFmtId="0" fontId="18" fillId="2" borderId="35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8" fillId="2" borderId="3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 vertical="center"/>
    </xf>
    <xf numFmtId="0" fontId="12" fillId="4" borderId="0" xfId="0" applyFont="1" applyFill="1" applyAlignment="1" applyProtection="1">
      <alignment horizontal="left" wrapText="1"/>
      <protection locked="0"/>
    </xf>
    <xf numFmtId="0" fontId="12" fillId="4" borderId="0" xfId="0" applyFont="1" applyFill="1" applyAlignment="1" applyProtection="1">
      <alignment horizontal="left"/>
      <protection locked="0"/>
    </xf>
    <xf numFmtId="0" fontId="18" fillId="2" borderId="35" xfId="0" applyFont="1" applyFill="1" applyBorder="1" applyAlignment="1">
      <alignment horizontal="justify" vertical="center" wrapText="1"/>
    </xf>
    <xf numFmtId="0" fontId="18" fillId="2" borderId="36" xfId="0" applyFont="1" applyFill="1" applyBorder="1" applyAlignment="1">
      <alignment horizontal="justify" vertical="center" wrapText="1"/>
    </xf>
    <xf numFmtId="0" fontId="18" fillId="2" borderId="37" xfId="0" applyFont="1" applyFill="1" applyBorder="1" applyAlignment="1">
      <alignment horizontal="justify" vertical="center" wrapText="1"/>
    </xf>
    <xf numFmtId="0" fontId="18" fillId="2" borderId="35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10" fontId="14" fillId="2" borderId="31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2" fontId="11" fillId="4" borderId="30" xfId="0" applyNumberFormat="1" applyFont="1" applyFill="1" applyBorder="1" applyAlignment="1" applyProtection="1">
      <alignment horizontal="center" vertical="center"/>
      <protection locked="0"/>
    </xf>
    <xf numFmtId="2" fontId="11" fillId="4" borderId="31" xfId="0" applyNumberFormat="1" applyFont="1" applyFill="1" applyBorder="1" applyAlignment="1" applyProtection="1">
      <alignment horizontal="center" vertical="center"/>
      <protection locked="0"/>
    </xf>
    <xf numFmtId="2" fontId="11" fillId="4" borderId="32" xfId="0" applyNumberFormat="1" applyFont="1" applyFill="1" applyBorder="1" applyAlignment="1" applyProtection="1">
      <alignment horizontal="center" vertical="center"/>
      <protection locked="0"/>
    </xf>
    <xf numFmtId="0" fontId="18" fillId="2" borderId="7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4" borderId="0" xfId="0" applyFont="1" applyFill="1" applyAlignment="1" applyProtection="1">
      <alignment horizontal="left"/>
      <protection locked="0"/>
    </xf>
    <xf numFmtId="0" fontId="10" fillId="2" borderId="7" xfId="0" applyFont="1" applyFill="1" applyBorder="1" applyAlignment="1">
      <alignment horizontal="center"/>
    </xf>
    <xf numFmtId="0" fontId="24" fillId="2" borderId="0" xfId="1" quotePrefix="1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9525</xdr:colOff>
      <xdr:row>13</xdr:row>
      <xdr:rowOff>180975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72525" cy="24098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9525</xdr:colOff>
      <xdr:row>13</xdr:row>
      <xdr:rowOff>180975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72525" cy="24098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/Desktop/mutua/Sep/5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 (Tab)"/>
      <sheetName val="SST(Met)"/>
      <sheetName val="Metformin"/>
      <sheetName val="SST (Sita)"/>
      <sheetName val="sitagliptin"/>
    </sheetNames>
    <sheetDataSet>
      <sheetData sheetId="0"/>
      <sheetData sheetId="1"/>
      <sheetData sheetId="2">
        <row r="18">
          <cell r="B18" t="str">
            <v>INOSITA PLUS 50/1000 TABLETS</v>
          </cell>
        </row>
        <row r="26">
          <cell r="B26" t="str">
            <v>Merformin</v>
          </cell>
        </row>
        <row r="30">
          <cell r="B30">
            <v>99.4</v>
          </cell>
        </row>
        <row r="43">
          <cell r="D43">
            <v>26.15</v>
          </cell>
        </row>
        <row r="45">
          <cell r="B45">
            <v>50</v>
          </cell>
        </row>
        <row r="79">
          <cell r="B79" t="str">
            <v>Merformin</v>
          </cell>
        </row>
        <row r="83">
          <cell r="B83">
            <v>99.4</v>
          </cell>
        </row>
        <row r="92">
          <cell r="D92">
            <v>26.15</v>
          </cell>
        </row>
        <row r="94">
          <cell r="B94">
            <v>50</v>
          </cell>
        </row>
      </sheetData>
      <sheetData sheetId="3"/>
      <sheetData sheetId="4">
        <row r="18">
          <cell r="B18" t="str">
            <v>INOSITA PLUS 50/1000 TABLETS</v>
          </cell>
        </row>
        <row r="26">
          <cell r="B26" t="str">
            <v>sitagliptin</v>
          </cell>
        </row>
        <row r="30">
          <cell r="B30">
            <v>99.6</v>
          </cell>
        </row>
        <row r="43">
          <cell r="D43">
            <v>31.13</v>
          </cell>
        </row>
        <row r="45">
          <cell r="B45">
            <v>500</v>
          </cell>
        </row>
        <row r="79">
          <cell r="B79" t="str">
            <v>sitagliptin</v>
          </cell>
        </row>
        <row r="83">
          <cell r="B83">
            <v>99.6</v>
          </cell>
        </row>
        <row r="92">
          <cell r="D92">
            <v>31.13</v>
          </cell>
        </row>
        <row r="94">
          <cell r="B94">
            <v>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2" workbookViewId="0">
      <selection activeCell="A12" sqref="A12:F56"/>
    </sheetView>
  </sheetViews>
  <sheetFormatPr defaultRowHeight="15.75" x14ac:dyDescent="0.2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25"/>
    <row r="11" spans="1:7" ht="13.5" customHeight="1" x14ac:dyDescent="0.25">
      <c r="A11" s="460" t="s">
        <v>7</v>
      </c>
      <c r="B11" s="461"/>
      <c r="C11" s="461"/>
      <c r="D11" s="461"/>
      <c r="E11" s="461"/>
      <c r="F11" s="462"/>
      <c r="G11" s="43"/>
    </row>
    <row r="12" spans="1:7" ht="16.5" customHeight="1" x14ac:dyDescent="0.3">
      <c r="A12" s="459" t="s">
        <v>8</v>
      </c>
      <c r="B12" s="459"/>
      <c r="C12" s="459"/>
      <c r="D12" s="459"/>
      <c r="E12" s="459"/>
      <c r="F12" s="459"/>
      <c r="G12" s="42"/>
    </row>
    <row r="14" spans="1:7" ht="16.5" customHeight="1" x14ac:dyDescent="0.3">
      <c r="A14" s="464" t="s">
        <v>0</v>
      </c>
      <c r="B14" s="464"/>
      <c r="C14" s="12" t="s">
        <v>9</v>
      </c>
    </row>
    <row r="15" spans="1:7" ht="16.5" customHeight="1" x14ac:dyDescent="0.3">
      <c r="A15" s="464" t="s">
        <v>1</v>
      </c>
      <c r="B15" s="464"/>
      <c r="C15" s="12" t="s">
        <v>10</v>
      </c>
    </row>
    <row r="16" spans="1:7" ht="16.5" customHeight="1" x14ac:dyDescent="0.3">
      <c r="A16" s="464" t="s">
        <v>2</v>
      </c>
      <c r="B16" s="464"/>
      <c r="C16" s="12" t="s">
        <v>11</v>
      </c>
    </row>
    <row r="17" spans="1:5" ht="16.5" customHeight="1" x14ac:dyDescent="0.3">
      <c r="A17" s="464" t="s">
        <v>12</v>
      </c>
      <c r="B17" s="464"/>
      <c r="C17" s="12" t="s">
        <v>13</v>
      </c>
    </row>
    <row r="18" spans="1:5" ht="16.5" customHeight="1" x14ac:dyDescent="0.3">
      <c r="A18" s="464" t="s">
        <v>14</v>
      </c>
      <c r="B18" s="464"/>
      <c r="C18" s="49" t="s">
        <v>15</v>
      </c>
    </row>
    <row r="19" spans="1:5" ht="16.5" customHeight="1" x14ac:dyDescent="0.3">
      <c r="A19" s="464" t="s">
        <v>3</v>
      </c>
      <c r="B19" s="464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59" t="s">
        <v>16</v>
      </c>
      <c r="B21" s="459"/>
      <c r="C21" s="11" t="s">
        <v>17</v>
      </c>
      <c r="D21" s="18"/>
    </row>
    <row r="22" spans="1:5" ht="15.75" customHeight="1" x14ac:dyDescent="0.3">
      <c r="A22" s="463"/>
      <c r="B22" s="463"/>
      <c r="C22" s="9"/>
      <c r="D22" s="463"/>
      <c r="E22" s="463"/>
    </row>
    <row r="23" spans="1:5" ht="33.75" customHeight="1" x14ac:dyDescent="0.3">
      <c r="C23" s="38" t="s">
        <v>18</v>
      </c>
      <c r="D23" s="37" t="s">
        <v>19</v>
      </c>
      <c r="E23" s="4"/>
    </row>
    <row r="24" spans="1:5" ht="15.75" customHeight="1" x14ac:dyDescent="0.25">
      <c r="C24" s="47">
        <v>1393.29</v>
      </c>
      <c r="D24" s="39">
        <f t="shared" ref="D24:D43" si="0">(C24-$C$46)/$C$46</f>
        <v>-1.0828218114901759E-2</v>
      </c>
      <c r="E24" s="5"/>
    </row>
    <row r="25" spans="1:5" ht="15.75" customHeight="1" x14ac:dyDescent="0.25">
      <c r="C25" s="47">
        <v>1466.87</v>
      </c>
      <c r="D25" s="40">
        <f t="shared" si="0"/>
        <v>4.1410195791108807E-2</v>
      </c>
      <c r="E25" s="5"/>
    </row>
    <row r="26" spans="1:5" ht="15.75" customHeight="1" x14ac:dyDescent="0.25">
      <c r="C26" s="47">
        <v>1417.06</v>
      </c>
      <c r="D26" s="40">
        <f t="shared" si="0"/>
        <v>6.0473880083093227E-3</v>
      </c>
      <c r="E26" s="5"/>
    </row>
    <row r="27" spans="1:5" ht="15.75" customHeight="1" x14ac:dyDescent="0.25">
      <c r="C27" s="47">
        <v>1401.32</v>
      </c>
      <c r="D27" s="40">
        <f t="shared" si="0"/>
        <v>-5.1272876492145644E-3</v>
      </c>
      <c r="E27" s="5"/>
    </row>
    <row r="28" spans="1:5" ht="15.75" customHeight="1" x14ac:dyDescent="0.25">
      <c r="C28" s="47">
        <v>1353.14</v>
      </c>
      <c r="D28" s="40">
        <f t="shared" si="0"/>
        <v>-3.9332870443337734E-2</v>
      </c>
      <c r="E28" s="5"/>
    </row>
    <row r="29" spans="1:5" ht="15.75" customHeight="1" x14ac:dyDescent="0.25">
      <c r="C29" s="47">
        <v>1464.08</v>
      </c>
      <c r="D29" s="40">
        <f t="shared" si="0"/>
        <v>3.9429424184724358E-2</v>
      </c>
      <c r="E29" s="5"/>
    </row>
    <row r="30" spans="1:5" ht="15.75" customHeight="1" x14ac:dyDescent="0.25">
      <c r="C30" s="47">
        <v>1410.23</v>
      </c>
      <c r="D30" s="40">
        <f t="shared" si="0"/>
        <v>1.1984023195617183E-3</v>
      </c>
      <c r="E30" s="5"/>
    </row>
    <row r="31" spans="1:5" ht="15.75" customHeight="1" x14ac:dyDescent="0.25">
      <c r="C31" s="47">
        <v>1400.26</v>
      </c>
      <c r="D31" s="40">
        <f t="shared" si="0"/>
        <v>-5.8798388688444687E-3</v>
      </c>
      <c r="E31" s="5"/>
    </row>
    <row r="32" spans="1:5" ht="15.75" customHeight="1" x14ac:dyDescent="0.25">
      <c r="C32" s="47">
        <v>1412.71</v>
      </c>
      <c r="D32" s="40">
        <f t="shared" si="0"/>
        <v>2.9590881919034861E-3</v>
      </c>
      <c r="E32" s="5"/>
    </row>
    <row r="33" spans="1:7" ht="15.75" customHeight="1" x14ac:dyDescent="0.25">
      <c r="C33" s="47">
        <v>1415.79</v>
      </c>
      <c r="D33" s="40">
        <f t="shared" si="0"/>
        <v>5.1457464527149693E-3</v>
      </c>
      <c r="E33" s="5"/>
    </row>
    <row r="34" spans="1:7" ht="15.75" customHeight="1" x14ac:dyDescent="0.25">
      <c r="C34" s="47">
        <v>1373.43</v>
      </c>
      <c r="D34" s="40">
        <f t="shared" si="0"/>
        <v>-2.4927904173251386E-2</v>
      </c>
      <c r="E34" s="5"/>
    </row>
    <row r="35" spans="1:7" ht="15.75" customHeight="1" x14ac:dyDescent="0.25">
      <c r="C35" s="47">
        <v>1415.48</v>
      </c>
      <c r="D35" s="40">
        <f t="shared" si="0"/>
        <v>4.9256607186722885E-3</v>
      </c>
      <c r="E35" s="5"/>
    </row>
    <row r="36" spans="1:7" ht="15.75" customHeight="1" x14ac:dyDescent="0.25">
      <c r="C36" s="47">
        <v>1425.98</v>
      </c>
      <c r="D36" s="40">
        <f t="shared" si="0"/>
        <v>1.2380177516893428E-2</v>
      </c>
      <c r="E36" s="5"/>
    </row>
    <row r="37" spans="1:7" ht="15.75" customHeight="1" x14ac:dyDescent="0.25">
      <c r="C37" s="47">
        <v>1429.48</v>
      </c>
      <c r="D37" s="40">
        <f t="shared" si="0"/>
        <v>1.4865016449633808E-2</v>
      </c>
      <c r="E37" s="5"/>
    </row>
    <row r="38" spans="1:7" ht="15.75" customHeight="1" x14ac:dyDescent="0.25">
      <c r="C38" s="47">
        <v>1388.9</v>
      </c>
      <c r="D38" s="40">
        <f t="shared" si="0"/>
        <v>-1.3944916090538889E-2</v>
      </c>
      <c r="E38" s="5"/>
    </row>
    <row r="39" spans="1:7" ht="15.75" customHeight="1" x14ac:dyDescent="0.25">
      <c r="C39" s="47">
        <v>1413.55</v>
      </c>
      <c r="D39" s="40">
        <f t="shared" si="0"/>
        <v>3.5554495357611191E-3</v>
      </c>
      <c r="E39" s="5"/>
    </row>
    <row r="40" spans="1:7" ht="15.75" customHeight="1" x14ac:dyDescent="0.25">
      <c r="C40" s="47">
        <v>1419.4</v>
      </c>
      <c r="D40" s="40">
        <f t="shared" si="0"/>
        <v>7.7086803233415652E-3</v>
      </c>
      <c r="E40" s="5"/>
    </row>
    <row r="41" spans="1:7" ht="15.75" customHeight="1" x14ac:dyDescent="0.25">
      <c r="C41" s="47">
        <v>1393.18</v>
      </c>
      <c r="D41" s="40">
        <f t="shared" si="0"/>
        <v>-1.0906313052787815E-2</v>
      </c>
      <c r="E41" s="5"/>
    </row>
    <row r="42" spans="1:7" ht="15.75" customHeight="1" x14ac:dyDescent="0.25">
      <c r="C42" s="47">
        <v>1343.05</v>
      </c>
      <c r="D42" s="40">
        <f t="shared" si="0"/>
        <v>-4.649630610943796E-2</v>
      </c>
      <c r="E42" s="5"/>
    </row>
    <row r="43" spans="1:7" ht="16.5" customHeight="1" x14ac:dyDescent="0.25">
      <c r="C43" s="48">
        <v>1433.64</v>
      </c>
      <c r="D43" s="41">
        <f t="shared" si="0"/>
        <v>1.7818425009691004E-2</v>
      </c>
      <c r="E43" s="5"/>
    </row>
    <row r="44" spans="1:7" ht="16.5" customHeight="1" x14ac:dyDescent="0.25">
      <c r="C44" s="6"/>
      <c r="D44" s="5"/>
      <c r="E44" s="7"/>
    </row>
    <row r="45" spans="1:7" ht="16.5" customHeight="1" x14ac:dyDescent="0.25">
      <c r="B45" s="34" t="s">
        <v>20</v>
      </c>
      <c r="C45" s="35">
        <f>SUM(C24:C44)</f>
        <v>28170.84</v>
      </c>
      <c r="D45" s="30"/>
      <c r="E45" s="6"/>
    </row>
    <row r="46" spans="1:7" ht="17.25" customHeight="1" x14ac:dyDescent="0.25">
      <c r="B46" s="34" t="s">
        <v>4</v>
      </c>
      <c r="C46" s="36">
        <f>AVERAGE(C24:C44)</f>
        <v>1408.5419999999999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</v>
      </c>
      <c r="C48" s="37" t="s">
        <v>21</v>
      </c>
      <c r="D48" s="32"/>
      <c r="G48" s="10"/>
    </row>
    <row r="49" spans="1:6" ht="17.25" customHeight="1" x14ac:dyDescent="0.3">
      <c r="B49" s="457">
        <f>C46</f>
        <v>1408.5419999999999</v>
      </c>
      <c r="C49" s="45">
        <f>-IF(C46&lt;=80,10%,IF(C46&lt;250,7.5%,5%))</f>
        <v>-0.05</v>
      </c>
      <c r="D49" s="33">
        <f>IF(C46&lt;=80,C46*0.9,IF(C46&lt;250,C46*0.925,C46*0.95))</f>
        <v>1338.1148999999998</v>
      </c>
    </row>
    <row r="50" spans="1:6" ht="17.25" customHeight="1" x14ac:dyDescent="0.3">
      <c r="B50" s="458"/>
      <c r="C50" s="46">
        <f>IF(C46&lt;=80, 10%, IF(C46&lt;250, 7.5%, 5%))</f>
        <v>0.05</v>
      </c>
      <c r="D50" s="33">
        <f>IF(C46&lt;=80, C46*1.1, IF(C46&lt;250, C46*1.075, C46*1.05))</f>
        <v>1478.9691</v>
      </c>
    </row>
    <row r="51" spans="1:6" ht="16.5" customHeight="1" x14ac:dyDescent="0.25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22</v>
      </c>
      <c r="C52" s="19"/>
      <c r="D52" s="20" t="s">
        <v>23</v>
      </c>
      <c r="E52" s="21"/>
      <c r="F52" s="20" t="s">
        <v>24</v>
      </c>
    </row>
    <row r="53" spans="1:6" ht="34.5" customHeight="1" x14ac:dyDescent="0.3">
      <c r="A53" s="22" t="s">
        <v>25</v>
      </c>
      <c r="B53" s="23"/>
      <c r="C53" s="24"/>
      <c r="D53" s="23"/>
      <c r="E53" s="13"/>
      <c r="F53" s="25"/>
    </row>
    <row r="54" spans="1:6" ht="34.5" customHeight="1" x14ac:dyDescent="0.3">
      <c r="A54" s="22" t="s">
        <v>26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1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N250"/>
  <sheetViews>
    <sheetView tabSelected="1" topLeftCell="A97" zoomScale="50" zoomScaleNormal="50" workbookViewId="0">
      <selection activeCell="F114" sqref="F114"/>
    </sheetView>
  </sheetViews>
  <sheetFormatPr defaultColWidth="9.140625" defaultRowHeight="1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50"/>
    </row>
    <row r="16" spans="1:8" ht="19.5" customHeight="1" x14ac:dyDescent="0.3">
      <c r="A16" s="466" t="s">
        <v>7</v>
      </c>
      <c r="B16" s="467"/>
      <c r="C16" s="467"/>
      <c r="D16" s="467"/>
      <c r="E16" s="467"/>
      <c r="F16" s="467"/>
      <c r="G16" s="467"/>
      <c r="H16" s="468"/>
    </row>
    <row r="17" spans="1:14" ht="20.25" customHeight="1" x14ac:dyDescent="0.25">
      <c r="A17" s="469" t="s">
        <v>27</v>
      </c>
      <c r="B17" s="469"/>
      <c r="C17" s="469"/>
      <c r="D17" s="469"/>
      <c r="E17" s="469"/>
      <c r="F17" s="469"/>
      <c r="G17" s="469"/>
      <c r="H17" s="469"/>
    </row>
    <row r="18" spans="1:14" ht="26.25" customHeight="1" x14ac:dyDescent="0.4">
      <c r="A18" s="52" t="s">
        <v>0</v>
      </c>
      <c r="B18" s="465" t="s">
        <v>111</v>
      </c>
      <c r="C18" s="465"/>
      <c r="D18" s="232"/>
      <c r="E18" s="53"/>
      <c r="F18" s="54"/>
      <c r="G18" s="54"/>
      <c r="H18" s="54"/>
    </row>
    <row r="19" spans="1:14" ht="26.25" customHeight="1" x14ac:dyDescent="0.4">
      <c r="A19" s="52" t="s">
        <v>1</v>
      </c>
      <c r="B19" s="55" t="s">
        <v>10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2</v>
      </c>
      <c r="B20" s="470" t="s">
        <v>112</v>
      </c>
      <c r="C20" s="470"/>
      <c r="D20" s="54"/>
      <c r="E20" s="54"/>
      <c r="F20" s="54"/>
      <c r="G20" s="54"/>
      <c r="H20" s="54"/>
    </row>
    <row r="21" spans="1:14" ht="26.25" customHeight="1" x14ac:dyDescent="0.4">
      <c r="A21" s="52" t="s">
        <v>12</v>
      </c>
      <c r="B21" s="470" t="s">
        <v>113</v>
      </c>
      <c r="C21" s="470"/>
      <c r="D21" s="470"/>
      <c r="E21" s="470"/>
      <c r="F21" s="470"/>
      <c r="G21" s="470"/>
      <c r="H21" s="470"/>
      <c r="I21" s="56"/>
    </row>
    <row r="22" spans="1:14" ht="26.25" customHeight="1" x14ac:dyDescent="0.4">
      <c r="A22" s="52" t="s">
        <v>14</v>
      </c>
      <c r="B22" s="57">
        <v>41912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</v>
      </c>
      <c r="B23" s="57">
        <v>42130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16</v>
      </c>
      <c r="B25" s="58"/>
    </row>
    <row r="26" spans="1:14" ht="26.25" customHeight="1" x14ac:dyDescent="0.4">
      <c r="A26" s="60" t="s">
        <v>28</v>
      </c>
      <c r="B26" s="465" t="s">
        <v>112</v>
      </c>
      <c r="C26" s="465"/>
    </row>
    <row r="27" spans="1:14" ht="26.25" customHeight="1" x14ac:dyDescent="0.4">
      <c r="A27" s="61" t="s">
        <v>29</v>
      </c>
      <c r="B27" s="471" t="s">
        <v>131</v>
      </c>
      <c r="C27" s="471"/>
    </row>
    <row r="28" spans="1:14" ht="27" customHeight="1" x14ac:dyDescent="0.4">
      <c r="A28" s="61" t="s">
        <v>30</v>
      </c>
      <c r="B28" s="62">
        <v>94.882999999999996</v>
      </c>
    </row>
    <row r="29" spans="1:14" s="3" customFormat="1" ht="27" customHeight="1" x14ac:dyDescent="0.4">
      <c r="A29" s="61" t="s">
        <v>31</v>
      </c>
      <c r="B29" s="63">
        <v>0</v>
      </c>
      <c r="C29" s="472" t="s">
        <v>32</v>
      </c>
      <c r="D29" s="473"/>
      <c r="E29" s="473"/>
      <c r="F29" s="473"/>
      <c r="G29" s="474"/>
      <c r="I29" s="64"/>
      <c r="J29" s="64"/>
      <c r="K29" s="64"/>
      <c r="L29" s="64"/>
    </row>
    <row r="30" spans="1:14" s="3" customFormat="1" ht="19.5" customHeight="1" x14ac:dyDescent="0.3">
      <c r="A30" s="61" t="s">
        <v>33</v>
      </c>
      <c r="B30" s="65">
        <f>B28-B29</f>
        <v>94.882999999999996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34</v>
      </c>
      <c r="B31" s="68">
        <v>407.31361900000002</v>
      </c>
      <c r="C31" s="475" t="s">
        <v>35</v>
      </c>
      <c r="D31" s="476"/>
      <c r="E31" s="476"/>
      <c r="F31" s="476"/>
      <c r="G31" s="476"/>
      <c r="H31" s="477"/>
      <c r="I31" s="64"/>
      <c r="J31" s="64"/>
      <c r="K31" s="64"/>
      <c r="L31" s="64"/>
    </row>
    <row r="32" spans="1:14" s="3" customFormat="1" ht="27" customHeight="1" x14ac:dyDescent="0.4">
      <c r="A32" s="61" t="s">
        <v>36</v>
      </c>
      <c r="B32" s="68">
        <v>523.32000000000005</v>
      </c>
      <c r="C32" s="475" t="s">
        <v>37</v>
      </c>
      <c r="D32" s="476"/>
      <c r="E32" s="476"/>
      <c r="F32" s="476"/>
      <c r="G32" s="476"/>
      <c r="H32" s="477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38</v>
      </c>
      <c r="B34" s="73">
        <f>B31/B32</f>
        <v>0.77832610830849192</v>
      </c>
      <c r="C34" s="51" t="s">
        <v>39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40</v>
      </c>
      <c r="B36" s="75">
        <v>50</v>
      </c>
      <c r="C36" s="51"/>
      <c r="D36" s="478" t="s">
        <v>5</v>
      </c>
      <c r="E36" s="479"/>
      <c r="F36" s="478" t="s">
        <v>6</v>
      </c>
      <c r="G36" s="480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41</v>
      </c>
      <c r="B37" s="77">
        <v>5</v>
      </c>
      <c r="C37" s="78" t="s">
        <v>42</v>
      </c>
      <c r="D37" s="79" t="s">
        <v>43</v>
      </c>
      <c r="E37" s="80" t="s">
        <v>44</v>
      </c>
      <c r="F37" s="79" t="s">
        <v>43</v>
      </c>
      <c r="G37" s="81" t="s">
        <v>44</v>
      </c>
      <c r="I37" s="82" t="s">
        <v>45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46</v>
      </c>
      <c r="B38" s="77">
        <v>50</v>
      </c>
      <c r="C38" s="83">
        <v>1</v>
      </c>
      <c r="D38" s="84">
        <v>5845258</v>
      </c>
      <c r="E38" s="85">
        <f>IF(ISBLANK(D38),"-",$D$48/$D$45*D38)</f>
        <v>6356448.9948629215</v>
      </c>
      <c r="F38" s="84">
        <v>5599500</v>
      </c>
      <c r="G38" s="86">
        <f>IF(ISBLANK(F38),"-",$D$48/$F$45*F38)</f>
        <v>6346057.8767282888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47</v>
      </c>
      <c r="B39" s="77">
        <v>1</v>
      </c>
      <c r="C39" s="88">
        <v>2</v>
      </c>
      <c r="D39" s="89">
        <v>5846699</v>
      </c>
      <c r="E39" s="90">
        <f>IF(ISBLANK(D39),"-",$D$48/$D$45*D39)</f>
        <v>6358016.0160280429</v>
      </c>
      <c r="F39" s="89">
        <v>5596210</v>
      </c>
      <c r="G39" s="91">
        <f>IF(ISBLANK(F39),"-",$D$48/$F$45*F39)</f>
        <v>6342329.2348112538</v>
      </c>
      <c r="I39" s="481">
        <f>ABS((F43/D43*D42)-F42)/D42</f>
        <v>1.9612970459468061E-3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48</v>
      </c>
      <c r="B40" s="77">
        <v>1</v>
      </c>
      <c r="C40" s="88">
        <v>3</v>
      </c>
      <c r="D40" s="89">
        <v>5844105</v>
      </c>
      <c r="E40" s="90">
        <f>IF(ISBLANK(D40),"-",$D$48/$D$45*D40)</f>
        <v>6355195.1604400305</v>
      </c>
      <c r="F40" s="89">
        <v>5596179</v>
      </c>
      <c r="G40" s="91">
        <f>IF(ISBLANK(F40),"-",$D$48/$F$45*F40)</f>
        <v>6342294.1017111242</v>
      </c>
      <c r="I40" s="481"/>
      <c r="L40" s="69"/>
      <c r="M40" s="69"/>
      <c r="N40" s="92"/>
    </row>
    <row r="41" spans="1:14" ht="27" customHeight="1" x14ac:dyDescent="0.4">
      <c r="A41" s="76" t="s">
        <v>49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50</v>
      </c>
      <c r="B42" s="77">
        <v>1</v>
      </c>
      <c r="C42" s="98" t="s">
        <v>51</v>
      </c>
      <c r="D42" s="99">
        <f>AVERAGE(D38:D41)</f>
        <v>5845354</v>
      </c>
      <c r="E42" s="100">
        <f>AVERAGE(E38:E41)</f>
        <v>6356553.390443665</v>
      </c>
      <c r="F42" s="99">
        <f>AVERAGE(F38:F41)</f>
        <v>5597296.333333333</v>
      </c>
      <c r="G42" s="101">
        <f>AVERAGE(G38:G41)</f>
        <v>6343560.404416889</v>
      </c>
      <c r="H42" s="102"/>
    </row>
    <row r="43" spans="1:14" ht="26.25" customHeight="1" x14ac:dyDescent="0.4">
      <c r="A43" s="76" t="s">
        <v>52</v>
      </c>
      <c r="B43" s="77">
        <v>1</v>
      </c>
      <c r="C43" s="103" t="s">
        <v>53</v>
      </c>
      <c r="D43" s="104">
        <v>31.13</v>
      </c>
      <c r="E43" s="92"/>
      <c r="F43" s="104">
        <v>29.87</v>
      </c>
      <c r="H43" s="102"/>
    </row>
    <row r="44" spans="1:14" ht="26.25" customHeight="1" x14ac:dyDescent="0.4">
      <c r="A44" s="76" t="s">
        <v>54</v>
      </c>
      <c r="B44" s="77">
        <v>1</v>
      </c>
      <c r="C44" s="105" t="s">
        <v>55</v>
      </c>
      <c r="D44" s="106">
        <f>D43*$B$34</f>
        <v>24.229291751643352</v>
      </c>
      <c r="E44" s="107"/>
      <c r="F44" s="106">
        <f>F43*$B$34</f>
        <v>23.248600855174654</v>
      </c>
      <c r="H44" s="102"/>
    </row>
    <row r="45" spans="1:14" ht="19.5" customHeight="1" x14ac:dyDescent="0.3">
      <c r="A45" s="76" t="s">
        <v>56</v>
      </c>
      <c r="B45" s="108">
        <f>(B44/B43)*(B42/B41)*(B40/B39)*(B38/B37)*B36</f>
        <v>500</v>
      </c>
      <c r="C45" s="105" t="s">
        <v>57</v>
      </c>
      <c r="D45" s="109">
        <f>D44*$B$30/100</f>
        <v>22.989478892711759</v>
      </c>
      <c r="E45" s="110"/>
      <c r="F45" s="109">
        <f>F44*$B$30/100</f>
        <v>22.058969949415367</v>
      </c>
      <c r="H45" s="102"/>
    </row>
    <row r="46" spans="1:14" ht="19.5" customHeight="1" x14ac:dyDescent="0.3">
      <c r="A46" s="482" t="s">
        <v>58</v>
      </c>
      <c r="B46" s="483"/>
      <c r="C46" s="105" t="s">
        <v>59</v>
      </c>
      <c r="D46" s="111">
        <f>D45/$B$45</f>
        <v>4.5978957785423519E-2</v>
      </c>
      <c r="E46" s="112"/>
      <c r="F46" s="113">
        <f>F45/$B$45</f>
        <v>4.4117939898830734E-2</v>
      </c>
      <c r="H46" s="102"/>
    </row>
    <row r="47" spans="1:14" ht="27" customHeight="1" x14ac:dyDescent="0.4">
      <c r="A47" s="484"/>
      <c r="B47" s="485"/>
      <c r="C47" s="114" t="s">
        <v>60</v>
      </c>
      <c r="D47" s="115">
        <v>0.05</v>
      </c>
      <c r="E47" s="116"/>
      <c r="F47" s="112"/>
      <c r="H47" s="102"/>
    </row>
    <row r="48" spans="1:14" ht="18.75" x14ac:dyDescent="0.3">
      <c r="C48" s="117" t="s">
        <v>61</v>
      </c>
      <c r="D48" s="109">
        <f>D47*$B$45</f>
        <v>25</v>
      </c>
      <c r="F48" s="118"/>
      <c r="H48" s="102"/>
    </row>
    <row r="49" spans="1:12" ht="19.5" customHeight="1" x14ac:dyDescent="0.3">
      <c r="C49" s="119" t="s">
        <v>62</v>
      </c>
      <c r="D49" s="120">
        <f>D48/B34</f>
        <v>32.120212508779382</v>
      </c>
      <c r="F49" s="118"/>
      <c r="H49" s="102"/>
    </row>
    <row r="50" spans="1:12" ht="18.75" x14ac:dyDescent="0.3">
      <c r="C50" s="74" t="s">
        <v>63</v>
      </c>
      <c r="D50" s="121">
        <f>AVERAGE(E38:E41,G38:G41)</f>
        <v>6350056.8974302774</v>
      </c>
      <c r="F50" s="122"/>
      <c r="H50" s="102"/>
    </row>
    <row r="51" spans="1:12" ht="18.75" x14ac:dyDescent="0.3">
      <c r="C51" s="76" t="s">
        <v>64</v>
      </c>
      <c r="D51" s="123">
        <f>STDEV(E38:E41,G38:G41)/D50</f>
        <v>1.1498724350953329E-3</v>
      </c>
      <c r="F51" s="122"/>
      <c r="H51" s="102"/>
    </row>
    <row r="52" spans="1:12" ht="19.5" customHeight="1" x14ac:dyDescent="0.3">
      <c r="C52" s="124" t="s">
        <v>65</v>
      </c>
      <c r="D52" s="125">
        <f>COUNT(E38:E41,G38:G41)</f>
        <v>6</v>
      </c>
      <c r="F52" s="122"/>
    </row>
    <row r="54" spans="1:12" ht="18.75" x14ac:dyDescent="0.3">
      <c r="A54" s="126" t="s">
        <v>16</v>
      </c>
      <c r="B54" s="127" t="s">
        <v>66</v>
      </c>
    </row>
    <row r="55" spans="1:12" ht="18.75" x14ac:dyDescent="0.3">
      <c r="A55" s="51" t="s">
        <v>67</v>
      </c>
      <c r="B55" s="128" t="str">
        <f>B21</f>
        <v>Each uncoated tablet contains Sitagliptin 50 mg (as phosphate Monohydrate)</v>
      </c>
    </row>
    <row r="56" spans="1:12" ht="26.25" customHeight="1" x14ac:dyDescent="0.4">
      <c r="A56" s="129" t="s">
        <v>68</v>
      </c>
      <c r="B56" s="130">
        <v>50</v>
      </c>
      <c r="C56" s="51" t="str">
        <f>B20</f>
        <v>Sitagliptin</v>
      </c>
      <c r="H56" s="131"/>
    </row>
    <row r="57" spans="1:12" ht="18.75" x14ac:dyDescent="0.3">
      <c r="A57" s="128" t="s">
        <v>69</v>
      </c>
      <c r="B57" s="132">
        <f>Uniformity!C46</f>
        <v>1408.5419999999999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70</v>
      </c>
      <c r="B59" s="75">
        <v>100</v>
      </c>
      <c r="C59" s="51"/>
      <c r="D59" s="133" t="s">
        <v>71</v>
      </c>
      <c r="E59" s="134" t="s">
        <v>42</v>
      </c>
      <c r="F59" s="134" t="s">
        <v>43</v>
      </c>
      <c r="G59" s="134" t="s">
        <v>72</v>
      </c>
      <c r="H59" s="78" t="s">
        <v>73</v>
      </c>
      <c r="L59" s="64"/>
    </row>
    <row r="60" spans="1:12" s="3" customFormat="1" ht="26.25" customHeight="1" x14ac:dyDescent="0.4">
      <c r="A60" s="76" t="s">
        <v>74</v>
      </c>
      <c r="B60" s="77">
        <v>5</v>
      </c>
      <c r="C60" s="486" t="s">
        <v>75</v>
      </c>
      <c r="D60" s="489">
        <v>1437.6</v>
      </c>
      <c r="E60" s="135">
        <v>1</v>
      </c>
      <c r="F60" s="136">
        <v>5923907</v>
      </c>
      <c r="G60" s="137">
        <f>IF(ISBLANK(F60),"-",(F60/$D$50*$D$47*$B$68)*($B$57/$D$60))</f>
        <v>45.701700173413641</v>
      </c>
      <c r="H60" s="138">
        <f>IF(ISBLANK(F60),"-",G60/$B$56)</f>
        <v>0.91403400346827279</v>
      </c>
      <c r="L60" s="64"/>
    </row>
    <row r="61" spans="1:12" s="3" customFormat="1" ht="26.25" customHeight="1" x14ac:dyDescent="0.4">
      <c r="A61" s="76" t="s">
        <v>76</v>
      </c>
      <c r="B61" s="77">
        <v>50</v>
      </c>
      <c r="C61" s="487"/>
      <c r="D61" s="490"/>
      <c r="E61" s="139">
        <v>2</v>
      </c>
      <c r="F61" s="89">
        <v>5950599</v>
      </c>
      <c r="G61" s="140">
        <f>IF(ISBLANK(F61),"-",(F61/$D$50*$D$47*$B$68)*($B$57/$D$60))</f>
        <v>45.907623355703429</v>
      </c>
      <c r="H61" s="141">
        <f t="shared" ref="H61:H71" si="0">IF(ISBLANK(F61),"-",G61/$B$56)</f>
        <v>0.91815246711406862</v>
      </c>
      <c r="L61" s="64"/>
    </row>
    <row r="62" spans="1:12" s="3" customFormat="1" ht="26.25" customHeight="1" x14ac:dyDescent="0.4">
      <c r="A62" s="76" t="s">
        <v>77</v>
      </c>
      <c r="B62" s="77">
        <v>1</v>
      </c>
      <c r="C62" s="487"/>
      <c r="D62" s="490"/>
      <c r="E62" s="139">
        <v>3</v>
      </c>
      <c r="F62" s="142">
        <v>5933283</v>
      </c>
      <c r="G62" s="140">
        <f>IF(ISBLANK(F62),"-",(F62/$D$50*$D$47*$B$68)*($B$57/$D$60))</f>
        <v>45.774034047126705</v>
      </c>
      <c r="H62" s="141">
        <f t="shared" si="0"/>
        <v>0.9154806809425341</v>
      </c>
      <c r="L62" s="64"/>
    </row>
    <row r="63" spans="1:12" ht="27" customHeight="1" x14ac:dyDescent="0.4">
      <c r="A63" s="76" t="s">
        <v>78</v>
      </c>
      <c r="B63" s="77">
        <v>1</v>
      </c>
      <c r="C63" s="488"/>
      <c r="D63" s="491"/>
      <c r="E63" s="143">
        <v>4</v>
      </c>
      <c r="F63" s="144"/>
      <c r="G63" s="140" t="str">
        <f>IF(ISBLANK(F63),"-",(F63/$D$50*$D$47*$B$68)*($B$57/$D$60))</f>
        <v>-</v>
      </c>
      <c r="H63" s="141" t="str">
        <f t="shared" si="0"/>
        <v>-</v>
      </c>
    </row>
    <row r="64" spans="1:12" ht="26.25" customHeight="1" x14ac:dyDescent="0.4">
      <c r="A64" s="76" t="s">
        <v>79</v>
      </c>
      <c r="B64" s="77">
        <v>1</v>
      </c>
      <c r="C64" s="486" t="s">
        <v>80</v>
      </c>
      <c r="D64" s="489">
        <v>1438.74</v>
      </c>
      <c r="E64" s="135">
        <v>1</v>
      </c>
      <c r="F64" s="136">
        <v>6041377</v>
      </c>
      <c r="G64" s="145">
        <f>IF(ISBLANK(F64),"-",(F64/$D$50*$D$47*$B$68)*($B$57/$D$64))</f>
        <v>46.57102630857689</v>
      </c>
      <c r="H64" s="146">
        <f t="shared" si="0"/>
        <v>0.93142052617153781</v>
      </c>
    </row>
    <row r="65" spans="1:8" ht="26.25" customHeight="1" x14ac:dyDescent="0.4">
      <c r="A65" s="76" t="s">
        <v>81</v>
      </c>
      <c r="B65" s="77">
        <v>1</v>
      </c>
      <c r="C65" s="487"/>
      <c r="D65" s="490"/>
      <c r="E65" s="139">
        <v>2</v>
      </c>
      <c r="F65" s="89">
        <v>6027894</v>
      </c>
      <c r="G65" s="147">
        <f>IF(ISBLANK(F65),"-",(F65/$D$50*$D$47*$B$68)*($B$57/$D$64))</f>
        <v>46.467090211273486</v>
      </c>
      <c r="H65" s="148">
        <f t="shared" si="0"/>
        <v>0.92934180422546975</v>
      </c>
    </row>
    <row r="66" spans="1:8" ht="26.25" customHeight="1" x14ac:dyDescent="0.4">
      <c r="A66" s="76" t="s">
        <v>82</v>
      </c>
      <c r="B66" s="77">
        <v>1</v>
      </c>
      <c r="C66" s="487"/>
      <c r="D66" s="490"/>
      <c r="E66" s="139">
        <v>3</v>
      </c>
      <c r="F66" s="89">
        <v>6024793</v>
      </c>
      <c r="G66" s="147">
        <f>IF(ISBLANK(F66),"-",(F66/$D$50*$D$47*$B$68)*($B$57/$D$64))</f>
        <v>46.443185602674667</v>
      </c>
      <c r="H66" s="148">
        <f t="shared" si="0"/>
        <v>0.92886371205349338</v>
      </c>
    </row>
    <row r="67" spans="1:8" ht="27" customHeight="1" x14ac:dyDescent="0.4">
      <c r="A67" s="76" t="s">
        <v>83</v>
      </c>
      <c r="B67" s="77">
        <v>1</v>
      </c>
      <c r="C67" s="488"/>
      <c r="D67" s="491"/>
      <c r="E67" s="143">
        <v>4</v>
      </c>
      <c r="F67" s="144"/>
      <c r="G67" s="149" t="str">
        <f>IF(ISBLANK(F67),"-",(F67/$D$50*$D$47*$B$68)*($B$57/$D$64))</f>
        <v>-</v>
      </c>
      <c r="H67" s="150" t="str">
        <f t="shared" si="0"/>
        <v>-</v>
      </c>
    </row>
    <row r="68" spans="1:8" ht="26.25" customHeight="1" x14ac:dyDescent="0.4">
      <c r="A68" s="76" t="s">
        <v>84</v>
      </c>
      <c r="B68" s="151">
        <f>(B67/B66)*(B65/B64)*(B63/B62)*(B61/B60)*B59</f>
        <v>1000</v>
      </c>
      <c r="C68" s="486" t="s">
        <v>85</v>
      </c>
      <c r="D68" s="489">
        <v>1438.38</v>
      </c>
      <c r="E68" s="135">
        <v>1</v>
      </c>
      <c r="F68" s="136">
        <v>6098977</v>
      </c>
      <c r="G68" s="145">
        <f>IF(ISBLANK(F68),"-",(F68/$D$50*$D$47*$B$68)*($B$57/$D$68))</f>
        <v>47.026813125877673</v>
      </c>
      <c r="H68" s="141">
        <f t="shared" si="0"/>
        <v>0.94053626251755351</v>
      </c>
    </row>
    <row r="69" spans="1:8" ht="27" customHeight="1" x14ac:dyDescent="0.4">
      <c r="A69" s="124" t="s">
        <v>86</v>
      </c>
      <c r="B69" s="152">
        <f>(D47*B68)/B56*B57</f>
        <v>1408.5419999999999</v>
      </c>
      <c r="C69" s="487"/>
      <c r="D69" s="490"/>
      <c r="E69" s="139">
        <v>2</v>
      </c>
      <c r="F69" s="89">
        <v>6096283</v>
      </c>
      <c r="G69" s="147">
        <f>IF(ISBLANK(F69),"-",(F69/$D$50*$D$47*$B$68)*($B$57/$D$68))</f>
        <v>47.006040751336648</v>
      </c>
      <c r="H69" s="141">
        <f t="shared" si="0"/>
        <v>0.94012081502673295</v>
      </c>
    </row>
    <row r="70" spans="1:8" ht="26.25" customHeight="1" x14ac:dyDescent="0.4">
      <c r="A70" s="495" t="s">
        <v>58</v>
      </c>
      <c r="B70" s="496"/>
      <c r="C70" s="487"/>
      <c r="D70" s="490"/>
      <c r="E70" s="139">
        <v>3</v>
      </c>
      <c r="F70" s="89">
        <v>6095728</v>
      </c>
      <c r="G70" s="147">
        <f>IF(ISBLANK(F70),"-",(F70/$D$50*$D$47*$B$68)*($B$57/$D$68))</f>
        <v>47.001761364599346</v>
      </c>
      <c r="H70" s="141">
        <f t="shared" si="0"/>
        <v>0.94003522729198696</v>
      </c>
    </row>
    <row r="71" spans="1:8" ht="27" customHeight="1" x14ac:dyDescent="0.4">
      <c r="A71" s="497"/>
      <c r="B71" s="498"/>
      <c r="C71" s="494"/>
      <c r="D71" s="491"/>
      <c r="E71" s="143">
        <v>4</v>
      </c>
      <c r="F71" s="144"/>
      <c r="G71" s="149" t="str">
        <f>IF(ISBLANK(F71),"-",(F71/$D$50*$D$47*$B$68)*($B$57/$D$68))</f>
        <v>-</v>
      </c>
      <c r="H71" s="153" t="str">
        <f t="shared" si="0"/>
        <v>-</v>
      </c>
    </row>
    <row r="72" spans="1:8" ht="26.25" customHeight="1" x14ac:dyDescent="0.4">
      <c r="A72" s="154"/>
      <c r="B72" s="154"/>
      <c r="C72" s="154"/>
      <c r="D72" s="154"/>
      <c r="E72" s="154"/>
      <c r="F72" s="155"/>
      <c r="G72" s="156" t="s">
        <v>51</v>
      </c>
      <c r="H72" s="157">
        <f>AVERAGE(H60:H71)</f>
        <v>0.92866505542351652</v>
      </c>
    </row>
    <row r="73" spans="1:8" ht="26.25" customHeight="1" x14ac:dyDescent="0.4">
      <c r="C73" s="154"/>
      <c r="D73" s="154"/>
      <c r="E73" s="154"/>
      <c r="F73" s="155"/>
      <c r="G73" s="158" t="s">
        <v>64</v>
      </c>
      <c r="H73" s="159">
        <f>STDEV(H60:H71)/H72</f>
        <v>1.1471617736763647E-2</v>
      </c>
    </row>
    <row r="74" spans="1:8" ht="27" customHeight="1" x14ac:dyDescent="0.4">
      <c r="A74" s="154"/>
      <c r="B74" s="154"/>
      <c r="C74" s="155"/>
      <c r="D74" s="155"/>
      <c r="E74" s="160"/>
      <c r="F74" s="155"/>
      <c r="G74" s="161" t="s">
        <v>65</v>
      </c>
      <c r="H74" s="162">
        <f>COUNT(H60:H71)</f>
        <v>9</v>
      </c>
    </row>
    <row r="76" spans="1:8" ht="26.25" customHeight="1" x14ac:dyDescent="0.4">
      <c r="A76" s="60" t="s">
        <v>87</v>
      </c>
      <c r="B76" s="163" t="s">
        <v>88</v>
      </c>
      <c r="C76" s="499" t="str">
        <f>B20</f>
        <v>Sitagliptin</v>
      </c>
      <c r="D76" s="499"/>
      <c r="E76" s="164" t="s">
        <v>89</v>
      </c>
      <c r="F76" s="164"/>
      <c r="G76" s="165">
        <f>H72</f>
        <v>0.92866505542351652</v>
      </c>
      <c r="H76" s="166"/>
    </row>
    <row r="77" spans="1:8" ht="18.75" x14ac:dyDescent="0.3">
      <c r="A77" s="59" t="s">
        <v>90</v>
      </c>
      <c r="B77" s="59" t="s">
        <v>91</v>
      </c>
    </row>
    <row r="78" spans="1:8" ht="18.75" x14ac:dyDescent="0.3">
      <c r="A78" s="59"/>
      <c r="B78" s="59"/>
    </row>
    <row r="79" spans="1:8" ht="26.25" customHeight="1" x14ac:dyDescent="0.4">
      <c r="A79" s="60" t="s">
        <v>28</v>
      </c>
      <c r="B79" s="500" t="str">
        <f>B26</f>
        <v>Sitagliptin</v>
      </c>
      <c r="C79" s="500"/>
    </row>
    <row r="80" spans="1:8" ht="26.25" customHeight="1" x14ac:dyDescent="0.4">
      <c r="A80" s="61" t="s">
        <v>29</v>
      </c>
      <c r="B80" s="500" t="str">
        <f>B27</f>
        <v>NQCL/WRS/S31-1</v>
      </c>
      <c r="C80" s="500"/>
    </row>
    <row r="81" spans="1:12" ht="27" customHeight="1" x14ac:dyDescent="0.4">
      <c r="A81" s="61" t="s">
        <v>30</v>
      </c>
      <c r="B81" s="167">
        <f>B28</f>
        <v>94.882999999999996</v>
      </c>
    </row>
    <row r="82" spans="1:12" s="3" customFormat="1" ht="27" customHeight="1" x14ac:dyDescent="0.4">
      <c r="A82" s="61" t="s">
        <v>31</v>
      </c>
      <c r="B82" s="63">
        <v>0</v>
      </c>
      <c r="C82" s="472" t="s">
        <v>32</v>
      </c>
      <c r="D82" s="473"/>
      <c r="E82" s="473"/>
      <c r="F82" s="473"/>
      <c r="G82" s="474"/>
      <c r="I82" s="64"/>
      <c r="J82" s="64"/>
      <c r="K82" s="64"/>
      <c r="L82" s="64"/>
    </row>
    <row r="83" spans="1:12" s="3" customFormat="1" ht="19.5" customHeight="1" x14ac:dyDescent="0.3">
      <c r="A83" s="61" t="s">
        <v>33</v>
      </c>
      <c r="B83" s="65">
        <f>B81-B82</f>
        <v>94.882999999999996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34</v>
      </c>
      <c r="B84" s="68">
        <v>407.31361900000002</v>
      </c>
      <c r="C84" s="475" t="s">
        <v>92</v>
      </c>
      <c r="D84" s="476"/>
      <c r="E84" s="476"/>
      <c r="F84" s="476"/>
      <c r="G84" s="476"/>
      <c r="H84" s="477"/>
      <c r="I84" s="64"/>
      <c r="J84" s="64"/>
      <c r="K84" s="64"/>
      <c r="L84" s="64"/>
    </row>
    <row r="85" spans="1:12" s="3" customFormat="1" ht="27" customHeight="1" x14ac:dyDescent="0.4">
      <c r="A85" s="61" t="s">
        <v>36</v>
      </c>
      <c r="B85" s="68">
        <v>523.32000000000005</v>
      </c>
      <c r="C85" s="475" t="s">
        <v>93</v>
      </c>
      <c r="D85" s="476"/>
      <c r="E85" s="476"/>
      <c r="F85" s="476"/>
      <c r="G85" s="476"/>
      <c r="H85" s="477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38</v>
      </c>
      <c r="B87" s="73">
        <f>B84/B85</f>
        <v>0.77832610830849192</v>
      </c>
      <c r="C87" s="51" t="s">
        <v>39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40</v>
      </c>
      <c r="B89" s="75">
        <v>50</v>
      </c>
      <c r="D89" s="168" t="s">
        <v>5</v>
      </c>
      <c r="E89" s="169"/>
      <c r="F89" s="478" t="s">
        <v>6</v>
      </c>
      <c r="G89" s="480"/>
    </row>
    <row r="90" spans="1:12" ht="27" customHeight="1" x14ac:dyDescent="0.4">
      <c r="A90" s="76" t="s">
        <v>41</v>
      </c>
      <c r="B90" s="77">
        <v>5</v>
      </c>
      <c r="C90" s="170" t="s">
        <v>42</v>
      </c>
      <c r="D90" s="79" t="s">
        <v>43</v>
      </c>
      <c r="E90" s="80" t="s">
        <v>44</v>
      </c>
      <c r="F90" s="79" t="s">
        <v>43</v>
      </c>
      <c r="G90" s="171" t="s">
        <v>44</v>
      </c>
      <c r="I90" s="82" t="s">
        <v>45</v>
      </c>
    </row>
    <row r="91" spans="1:12" ht="26.25" customHeight="1" x14ac:dyDescent="0.4">
      <c r="A91" s="76" t="s">
        <v>46</v>
      </c>
      <c r="B91" s="77">
        <v>50</v>
      </c>
      <c r="C91" s="172">
        <v>1</v>
      </c>
      <c r="D91" s="84">
        <v>5845258</v>
      </c>
      <c r="E91" s="85">
        <f>IF(ISBLANK(D91),"-",$D$101/$D$98*D91)</f>
        <v>7062721.1054032454</v>
      </c>
      <c r="F91" s="84">
        <v>5599500</v>
      </c>
      <c r="G91" s="86">
        <f>IF(ISBLANK(F91),"-",$D$101/$F$98*F91)</f>
        <v>7051175.4185869861</v>
      </c>
      <c r="I91" s="87"/>
    </row>
    <row r="92" spans="1:12" ht="26.25" customHeight="1" x14ac:dyDescent="0.4">
      <c r="A92" s="76" t="s">
        <v>47</v>
      </c>
      <c r="B92" s="77">
        <v>1</v>
      </c>
      <c r="C92" s="155">
        <v>2</v>
      </c>
      <c r="D92" s="89">
        <v>5846699</v>
      </c>
      <c r="E92" s="90">
        <f>IF(ISBLANK(D92),"-",$D$101/$D$98*D92)</f>
        <v>7064462.2400311586</v>
      </c>
      <c r="F92" s="89">
        <v>5596210</v>
      </c>
      <c r="G92" s="91">
        <f>IF(ISBLANK(F92),"-",$D$101/$F$98*F92)</f>
        <v>7047032.4831236135</v>
      </c>
      <c r="I92" s="481">
        <f>ABS((F96/D96*D95)-F95)/D95</f>
        <v>1.9612970459468061E-3</v>
      </c>
    </row>
    <row r="93" spans="1:12" ht="26.25" customHeight="1" x14ac:dyDescent="0.4">
      <c r="A93" s="76" t="s">
        <v>48</v>
      </c>
      <c r="B93" s="77">
        <v>1</v>
      </c>
      <c r="C93" s="155">
        <v>3</v>
      </c>
      <c r="D93" s="89">
        <v>5844105</v>
      </c>
      <c r="E93" s="90">
        <f>IF(ISBLANK(D93),"-",$D$101/$D$98*D93)</f>
        <v>7061327.9560444783</v>
      </c>
      <c r="F93" s="89">
        <v>5596179</v>
      </c>
      <c r="G93" s="91">
        <f>IF(ISBLANK(F93),"-",$D$101/$F$98*F93)</f>
        <v>7046993.4463456916</v>
      </c>
      <c r="I93" s="481"/>
    </row>
    <row r="94" spans="1:12" ht="27" customHeight="1" x14ac:dyDescent="0.4">
      <c r="A94" s="76" t="s">
        <v>49</v>
      </c>
      <c r="B94" s="77">
        <v>1</v>
      </c>
      <c r="C94" s="173">
        <v>4</v>
      </c>
      <c r="D94" s="94"/>
      <c r="E94" s="95" t="str">
        <f>IF(ISBLANK(D94),"-",$D$101/$D$98*D94)</f>
        <v>-</v>
      </c>
      <c r="F94" s="174"/>
      <c r="G94" s="96" t="str">
        <f>IF(ISBLANK(F94),"-",$D$101/$F$98*F94)</f>
        <v>-</v>
      </c>
      <c r="I94" s="97"/>
    </row>
    <row r="95" spans="1:12" ht="27" customHeight="1" x14ac:dyDescent="0.4">
      <c r="A95" s="76" t="s">
        <v>50</v>
      </c>
      <c r="B95" s="77">
        <v>1</v>
      </c>
      <c r="C95" s="175" t="s">
        <v>51</v>
      </c>
      <c r="D95" s="176">
        <f>AVERAGE(D91:D94)</f>
        <v>5845354</v>
      </c>
      <c r="E95" s="100">
        <f>AVERAGE(E91:E94)</f>
        <v>7062837.1004929617</v>
      </c>
      <c r="F95" s="177">
        <f>AVERAGE(F91:F94)</f>
        <v>5597296.333333333</v>
      </c>
      <c r="G95" s="178">
        <f>AVERAGE(G91:G94)</f>
        <v>7048400.4493520968</v>
      </c>
    </row>
    <row r="96" spans="1:12" ht="26.25" customHeight="1" x14ac:dyDescent="0.4">
      <c r="A96" s="76" t="s">
        <v>52</v>
      </c>
      <c r="B96" s="62">
        <v>1</v>
      </c>
      <c r="C96" s="179" t="s">
        <v>94</v>
      </c>
      <c r="D96" s="180">
        <v>31.13</v>
      </c>
      <c r="E96" s="92"/>
      <c r="F96" s="104">
        <v>29.87</v>
      </c>
    </row>
    <row r="97" spans="1:10" ht="26.25" customHeight="1" x14ac:dyDescent="0.4">
      <c r="A97" s="76" t="s">
        <v>54</v>
      </c>
      <c r="B97" s="62">
        <v>1</v>
      </c>
      <c r="C97" s="181" t="s">
        <v>95</v>
      </c>
      <c r="D97" s="182">
        <f>D96*$B$87</f>
        <v>24.229291751643352</v>
      </c>
      <c r="E97" s="107"/>
      <c r="F97" s="106">
        <f>F96*$B$87</f>
        <v>23.248600855174654</v>
      </c>
    </row>
    <row r="98" spans="1:10" ht="19.5" customHeight="1" x14ac:dyDescent="0.3">
      <c r="A98" s="76" t="s">
        <v>56</v>
      </c>
      <c r="B98" s="183">
        <f>(B97/B96)*(B95/B94)*(B93/B92)*(B91/B90)*B89</f>
        <v>500</v>
      </c>
      <c r="C98" s="181" t="s">
        <v>96</v>
      </c>
      <c r="D98" s="184">
        <f>D97*$B$83/100</f>
        <v>22.989478892711759</v>
      </c>
      <c r="E98" s="110"/>
      <c r="F98" s="109">
        <f>F97*$B$83/100</f>
        <v>22.058969949415367</v>
      </c>
    </row>
    <row r="99" spans="1:10" ht="19.5" customHeight="1" x14ac:dyDescent="0.3">
      <c r="A99" s="482" t="s">
        <v>58</v>
      </c>
      <c r="B99" s="492"/>
      <c r="C99" s="181" t="s">
        <v>97</v>
      </c>
      <c r="D99" s="185">
        <f>D98/$B$98</f>
        <v>4.5978957785423519E-2</v>
      </c>
      <c r="E99" s="110"/>
      <c r="F99" s="113">
        <f>F98/$B$98</f>
        <v>4.4117939898830734E-2</v>
      </c>
      <c r="G99" s="186"/>
      <c r="H99" s="102"/>
    </row>
    <row r="100" spans="1:10" ht="19.5" customHeight="1" x14ac:dyDescent="0.3">
      <c r="A100" s="484"/>
      <c r="B100" s="493"/>
      <c r="C100" s="181" t="s">
        <v>60</v>
      </c>
      <c r="D100" s="187">
        <f>$B$56/$B$116</f>
        <v>5.5555555555555552E-2</v>
      </c>
      <c r="F100" s="118"/>
      <c r="G100" s="188"/>
      <c r="H100" s="102"/>
    </row>
    <row r="101" spans="1:10" ht="18.75" x14ac:dyDescent="0.3">
      <c r="C101" s="181" t="s">
        <v>61</v>
      </c>
      <c r="D101" s="182">
        <f>D100*$B$98</f>
        <v>27.777777777777775</v>
      </c>
      <c r="F101" s="118"/>
      <c r="G101" s="186"/>
      <c r="H101" s="102"/>
    </row>
    <row r="102" spans="1:10" ht="19.5" customHeight="1" x14ac:dyDescent="0.3">
      <c r="C102" s="189" t="s">
        <v>62</v>
      </c>
      <c r="D102" s="190">
        <f>D101/B34</f>
        <v>35.689125009754868</v>
      </c>
      <c r="F102" s="122"/>
      <c r="G102" s="186"/>
      <c r="H102" s="102"/>
      <c r="J102" s="191"/>
    </row>
    <row r="103" spans="1:10" ht="18.75" x14ac:dyDescent="0.3">
      <c r="C103" s="192" t="s">
        <v>98</v>
      </c>
      <c r="D103" s="193">
        <f>AVERAGE(E91:E94,G91:G94)</f>
        <v>7055618.7749225302</v>
      </c>
      <c r="F103" s="122"/>
      <c r="G103" s="194"/>
      <c r="H103" s="102"/>
      <c r="J103" s="195"/>
    </row>
    <row r="104" spans="1:10" ht="18.75" x14ac:dyDescent="0.3">
      <c r="C104" s="158" t="s">
        <v>64</v>
      </c>
      <c r="D104" s="196">
        <f>STDEV(E91:E94,G91:G94)/D103</f>
        <v>1.1498724350954464E-3</v>
      </c>
      <c r="F104" s="122"/>
      <c r="G104" s="186"/>
      <c r="H104" s="102"/>
      <c r="J104" s="195"/>
    </row>
    <row r="105" spans="1:10" ht="19.5" customHeight="1" x14ac:dyDescent="0.3">
      <c r="C105" s="161" t="s">
        <v>65</v>
      </c>
      <c r="D105" s="197">
        <f>COUNT(E91:E94,G91:G94)</f>
        <v>6</v>
      </c>
      <c r="F105" s="122"/>
      <c r="G105" s="186"/>
      <c r="H105" s="102"/>
      <c r="J105" s="195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99</v>
      </c>
      <c r="B107" s="75">
        <v>900</v>
      </c>
      <c r="C107" s="198" t="s">
        <v>100</v>
      </c>
      <c r="D107" s="199" t="s">
        <v>43</v>
      </c>
      <c r="E107" s="200" t="s">
        <v>101</v>
      </c>
      <c r="F107" s="201" t="s">
        <v>102</v>
      </c>
    </row>
    <row r="108" spans="1:10" ht="26.25" customHeight="1" x14ac:dyDescent="0.4">
      <c r="A108" s="76" t="s">
        <v>103</v>
      </c>
      <c r="B108" s="77">
        <v>1</v>
      </c>
      <c r="C108" s="202">
        <v>1</v>
      </c>
      <c r="D108" s="203">
        <v>7045428</v>
      </c>
      <c r="E108" s="204">
        <f t="shared" ref="E108:E113" si="1">IF(ISBLANK(D108),"-",D108/$D$103*$D$100*$B$116)</f>
        <v>49.927782557082374</v>
      </c>
      <c r="F108" s="205">
        <f t="shared" ref="F108:F113" si="2">IF(ISBLANK(D108), "-", E108/$B$56)</f>
        <v>0.99855565114164746</v>
      </c>
    </row>
    <row r="109" spans="1:10" ht="26.25" customHeight="1" x14ac:dyDescent="0.4">
      <c r="A109" s="76" t="s">
        <v>76</v>
      </c>
      <c r="B109" s="77">
        <v>1</v>
      </c>
      <c r="C109" s="202">
        <v>2</v>
      </c>
      <c r="D109" s="203">
        <v>7161505</v>
      </c>
      <c r="E109" s="206">
        <f t="shared" si="1"/>
        <v>50.75036809991645</v>
      </c>
      <c r="F109" s="207">
        <f t="shared" si="2"/>
        <v>1.0150073619983291</v>
      </c>
    </row>
    <row r="110" spans="1:10" ht="26.25" customHeight="1" x14ac:dyDescent="0.4">
      <c r="A110" s="76" t="s">
        <v>77</v>
      </c>
      <c r="B110" s="77">
        <v>1</v>
      </c>
      <c r="C110" s="202">
        <v>3</v>
      </c>
      <c r="D110" s="203">
        <v>6940012</v>
      </c>
      <c r="E110" s="206">
        <f t="shared" si="1"/>
        <v>49.180746731006593</v>
      </c>
      <c r="F110" s="207">
        <f t="shared" si="2"/>
        <v>0.98361493462013183</v>
      </c>
    </row>
    <row r="111" spans="1:10" ht="26.25" customHeight="1" x14ac:dyDescent="0.4">
      <c r="A111" s="76" t="s">
        <v>78</v>
      </c>
      <c r="B111" s="77">
        <v>1</v>
      </c>
      <c r="C111" s="202">
        <v>4</v>
      </c>
      <c r="D111" s="203">
        <v>7016600</v>
      </c>
      <c r="E111" s="206">
        <f t="shared" si="1"/>
        <v>49.723491474190659</v>
      </c>
      <c r="F111" s="207">
        <f t="shared" si="2"/>
        <v>0.99446982948381324</v>
      </c>
    </row>
    <row r="112" spans="1:10" ht="26.25" customHeight="1" x14ac:dyDescent="0.4">
      <c r="A112" s="76" t="s">
        <v>79</v>
      </c>
      <c r="B112" s="77">
        <v>1</v>
      </c>
      <c r="C112" s="202">
        <v>5</v>
      </c>
      <c r="D112" s="203">
        <v>7042254</v>
      </c>
      <c r="E112" s="206">
        <f t="shared" si="1"/>
        <v>49.905289845236311</v>
      </c>
      <c r="F112" s="207">
        <f t="shared" si="2"/>
        <v>0.99810579690472623</v>
      </c>
    </row>
    <row r="113" spans="1:10" ht="26.25" customHeight="1" x14ac:dyDescent="0.4">
      <c r="A113" s="76" t="s">
        <v>81</v>
      </c>
      <c r="B113" s="77">
        <v>1</v>
      </c>
      <c r="C113" s="208">
        <v>6</v>
      </c>
      <c r="D113" s="209">
        <v>7110936</v>
      </c>
      <c r="E113" s="210">
        <f t="shared" si="1"/>
        <v>50.39200831877482</v>
      </c>
      <c r="F113" s="211">
        <f>IF(ISBLANK(D113), "-", E113/$B$56)</f>
        <v>1.0078401663754963</v>
      </c>
    </row>
    <row r="114" spans="1:10" ht="26.25" customHeight="1" x14ac:dyDescent="0.4">
      <c r="A114" s="76" t="s">
        <v>82</v>
      </c>
      <c r="B114" s="77">
        <v>1</v>
      </c>
      <c r="C114" s="202"/>
      <c r="D114" s="155"/>
      <c r="E114" s="50"/>
      <c r="F114" s="212"/>
    </row>
    <row r="115" spans="1:10" ht="26.25" customHeight="1" x14ac:dyDescent="0.4">
      <c r="A115" s="76" t="s">
        <v>83</v>
      </c>
      <c r="B115" s="77">
        <v>1</v>
      </c>
      <c r="C115" s="202"/>
      <c r="D115" s="213"/>
      <c r="E115" s="214" t="s">
        <v>51</v>
      </c>
      <c r="F115" s="215">
        <f>AVERAGE(F108:F113)</f>
        <v>0.9995989567540241</v>
      </c>
    </row>
    <row r="116" spans="1:10" ht="27" customHeight="1" x14ac:dyDescent="0.4">
      <c r="A116" s="76" t="s">
        <v>84</v>
      </c>
      <c r="B116" s="108">
        <f>(B115/B114)*(B113/B112)*(B111/B110)*(B109/B108)*B107</f>
        <v>900</v>
      </c>
      <c r="C116" s="216"/>
      <c r="D116" s="217"/>
      <c r="E116" s="175" t="s">
        <v>64</v>
      </c>
      <c r="F116" s="218">
        <f>STDEV(F108:F113)/F115</f>
        <v>1.0871295133657642E-2</v>
      </c>
      <c r="I116" s="50"/>
    </row>
    <row r="117" spans="1:10" ht="27" customHeight="1" x14ac:dyDescent="0.4">
      <c r="A117" s="482" t="s">
        <v>58</v>
      </c>
      <c r="B117" s="483"/>
      <c r="C117" s="219"/>
      <c r="D117" s="220"/>
      <c r="E117" s="221" t="s">
        <v>65</v>
      </c>
      <c r="F117" s="222">
        <f>COUNT(F108:F113)</f>
        <v>6</v>
      </c>
      <c r="I117" s="50"/>
      <c r="J117" s="195"/>
    </row>
    <row r="118" spans="1:10" ht="19.5" customHeight="1" x14ac:dyDescent="0.3">
      <c r="A118" s="484"/>
      <c r="B118" s="485"/>
      <c r="C118" s="50"/>
      <c r="D118" s="50"/>
      <c r="E118" s="50"/>
      <c r="F118" s="155"/>
      <c r="G118" s="50"/>
      <c r="H118" s="50"/>
      <c r="I118" s="50"/>
    </row>
    <row r="119" spans="1:10" ht="18.75" x14ac:dyDescent="0.3">
      <c r="A119" s="231"/>
      <c r="B119" s="72"/>
      <c r="C119" s="50"/>
      <c r="D119" s="50"/>
      <c r="E119" s="50"/>
      <c r="F119" s="155"/>
      <c r="G119" s="50"/>
      <c r="H119" s="50"/>
      <c r="I119" s="50"/>
    </row>
    <row r="120" spans="1:10" ht="26.25" customHeight="1" x14ac:dyDescent="0.4">
      <c r="A120" s="60" t="s">
        <v>87</v>
      </c>
      <c r="B120" s="163" t="s">
        <v>104</v>
      </c>
      <c r="C120" s="499" t="str">
        <f>B20</f>
        <v>Sitagliptin</v>
      </c>
      <c r="D120" s="499"/>
      <c r="E120" s="164" t="s">
        <v>105</v>
      </c>
      <c r="F120" s="164"/>
      <c r="G120" s="165">
        <f>F115</f>
        <v>0.9995989567540241</v>
      </c>
      <c r="H120" s="50"/>
      <c r="I120" s="50"/>
    </row>
    <row r="121" spans="1:10" ht="19.5" customHeight="1" x14ac:dyDescent="0.3">
      <c r="A121" s="223"/>
      <c r="B121" s="223"/>
      <c r="C121" s="224"/>
      <c r="D121" s="224"/>
      <c r="E121" s="224"/>
      <c r="F121" s="224"/>
      <c r="G121" s="224"/>
      <c r="H121" s="224"/>
    </row>
    <row r="122" spans="1:10" ht="18.75" x14ac:dyDescent="0.3">
      <c r="B122" s="501" t="s">
        <v>22</v>
      </c>
      <c r="C122" s="501"/>
      <c r="E122" s="170" t="s">
        <v>23</v>
      </c>
      <c r="F122" s="225"/>
      <c r="G122" s="501" t="s">
        <v>24</v>
      </c>
      <c r="H122" s="501"/>
    </row>
    <row r="123" spans="1:10" ht="18.75" x14ac:dyDescent="0.3">
      <c r="A123" s="226" t="s">
        <v>25</v>
      </c>
      <c r="B123" s="227"/>
      <c r="C123" s="227"/>
      <c r="E123" s="227"/>
      <c r="F123" s="50"/>
      <c r="G123" s="228"/>
      <c r="H123" s="228"/>
    </row>
    <row r="124" spans="1:10" ht="18.75" x14ac:dyDescent="0.3">
      <c r="A124" s="226" t="s">
        <v>26</v>
      </c>
      <c r="B124" s="229"/>
      <c r="C124" s="229"/>
      <c r="E124" s="229"/>
      <c r="F124" s="50"/>
      <c r="G124" s="230"/>
      <c r="H124" s="230"/>
    </row>
    <row r="125" spans="1:10" ht="18.75" x14ac:dyDescent="0.3">
      <c r="A125" s="154"/>
      <c r="B125" s="154"/>
      <c r="C125" s="155"/>
      <c r="D125" s="155"/>
      <c r="E125" s="155"/>
      <c r="F125" s="160"/>
      <c r="G125" s="155"/>
      <c r="H125" s="155"/>
      <c r="I125" s="50"/>
    </row>
    <row r="126" spans="1:10" ht="18.75" x14ac:dyDescent="0.3">
      <c r="A126" s="154"/>
      <c r="B126" s="154"/>
      <c r="C126" s="155"/>
      <c r="D126" s="155"/>
      <c r="E126" s="155"/>
      <c r="F126" s="160"/>
      <c r="G126" s="155"/>
      <c r="H126" s="155"/>
      <c r="I126" s="50"/>
    </row>
    <row r="127" spans="1:10" ht="18.75" x14ac:dyDescent="0.3">
      <c r="A127" s="154"/>
      <c r="B127" s="154"/>
      <c r="C127" s="155"/>
      <c r="D127" s="155"/>
      <c r="E127" s="155"/>
      <c r="F127" s="160"/>
      <c r="G127" s="155"/>
      <c r="H127" s="155"/>
      <c r="I127" s="50"/>
    </row>
    <row r="128" spans="1:10" ht="18.75" x14ac:dyDescent="0.3">
      <c r="A128" s="154"/>
      <c r="B128" s="154"/>
      <c r="C128" s="155"/>
      <c r="D128" s="155"/>
      <c r="E128" s="155"/>
      <c r="F128" s="160"/>
      <c r="G128" s="155"/>
      <c r="H128" s="155"/>
      <c r="I128" s="50"/>
    </row>
    <row r="129" spans="1:9" ht="18.75" x14ac:dyDescent="0.3">
      <c r="A129" s="154"/>
      <c r="B129" s="154"/>
      <c r="C129" s="155"/>
      <c r="D129" s="155"/>
      <c r="E129" s="155"/>
      <c r="F129" s="160"/>
      <c r="G129" s="155"/>
      <c r="H129" s="155"/>
      <c r="I129" s="50"/>
    </row>
    <row r="130" spans="1:9" ht="18.75" x14ac:dyDescent="0.3">
      <c r="A130" s="154"/>
      <c r="B130" s="154"/>
      <c r="C130" s="155"/>
      <c r="D130" s="155"/>
      <c r="E130" s="155"/>
      <c r="F130" s="160"/>
      <c r="G130" s="155"/>
      <c r="H130" s="155"/>
      <c r="I130" s="50"/>
    </row>
    <row r="131" spans="1:9" ht="18.75" x14ac:dyDescent="0.3">
      <c r="A131" s="154"/>
      <c r="B131" s="154"/>
      <c r="C131" s="155"/>
      <c r="D131" s="155"/>
      <c r="E131" s="155"/>
      <c r="F131" s="160"/>
      <c r="G131" s="155"/>
      <c r="H131" s="155"/>
      <c r="I131" s="50"/>
    </row>
    <row r="132" spans="1:9" ht="18.75" x14ac:dyDescent="0.3">
      <c r="A132" s="154"/>
      <c r="B132" s="154"/>
      <c r="C132" s="155"/>
      <c r="D132" s="155"/>
      <c r="E132" s="155"/>
      <c r="F132" s="160"/>
      <c r="G132" s="155"/>
      <c r="H132" s="155"/>
      <c r="I132" s="50"/>
    </row>
    <row r="133" spans="1:9" ht="18.75" x14ac:dyDescent="0.3">
      <c r="A133" s="154"/>
      <c r="B133" s="154"/>
      <c r="C133" s="155"/>
      <c r="D133" s="155"/>
      <c r="E133" s="155"/>
      <c r="F133" s="160"/>
      <c r="G133" s="155"/>
      <c r="H133" s="155"/>
      <c r="I133" s="50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N250"/>
  <sheetViews>
    <sheetView topLeftCell="A83" zoomScale="50" zoomScaleNormal="50" workbookViewId="0">
      <selection activeCell="C112" sqref="C112"/>
    </sheetView>
  </sheetViews>
  <sheetFormatPr defaultColWidth="9.140625" defaultRowHeight="1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233"/>
    </row>
    <row r="16" spans="1:8" ht="19.5" customHeight="1" x14ac:dyDescent="0.3">
      <c r="A16" s="466" t="s">
        <v>7</v>
      </c>
      <c r="B16" s="467"/>
      <c r="C16" s="467"/>
      <c r="D16" s="467"/>
      <c r="E16" s="467"/>
      <c r="F16" s="467"/>
      <c r="G16" s="467"/>
      <c r="H16" s="468"/>
    </row>
    <row r="17" spans="1:14" ht="20.25" customHeight="1" x14ac:dyDescent="0.25">
      <c r="A17" s="469" t="s">
        <v>27</v>
      </c>
      <c r="B17" s="469"/>
      <c r="C17" s="469"/>
      <c r="D17" s="469"/>
      <c r="E17" s="469"/>
      <c r="F17" s="469"/>
      <c r="G17" s="469"/>
      <c r="H17" s="469"/>
    </row>
    <row r="18" spans="1:14" ht="26.25" customHeight="1" x14ac:dyDescent="0.4">
      <c r="A18" s="235" t="s">
        <v>0</v>
      </c>
      <c r="B18" s="465" t="s">
        <v>106</v>
      </c>
      <c r="C18" s="465"/>
      <c r="D18" s="415"/>
      <c r="E18" s="236"/>
      <c r="F18" s="237"/>
      <c r="G18" s="237"/>
      <c r="H18" s="237"/>
    </row>
    <row r="19" spans="1:14" ht="26.25" customHeight="1" x14ac:dyDescent="0.4">
      <c r="A19" s="235" t="s">
        <v>1</v>
      </c>
      <c r="B19" s="238" t="s">
        <v>10</v>
      </c>
      <c r="C19" s="237">
        <v>1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2</v>
      </c>
      <c r="B20" s="470" t="s">
        <v>107</v>
      </c>
      <c r="C20" s="470"/>
      <c r="D20" s="237"/>
      <c r="E20" s="237"/>
      <c r="F20" s="237"/>
      <c r="G20" s="237"/>
      <c r="H20" s="237"/>
    </row>
    <row r="21" spans="1:14" ht="26.25" customHeight="1" x14ac:dyDescent="0.4">
      <c r="A21" s="235" t="s">
        <v>12</v>
      </c>
      <c r="B21" s="470" t="s">
        <v>108</v>
      </c>
      <c r="C21" s="470"/>
      <c r="D21" s="470"/>
      <c r="E21" s="470"/>
      <c r="F21" s="470"/>
      <c r="G21" s="470"/>
      <c r="H21" s="470"/>
      <c r="I21" s="239"/>
    </row>
    <row r="22" spans="1:14" ht="26.25" customHeight="1" x14ac:dyDescent="0.4">
      <c r="A22" s="235" t="s">
        <v>14</v>
      </c>
      <c r="B22" s="240">
        <v>41912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</v>
      </c>
      <c r="B23" s="240">
        <v>42130</v>
      </c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16</v>
      </c>
      <c r="B25" s="241"/>
    </row>
    <row r="26" spans="1:14" ht="26.25" customHeight="1" x14ac:dyDescent="0.4">
      <c r="A26" s="243" t="s">
        <v>28</v>
      </c>
      <c r="B26" s="465" t="s">
        <v>109</v>
      </c>
      <c r="C26" s="465"/>
    </row>
    <row r="27" spans="1:14" ht="26.25" customHeight="1" x14ac:dyDescent="0.4">
      <c r="A27" s="244" t="s">
        <v>29</v>
      </c>
      <c r="B27" s="471" t="s">
        <v>110</v>
      </c>
      <c r="C27" s="471"/>
    </row>
    <row r="28" spans="1:14" ht="27" customHeight="1" x14ac:dyDescent="0.4">
      <c r="A28" s="244" t="s">
        <v>30</v>
      </c>
      <c r="B28" s="245">
        <v>99.4</v>
      </c>
    </row>
    <row r="29" spans="1:14" s="3" customFormat="1" ht="27" customHeight="1" x14ac:dyDescent="0.4">
      <c r="A29" s="244" t="s">
        <v>31</v>
      </c>
      <c r="B29" s="246">
        <v>0</v>
      </c>
      <c r="C29" s="472" t="s">
        <v>32</v>
      </c>
      <c r="D29" s="473"/>
      <c r="E29" s="473"/>
      <c r="F29" s="473"/>
      <c r="G29" s="474"/>
      <c r="I29" s="247"/>
      <c r="J29" s="247"/>
      <c r="K29" s="247"/>
      <c r="L29" s="247"/>
    </row>
    <row r="30" spans="1:14" s="3" customFormat="1" ht="19.5" customHeight="1" x14ac:dyDescent="0.3">
      <c r="A30" s="244" t="s">
        <v>33</v>
      </c>
      <c r="B30" s="248">
        <f>B28-B29</f>
        <v>99.4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34</v>
      </c>
      <c r="B31" s="251">
        <v>1</v>
      </c>
      <c r="C31" s="475" t="s">
        <v>35</v>
      </c>
      <c r="D31" s="476"/>
      <c r="E31" s="476"/>
      <c r="F31" s="476"/>
      <c r="G31" s="476"/>
      <c r="H31" s="477"/>
      <c r="I31" s="247"/>
      <c r="J31" s="247"/>
      <c r="K31" s="247"/>
      <c r="L31" s="247"/>
    </row>
    <row r="32" spans="1:14" s="3" customFormat="1" ht="27" customHeight="1" x14ac:dyDescent="0.4">
      <c r="A32" s="244" t="s">
        <v>36</v>
      </c>
      <c r="B32" s="251">
        <v>1</v>
      </c>
      <c r="C32" s="475" t="s">
        <v>37</v>
      </c>
      <c r="D32" s="476"/>
      <c r="E32" s="476"/>
      <c r="F32" s="476"/>
      <c r="G32" s="476"/>
      <c r="H32" s="477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38</v>
      </c>
      <c r="B34" s="256">
        <f>B31/B32</f>
        <v>1</v>
      </c>
      <c r="C34" s="234" t="s">
        <v>39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40</v>
      </c>
      <c r="B36" s="258">
        <v>50</v>
      </c>
      <c r="C36" s="234"/>
      <c r="D36" s="478" t="s">
        <v>5</v>
      </c>
      <c r="E36" s="479"/>
      <c r="F36" s="478" t="s">
        <v>6</v>
      </c>
      <c r="G36" s="480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41</v>
      </c>
      <c r="B37" s="260">
        <v>1</v>
      </c>
      <c r="C37" s="261" t="s">
        <v>42</v>
      </c>
      <c r="D37" s="262" t="s">
        <v>43</v>
      </c>
      <c r="E37" s="263" t="s">
        <v>44</v>
      </c>
      <c r="F37" s="262" t="s">
        <v>43</v>
      </c>
      <c r="G37" s="264" t="s">
        <v>44</v>
      </c>
      <c r="I37" s="265" t="s">
        <v>45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46</v>
      </c>
      <c r="B38" s="260">
        <v>1</v>
      </c>
      <c r="C38" s="266">
        <v>1</v>
      </c>
      <c r="D38" s="267">
        <v>2265023</v>
      </c>
      <c r="E38" s="268">
        <f>IF(ISBLANK(D38),"-",$D$48/$D$45*D38)</f>
        <v>2178484.8671378172</v>
      </c>
      <c r="F38" s="267">
        <v>2214350</v>
      </c>
      <c r="G38" s="269">
        <f>IF(ISBLANK(F38),"-",$D$48/$F$45*F38)</f>
        <v>2162831.3570744856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47</v>
      </c>
      <c r="B39" s="260">
        <v>1</v>
      </c>
      <c r="C39" s="271">
        <v>2</v>
      </c>
      <c r="D39" s="272">
        <v>2304402</v>
      </c>
      <c r="E39" s="273">
        <f>IF(ISBLANK(D39),"-",$D$48/$D$45*D39)</f>
        <v>2216359.3415175565</v>
      </c>
      <c r="F39" s="272">
        <v>2252819</v>
      </c>
      <c r="G39" s="274">
        <f>IF(ISBLANK(F39),"-",$D$48/$F$45*F39)</f>
        <v>2200405.3446894963</v>
      </c>
      <c r="I39" s="481">
        <f>ABS((F43/D43*D42)-F42)/D42</f>
        <v>3.7380497409620836E-3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48</v>
      </c>
      <c r="B40" s="260">
        <v>1</v>
      </c>
      <c r="C40" s="271">
        <v>3</v>
      </c>
      <c r="D40" s="272">
        <v>2316155</v>
      </c>
      <c r="E40" s="273">
        <f>IF(ISBLANK(D40),"-",$D$48/$D$45*D40)</f>
        <v>2227663.3029534761</v>
      </c>
      <c r="F40" s="272">
        <v>2287348</v>
      </c>
      <c r="G40" s="274">
        <f>IF(ISBLANK(F40),"-",$D$48/$F$45*F40)</f>
        <v>2234130.9995897715</v>
      </c>
      <c r="I40" s="481"/>
      <c r="L40" s="252"/>
      <c r="M40" s="252"/>
      <c r="N40" s="275"/>
    </row>
    <row r="41" spans="1:14" ht="27" customHeight="1" x14ac:dyDescent="0.4">
      <c r="A41" s="259" t="s">
        <v>49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50</v>
      </c>
      <c r="B42" s="260">
        <v>1</v>
      </c>
      <c r="C42" s="281" t="s">
        <v>51</v>
      </c>
      <c r="D42" s="282">
        <f>AVERAGE(D38:D41)</f>
        <v>2295193.3333333335</v>
      </c>
      <c r="E42" s="283">
        <f>AVERAGE(E38:E41)</f>
        <v>2207502.5038696169</v>
      </c>
      <c r="F42" s="282">
        <f>AVERAGE(F38:F41)</f>
        <v>2251505.6666666665</v>
      </c>
      <c r="G42" s="284">
        <f>AVERAGE(G38:G41)</f>
        <v>2199122.5671179178</v>
      </c>
      <c r="H42" s="285"/>
    </row>
    <row r="43" spans="1:14" ht="26.25" customHeight="1" x14ac:dyDescent="0.4">
      <c r="A43" s="259" t="s">
        <v>52</v>
      </c>
      <c r="B43" s="260">
        <v>1</v>
      </c>
      <c r="C43" s="286" t="s">
        <v>53</v>
      </c>
      <c r="D43" s="287">
        <v>26.15</v>
      </c>
      <c r="E43" s="275"/>
      <c r="F43" s="287">
        <v>25.75</v>
      </c>
      <c r="H43" s="285"/>
    </row>
    <row r="44" spans="1:14" ht="26.25" customHeight="1" x14ac:dyDescent="0.4">
      <c r="A44" s="259" t="s">
        <v>54</v>
      </c>
      <c r="B44" s="260">
        <v>1</v>
      </c>
      <c r="C44" s="288" t="s">
        <v>55</v>
      </c>
      <c r="D44" s="289">
        <f>D43*$B$34</f>
        <v>26.15</v>
      </c>
      <c r="E44" s="290"/>
      <c r="F44" s="289">
        <f>F43*$B$34</f>
        <v>25.75</v>
      </c>
      <c r="H44" s="285"/>
    </row>
    <row r="45" spans="1:14" ht="19.5" customHeight="1" x14ac:dyDescent="0.3">
      <c r="A45" s="259" t="s">
        <v>56</v>
      </c>
      <c r="B45" s="291">
        <f>(B44/B43)*(B42/B41)*(B40/B39)*(B38/B37)*B36</f>
        <v>50</v>
      </c>
      <c r="C45" s="288" t="s">
        <v>57</v>
      </c>
      <c r="D45" s="292">
        <f>D44*$B$30/100</f>
        <v>25.993099999999998</v>
      </c>
      <c r="E45" s="293"/>
      <c r="F45" s="292">
        <f>F44*$B$30/100</f>
        <v>25.595500000000001</v>
      </c>
      <c r="H45" s="285"/>
    </row>
    <row r="46" spans="1:14" ht="19.5" customHeight="1" x14ac:dyDescent="0.3">
      <c r="A46" s="482" t="s">
        <v>58</v>
      </c>
      <c r="B46" s="483"/>
      <c r="C46" s="288" t="s">
        <v>59</v>
      </c>
      <c r="D46" s="294">
        <f>D45/$B$45</f>
        <v>0.51986199999999994</v>
      </c>
      <c r="E46" s="295"/>
      <c r="F46" s="296">
        <f>F45/$B$45</f>
        <v>0.51190999999999998</v>
      </c>
      <c r="H46" s="285"/>
    </row>
    <row r="47" spans="1:14" ht="27" customHeight="1" x14ac:dyDescent="0.4">
      <c r="A47" s="484"/>
      <c r="B47" s="485"/>
      <c r="C47" s="297" t="s">
        <v>60</v>
      </c>
      <c r="D47" s="298">
        <v>0.5</v>
      </c>
      <c r="E47" s="299"/>
      <c r="F47" s="295"/>
      <c r="H47" s="285"/>
    </row>
    <row r="48" spans="1:14" ht="18.75" x14ac:dyDescent="0.3">
      <c r="C48" s="300" t="s">
        <v>61</v>
      </c>
      <c r="D48" s="292">
        <f>D47*$B$45</f>
        <v>25</v>
      </c>
      <c r="F48" s="301"/>
      <c r="H48" s="285"/>
    </row>
    <row r="49" spans="1:12" ht="19.5" customHeight="1" x14ac:dyDescent="0.3">
      <c r="C49" s="302" t="s">
        <v>62</v>
      </c>
      <c r="D49" s="303">
        <f>D48/B34</f>
        <v>25</v>
      </c>
      <c r="F49" s="301"/>
      <c r="H49" s="285"/>
    </row>
    <row r="50" spans="1:12" ht="18.75" x14ac:dyDescent="0.3">
      <c r="C50" s="257" t="s">
        <v>63</v>
      </c>
      <c r="D50" s="304">
        <f>AVERAGE(E38:E41,G38:G41)</f>
        <v>2203312.5354937674</v>
      </c>
      <c r="F50" s="305"/>
      <c r="H50" s="285"/>
    </row>
    <row r="51" spans="1:12" ht="18.75" x14ac:dyDescent="0.3">
      <c r="C51" s="259" t="s">
        <v>64</v>
      </c>
      <c r="D51" s="306">
        <f>STDEV(E38:E41,G38:G41)/D50</f>
        <v>1.2799469685353129E-2</v>
      </c>
      <c r="F51" s="305"/>
      <c r="H51" s="285"/>
    </row>
    <row r="52" spans="1:12" ht="19.5" customHeight="1" x14ac:dyDescent="0.3">
      <c r="C52" s="307" t="s">
        <v>65</v>
      </c>
      <c r="D52" s="308">
        <f>COUNT(E38:E41,G38:G41)</f>
        <v>6</v>
      </c>
      <c r="F52" s="305"/>
    </row>
    <row r="54" spans="1:12" ht="18.75" x14ac:dyDescent="0.3">
      <c r="A54" s="309" t="s">
        <v>16</v>
      </c>
      <c r="B54" s="310" t="s">
        <v>66</v>
      </c>
    </row>
    <row r="55" spans="1:12" ht="18.75" x14ac:dyDescent="0.3">
      <c r="A55" s="234" t="s">
        <v>67</v>
      </c>
      <c r="B55" s="311" t="str">
        <f>B21</f>
        <v xml:space="preserve">Each film coated tablet contains Metformin Hcl </v>
      </c>
    </row>
    <row r="56" spans="1:12" ht="26.25" customHeight="1" x14ac:dyDescent="0.4">
      <c r="A56" s="312" t="s">
        <v>68</v>
      </c>
      <c r="B56" s="313">
        <v>1000</v>
      </c>
      <c r="C56" s="234" t="str">
        <f>B20</f>
        <v>Metformin 500 mg</v>
      </c>
      <c r="H56" s="314"/>
    </row>
    <row r="57" spans="1:12" ht="18.75" x14ac:dyDescent="0.3">
      <c r="A57" s="311" t="s">
        <v>69</v>
      </c>
      <c r="B57" s="315">
        <f>Uniformity!C46</f>
        <v>1408.5419999999999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70</v>
      </c>
      <c r="B59" s="258">
        <v>100</v>
      </c>
      <c r="C59" s="234"/>
      <c r="D59" s="316" t="s">
        <v>71</v>
      </c>
      <c r="E59" s="317" t="s">
        <v>42</v>
      </c>
      <c r="F59" s="317" t="s">
        <v>43</v>
      </c>
      <c r="G59" s="317" t="s">
        <v>72</v>
      </c>
      <c r="H59" s="261" t="s">
        <v>73</v>
      </c>
      <c r="L59" s="247"/>
    </row>
    <row r="60" spans="1:12" s="3" customFormat="1" ht="26.25" customHeight="1" x14ac:dyDescent="0.4">
      <c r="A60" s="259" t="s">
        <v>74</v>
      </c>
      <c r="B60" s="260">
        <v>5</v>
      </c>
      <c r="C60" s="486" t="s">
        <v>75</v>
      </c>
      <c r="D60" s="489">
        <v>1437.6</v>
      </c>
      <c r="E60" s="318">
        <v>1</v>
      </c>
      <c r="F60" s="319">
        <v>4175654</v>
      </c>
      <c r="G60" s="320">
        <f>IF(ISBLANK(F60),"-",(F60/$D$50*$D$47*$B$68)*($B$57/$D$60))</f>
        <v>928.43208720313771</v>
      </c>
      <c r="H60" s="321">
        <f t="shared" ref="H60:H71" si="0">IF(ISBLANK(F60),"-",G60/$B$56)</f>
        <v>0.92843208720313775</v>
      </c>
      <c r="L60" s="247"/>
    </row>
    <row r="61" spans="1:12" s="3" customFormat="1" ht="26.25" customHeight="1" x14ac:dyDescent="0.4">
      <c r="A61" s="259" t="s">
        <v>76</v>
      </c>
      <c r="B61" s="260">
        <v>50</v>
      </c>
      <c r="C61" s="487"/>
      <c r="D61" s="490"/>
      <c r="E61" s="322">
        <v>2</v>
      </c>
      <c r="F61" s="272">
        <v>4100527</v>
      </c>
      <c r="G61" s="323">
        <f>IF(ISBLANK(F61),"-",(F61/$D$50*$D$47*$B$68)*($B$57/$D$60))</f>
        <v>911.7280409829981</v>
      </c>
      <c r="H61" s="324">
        <f t="shared" si="0"/>
        <v>0.91172804098299809</v>
      </c>
      <c r="L61" s="247"/>
    </row>
    <row r="62" spans="1:12" s="3" customFormat="1" ht="26.25" customHeight="1" x14ac:dyDescent="0.4">
      <c r="A62" s="259" t="s">
        <v>77</v>
      </c>
      <c r="B62" s="260">
        <v>1</v>
      </c>
      <c r="C62" s="487"/>
      <c r="D62" s="490"/>
      <c r="E62" s="322">
        <v>3</v>
      </c>
      <c r="F62" s="325">
        <v>4139316</v>
      </c>
      <c r="G62" s="323">
        <f>IF(ISBLANK(F62),"-",(F62/$D$50*$D$47*$B$68)*($B$57/$D$60))</f>
        <v>920.35254680424725</v>
      </c>
      <c r="H62" s="324">
        <f t="shared" si="0"/>
        <v>0.92035254680424727</v>
      </c>
      <c r="L62" s="247"/>
    </row>
    <row r="63" spans="1:12" ht="27" customHeight="1" x14ac:dyDescent="0.4">
      <c r="A63" s="259" t="s">
        <v>78</v>
      </c>
      <c r="B63" s="260">
        <v>1</v>
      </c>
      <c r="C63" s="488"/>
      <c r="D63" s="491"/>
      <c r="E63" s="326">
        <v>4</v>
      </c>
      <c r="F63" s="327"/>
      <c r="G63" s="323" t="str">
        <f>IF(ISBLANK(F63),"-",(F63/$D$50*$D$47*$B$68)*($B$57/$D$60))</f>
        <v>-</v>
      </c>
      <c r="H63" s="324" t="str">
        <f t="shared" si="0"/>
        <v>-</v>
      </c>
    </row>
    <row r="64" spans="1:12" ht="26.25" customHeight="1" x14ac:dyDescent="0.4">
      <c r="A64" s="259" t="s">
        <v>79</v>
      </c>
      <c r="B64" s="260">
        <v>1</v>
      </c>
      <c r="C64" s="486" t="s">
        <v>80</v>
      </c>
      <c r="D64" s="489">
        <v>1438.74</v>
      </c>
      <c r="E64" s="318">
        <v>1</v>
      </c>
      <c r="F64" s="319">
        <v>4162894</v>
      </c>
      <c r="G64" s="328">
        <f>IF(ISBLANK(F64),"-",(F64/$D$50*$D$47*$B$68)*($B$57/$D$64))</f>
        <v>924.86157189554194</v>
      </c>
      <c r="H64" s="329">
        <f t="shared" si="0"/>
        <v>0.92486157189554197</v>
      </c>
    </row>
    <row r="65" spans="1:8" ht="26.25" customHeight="1" x14ac:dyDescent="0.4">
      <c r="A65" s="259" t="s">
        <v>81</v>
      </c>
      <c r="B65" s="260">
        <v>1</v>
      </c>
      <c r="C65" s="487"/>
      <c r="D65" s="490"/>
      <c r="E65" s="322">
        <v>2</v>
      </c>
      <c r="F65" s="272">
        <v>4114924</v>
      </c>
      <c r="G65" s="330">
        <f>IF(ISBLANK(F65),"-",(F65/$D$50*$D$47*$B$68)*($B$57/$D$64))</f>
        <v>914.20417595804531</v>
      </c>
      <c r="H65" s="331">
        <f t="shared" si="0"/>
        <v>0.91420417595804526</v>
      </c>
    </row>
    <row r="66" spans="1:8" ht="26.25" customHeight="1" x14ac:dyDescent="0.4">
      <c r="A66" s="259" t="s">
        <v>82</v>
      </c>
      <c r="B66" s="260">
        <v>1</v>
      </c>
      <c r="C66" s="487"/>
      <c r="D66" s="490"/>
      <c r="E66" s="322">
        <v>3</v>
      </c>
      <c r="F66" s="272">
        <v>4126578</v>
      </c>
      <c r="G66" s="330">
        <f>IF(ISBLANK(F66),"-",(F66/$D$50*$D$47*$B$68)*($B$57/$D$64))</f>
        <v>916.79332109574784</v>
      </c>
      <c r="H66" s="331">
        <f t="shared" si="0"/>
        <v>0.91679332109574785</v>
      </c>
    </row>
    <row r="67" spans="1:8" ht="27" customHeight="1" x14ac:dyDescent="0.4">
      <c r="A67" s="259" t="s">
        <v>83</v>
      </c>
      <c r="B67" s="260">
        <v>1</v>
      </c>
      <c r="C67" s="488"/>
      <c r="D67" s="491"/>
      <c r="E67" s="326">
        <v>4</v>
      </c>
      <c r="F67" s="327"/>
      <c r="G67" s="332" t="str">
        <f>IF(ISBLANK(F67),"-",(F67/$D$50*$D$47*$B$68)*($B$57/$D$64))</f>
        <v>-</v>
      </c>
      <c r="H67" s="333" t="str">
        <f t="shared" si="0"/>
        <v>-</v>
      </c>
    </row>
    <row r="68" spans="1:8" ht="26.25" customHeight="1" x14ac:dyDescent="0.4">
      <c r="A68" s="259" t="s">
        <v>84</v>
      </c>
      <c r="B68" s="334">
        <f>(B67/B66)*(B65/B64)*(B63/B62)*(B61/B60)*B59</f>
        <v>1000</v>
      </c>
      <c r="C68" s="486" t="s">
        <v>85</v>
      </c>
      <c r="D68" s="489">
        <v>1438.38</v>
      </c>
      <c r="E68" s="318">
        <v>1</v>
      </c>
      <c r="F68" s="319">
        <v>4219797</v>
      </c>
      <c r="G68" s="328">
        <f>IF(ISBLANK(F68),"-",(F68/$D$50*$D$47*$B$68)*($B$57/$D$68))</f>
        <v>937.73823388254186</v>
      </c>
      <c r="H68" s="324">
        <f t="shared" si="0"/>
        <v>0.93773823388254185</v>
      </c>
    </row>
    <row r="69" spans="1:8" ht="27" customHeight="1" x14ac:dyDescent="0.4">
      <c r="A69" s="307" t="s">
        <v>86</v>
      </c>
      <c r="B69" s="335">
        <f>(D47*B68)/B56*B57</f>
        <v>704.27099999999996</v>
      </c>
      <c r="C69" s="487"/>
      <c r="D69" s="490"/>
      <c r="E69" s="322">
        <v>2</v>
      </c>
      <c r="F69" s="272">
        <v>4159560</v>
      </c>
      <c r="G69" s="330">
        <f>IF(ISBLANK(F69),"-",(F69/$D$50*$D$47*$B$68)*($B$57/$D$68))</f>
        <v>924.35215441132959</v>
      </c>
      <c r="H69" s="324">
        <f t="shared" si="0"/>
        <v>0.92435215441132956</v>
      </c>
    </row>
    <row r="70" spans="1:8" ht="26.25" customHeight="1" x14ac:dyDescent="0.4">
      <c r="A70" s="495" t="s">
        <v>58</v>
      </c>
      <c r="B70" s="496"/>
      <c r="C70" s="487"/>
      <c r="D70" s="490"/>
      <c r="E70" s="322">
        <v>3</v>
      </c>
      <c r="F70" s="272">
        <v>4179680</v>
      </c>
      <c r="G70" s="330">
        <f>IF(ISBLANK(F70),"-",(F70/$D$50*$D$47*$B$68)*($B$57/$D$68))</f>
        <v>928.82329206693646</v>
      </c>
      <c r="H70" s="324">
        <f t="shared" si="0"/>
        <v>0.92882329206693648</v>
      </c>
    </row>
    <row r="71" spans="1:8" ht="27" customHeight="1" x14ac:dyDescent="0.4">
      <c r="A71" s="497"/>
      <c r="B71" s="498"/>
      <c r="C71" s="494"/>
      <c r="D71" s="491"/>
      <c r="E71" s="326">
        <v>4</v>
      </c>
      <c r="F71" s="327"/>
      <c r="G71" s="332" t="str">
        <f>IF(ISBLANK(F71),"-",(F71/$D$50*$D$47*$B$68)*($B$57/$D$68))</f>
        <v>-</v>
      </c>
      <c r="H71" s="336" t="str">
        <f t="shared" si="0"/>
        <v>-</v>
      </c>
    </row>
    <row r="72" spans="1:8" ht="26.25" customHeight="1" x14ac:dyDescent="0.4">
      <c r="A72" s="337"/>
      <c r="B72" s="337"/>
      <c r="C72" s="337"/>
      <c r="D72" s="337"/>
      <c r="E72" s="337"/>
      <c r="F72" s="338"/>
      <c r="G72" s="339" t="s">
        <v>51</v>
      </c>
      <c r="H72" s="340">
        <f>AVERAGE(H60:H71)</f>
        <v>0.92303171381116966</v>
      </c>
    </row>
    <row r="73" spans="1:8" ht="26.25" customHeight="1" x14ac:dyDescent="0.4">
      <c r="C73" s="337"/>
      <c r="D73" s="337"/>
      <c r="E73" s="337"/>
      <c r="F73" s="338"/>
      <c r="G73" s="341" t="s">
        <v>64</v>
      </c>
      <c r="H73" s="342">
        <f>STDEV(H60:H71)/H72</f>
        <v>8.8668575484618564E-3</v>
      </c>
    </row>
    <row r="74" spans="1:8" ht="27" customHeight="1" x14ac:dyDescent="0.4">
      <c r="A74" s="337"/>
      <c r="B74" s="337"/>
      <c r="C74" s="338"/>
      <c r="D74" s="338"/>
      <c r="E74" s="343"/>
      <c r="F74" s="338"/>
      <c r="G74" s="344" t="s">
        <v>65</v>
      </c>
      <c r="H74" s="345">
        <f>COUNT(H60:H71)</f>
        <v>9</v>
      </c>
    </row>
    <row r="76" spans="1:8" ht="26.25" customHeight="1" x14ac:dyDescent="0.4">
      <c r="A76" s="243" t="s">
        <v>87</v>
      </c>
      <c r="B76" s="346" t="s">
        <v>88</v>
      </c>
      <c r="C76" s="499" t="str">
        <f>B20</f>
        <v>Metformin 500 mg</v>
      </c>
      <c r="D76" s="499"/>
      <c r="E76" s="347" t="s">
        <v>89</v>
      </c>
      <c r="F76" s="347"/>
      <c r="G76" s="348">
        <f>H72</f>
        <v>0.92303171381116966</v>
      </c>
      <c r="H76" s="349"/>
    </row>
    <row r="77" spans="1:8" ht="18.75" x14ac:dyDescent="0.3">
      <c r="A77" s="242" t="s">
        <v>90</v>
      </c>
      <c r="B77" s="242" t="s">
        <v>91</v>
      </c>
    </row>
    <row r="78" spans="1:8" ht="18.75" x14ac:dyDescent="0.3">
      <c r="A78" s="242"/>
      <c r="B78" s="242"/>
    </row>
    <row r="79" spans="1:8" ht="26.25" customHeight="1" x14ac:dyDescent="0.4">
      <c r="A79" s="243" t="s">
        <v>28</v>
      </c>
      <c r="B79" s="500" t="str">
        <f>B26</f>
        <v>Metformin</v>
      </c>
      <c r="C79" s="500"/>
    </row>
    <row r="80" spans="1:8" ht="26.25" customHeight="1" x14ac:dyDescent="0.4">
      <c r="A80" s="244" t="s">
        <v>29</v>
      </c>
      <c r="B80" s="500" t="str">
        <f>B27</f>
        <v>NQCL/WRS/M 19-1</v>
      </c>
      <c r="C80" s="500"/>
    </row>
    <row r="81" spans="1:12" ht="27" customHeight="1" x14ac:dyDescent="0.4">
      <c r="A81" s="244" t="s">
        <v>30</v>
      </c>
      <c r="B81" s="350">
        <f>B28</f>
        <v>99.4</v>
      </c>
    </row>
    <row r="82" spans="1:12" s="3" customFormat="1" ht="27" customHeight="1" x14ac:dyDescent="0.4">
      <c r="A82" s="244" t="s">
        <v>31</v>
      </c>
      <c r="B82" s="246">
        <v>0</v>
      </c>
      <c r="C82" s="472" t="s">
        <v>32</v>
      </c>
      <c r="D82" s="473"/>
      <c r="E82" s="473"/>
      <c r="F82" s="473"/>
      <c r="G82" s="474"/>
      <c r="I82" s="247"/>
      <c r="J82" s="247"/>
      <c r="K82" s="247"/>
      <c r="L82" s="247"/>
    </row>
    <row r="83" spans="1:12" s="3" customFormat="1" ht="19.5" customHeight="1" x14ac:dyDescent="0.3">
      <c r="A83" s="244" t="s">
        <v>33</v>
      </c>
      <c r="B83" s="248">
        <f>B81-B82</f>
        <v>99.4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34</v>
      </c>
      <c r="B84" s="251">
        <v>1</v>
      </c>
      <c r="C84" s="475" t="s">
        <v>92</v>
      </c>
      <c r="D84" s="476"/>
      <c r="E84" s="476"/>
      <c r="F84" s="476"/>
      <c r="G84" s="476"/>
      <c r="H84" s="477"/>
      <c r="I84" s="247"/>
      <c r="J84" s="247"/>
      <c r="K84" s="247"/>
      <c r="L84" s="247"/>
    </row>
    <row r="85" spans="1:12" s="3" customFormat="1" ht="27" customHeight="1" x14ac:dyDescent="0.4">
      <c r="A85" s="244" t="s">
        <v>36</v>
      </c>
      <c r="B85" s="251">
        <v>1</v>
      </c>
      <c r="C85" s="475" t="s">
        <v>93</v>
      </c>
      <c r="D85" s="476"/>
      <c r="E85" s="476"/>
      <c r="F85" s="476"/>
      <c r="G85" s="476"/>
      <c r="H85" s="477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38</v>
      </c>
      <c r="B87" s="256">
        <f>B84/B85</f>
        <v>1</v>
      </c>
      <c r="C87" s="234" t="s">
        <v>39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40</v>
      </c>
      <c r="B89" s="401">
        <v>50</v>
      </c>
      <c r="C89" s="401"/>
      <c r="D89" s="351" t="s">
        <v>5</v>
      </c>
      <c r="E89" s="352"/>
      <c r="F89" s="478" t="s">
        <v>6</v>
      </c>
      <c r="G89" s="480"/>
    </row>
    <row r="90" spans="1:12" ht="27" customHeight="1" x14ac:dyDescent="0.4">
      <c r="A90" s="259" t="s">
        <v>41</v>
      </c>
      <c r="B90" s="401">
        <v>1</v>
      </c>
      <c r="C90" s="401" t="s">
        <v>42</v>
      </c>
      <c r="D90" s="262" t="s">
        <v>43</v>
      </c>
      <c r="E90" s="263" t="s">
        <v>44</v>
      </c>
      <c r="F90" s="262" t="s">
        <v>43</v>
      </c>
      <c r="G90" s="354" t="s">
        <v>44</v>
      </c>
      <c r="I90" s="265" t="s">
        <v>45</v>
      </c>
    </row>
    <row r="91" spans="1:12" ht="26.25" customHeight="1" x14ac:dyDescent="0.4">
      <c r="A91" s="259" t="s">
        <v>46</v>
      </c>
      <c r="B91" s="260">
        <v>1</v>
      </c>
      <c r="C91" s="355">
        <v>1</v>
      </c>
      <c r="D91" s="267">
        <v>2265023</v>
      </c>
      <c r="E91" s="268">
        <f>IF(ISBLANK(D91),"-",$D$101/$D$98*D91)</f>
        <v>4841077.4825284835</v>
      </c>
      <c r="F91" s="267">
        <v>2214350</v>
      </c>
      <c r="G91" s="269">
        <f>IF(ISBLANK(F91),"-",$D$101/$F$98*F91)</f>
        <v>4806291.9046099689</v>
      </c>
      <c r="I91" s="270"/>
    </row>
    <row r="92" spans="1:12" ht="26.25" customHeight="1" x14ac:dyDescent="0.4">
      <c r="A92" s="259" t="s">
        <v>47</v>
      </c>
      <c r="B92" s="260">
        <v>1</v>
      </c>
      <c r="C92" s="338">
        <v>2</v>
      </c>
      <c r="D92" s="272">
        <v>2304402</v>
      </c>
      <c r="E92" s="273">
        <f>IF(ISBLANK(D92),"-",$D$101/$D$98*D92)</f>
        <v>4925242.9811501261</v>
      </c>
      <c r="F92" s="272">
        <v>2252819</v>
      </c>
      <c r="G92" s="274">
        <f>IF(ISBLANK(F92),"-",$D$101/$F$98*F92)</f>
        <v>4889789.6548655471</v>
      </c>
      <c r="I92" s="481">
        <f>ABS((F96/D96*D95)-F95)/D95</f>
        <v>3.7380497409620836E-3</v>
      </c>
    </row>
    <row r="93" spans="1:12" ht="26.25" customHeight="1" x14ac:dyDescent="0.4">
      <c r="A93" s="259" t="s">
        <v>48</v>
      </c>
      <c r="B93" s="260">
        <v>1</v>
      </c>
      <c r="C93" s="338">
        <v>3</v>
      </c>
      <c r="D93" s="272">
        <v>2316155</v>
      </c>
      <c r="E93" s="273">
        <f>IF(ISBLANK(D93),"-",$D$101/$D$98*D93)</f>
        <v>4950362.8954521688</v>
      </c>
      <c r="F93" s="272">
        <v>2287348</v>
      </c>
      <c r="G93" s="274">
        <f>IF(ISBLANK(F93),"-",$D$101/$F$98*F93)</f>
        <v>4964735.5546439374</v>
      </c>
      <c r="I93" s="481"/>
    </row>
    <row r="94" spans="1:12" ht="27" customHeight="1" x14ac:dyDescent="0.4">
      <c r="A94" s="259" t="s">
        <v>49</v>
      </c>
      <c r="B94" s="260">
        <v>1</v>
      </c>
      <c r="C94" s="356">
        <v>4</v>
      </c>
      <c r="D94" s="277"/>
      <c r="E94" s="278" t="str">
        <f>IF(ISBLANK(D94),"-",$D$101/$D$98*D94)</f>
        <v>-</v>
      </c>
      <c r="F94" s="357"/>
      <c r="G94" s="279" t="str">
        <f>IF(ISBLANK(F94),"-",$D$101/$F$98*F94)</f>
        <v>-</v>
      </c>
      <c r="I94" s="280"/>
    </row>
    <row r="95" spans="1:12" ht="27" customHeight="1" x14ac:dyDescent="0.4">
      <c r="A95" s="259" t="s">
        <v>50</v>
      </c>
      <c r="B95" s="260">
        <v>1</v>
      </c>
      <c r="C95" s="358" t="s">
        <v>51</v>
      </c>
      <c r="D95" s="359">
        <f>AVERAGE(D91:D94)</f>
        <v>2295193.3333333335</v>
      </c>
      <c r="E95" s="283">
        <f>AVERAGE(E91:E94)</f>
        <v>4905561.1197102591</v>
      </c>
      <c r="F95" s="360">
        <f>AVERAGE(F91:F94)</f>
        <v>2251505.6666666665</v>
      </c>
      <c r="G95" s="361">
        <f>AVERAGE(G91:G94)</f>
        <v>4886939.0380398175</v>
      </c>
    </row>
    <row r="96" spans="1:12" ht="26.25" customHeight="1" x14ac:dyDescent="0.4">
      <c r="A96" s="259" t="s">
        <v>52</v>
      </c>
      <c r="B96" s="245">
        <v>1</v>
      </c>
      <c r="C96" s="362" t="s">
        <v>94</v>
      </c>
      <c r="D96" s="363">
        <v>26.15</v>
      </c>
      <c r="E96" s="275"/>
      <c r="F96" s="287">
        <v>25.75</v>
      </c>
    </row>
    <row r="97" spans="1:10" ht="26.25" customHeight="1" x14ac:dyDescent="0.4">
      <c r="A97" s="259" t="s">
        <v>54</v>
      </c>
      <c r="B97" s="245">
        <v>1</v>
      </c>
      <c r="C97" s="364" t="s">
        <v>95</v>
      </c>
      <c r="D97" s="365">
        <f>D96*$B$87</f>
        <v>26.15</v>
      </c>
      <c r="E97" s="290"/>
      <c r="F97" s="289">
        <f>F96*$B$87</f>
        <v>25.75</v>
      </c>
    </row>
    <row r="98" spans="1:10" ht="19.5" customHeight="1" x14ac:dyDescent="0.3">
      <c r="A98" s="259" t="s">
        <v>56</v>
      </c>
      <c r="B98" s="366">
        <f>(B97/B96)*(B95/B94)*(B93/B92)*(B91/B90)*B89</f>
        <v>50</v>
      </c>
      <c r="C98" s="364" t="s">
        <v>96</v>
      </c>
      <c r="D98" s="367">
        <f>D97*$B$83/100</f>
        <v>25.993099999999998</v>
      </c>
      <c r="E98" s="293"/>
      <c r="F98" s="292">
        <f>F97*$B$83/100</f>
        <v>25.595500000000001</v>
      </c>
    </row>
    <row r="99" spans="1:10" ht="19.5" customHeight="1" x14ac:dyDescent="0.3">
      <c r="A99" s="482" t="s">
        <v>58</v>
      </c>
      <c r="B99" s="492"/>
      <c r="C99" s="364" t="s">
        <v>97</v>
      </c>
      <c r="D99" s="368">
        <f>D98/$B$98</f>
        <v>0.51986199999999994</v>
      </c>
      <c r="E99" s="293"/>
      <c r="F99" s="296">
        <f>F98/$B$98</f>
        <v>0.51190999999999998</v>
      </c>
      <c r="G99" s="369"/>
      <c r="H99" s="285"/>
    </row>
    <row r="100" spans="1:10" ht="19.5" customHeight="1" x14ac:dyDescent="0.3">
      <c r="A100" s="484"/>
      <c r="B100" s="493"/>
      <c r="C100" s="364" t="s">
        <v>60</v>
      </c>
      <c r="D100" s="370">
        <f>$B$56/$B$116</f>
        <v>1.1111111111111112</v>
      </c>
      <c r="F100" s="301"/>
      <c r="G100" s="371"/>
      <c r="H100" s="285"/>
    </row>
    <row r="101" spans="1:10" ht="18.75" x14ac:dyDescent="0.3">
      <c r="C101" s="364" t="s">
        <v>61</v>
      </c>
      <c r="D101" s="365">
        <f>D100*$B$98</f>
        <v>55.555555555555557</v>
      </c>
      <c r="F101" s="301"/>
      <c r="G101" s="369"/>
      <c r="H101" s="285"/>
    </row>
    <row r="102" spans="1:10" ht="19.5" customHeight="1" x14ac:dyDescent="0.3">
      <c r="C102" s="372" t="s">
        <v>62</v>
      </c>
      <c r="D102" s="373">
        <f>D101/B34</f>
        <v>55.555555555555557</v>
      </c>
      <c r="F102" s="305"/>
      <c r="G102" s="369"/>
      <c r="H102" s="285"/>
      <c r="J102" s="374"/>
    </row>
    <row r="103" spans="1:10" ht="18.75" x14ac:dyDescent="0.3">
      <c r="C103" s="375" t="s">
        <v>98</v>
      </c>
      <c r="D103" s="376">
        <f>AVERAGE(E91:E94,G91:G94)</f>
        <v>4896250.0788750388</v>
      </c>
      <c r="F103" s="305"/>
      <c r="G103" s="377"/>
      <c r="H103" s="285"/>
      <c r="J103" s="378"/>
    </row>
    <row r="104" spans="1:10" ht="18.75" x14ac:dyDescent="0.3">
      <c r="C104" s="341" t="s">
        <v>64</v>
      </c>
      <c r="D104" s="379">
        <f>STDEV(E91:E94,G91:G94)/D103</f>
        <v>1.2799469685353084E-2</v>
      </c>
      <c r="F104" s="305"/>
      <c r="G104" s="369"/>
      <c r="H104" s="285"/>
      <c r="J104" s="378"/>
    </row>
    <row r="105" spans="1:10" ht="19.5" customHeight="1" x14ac:dyDescent="0.3">
      <c r="C105" s="344" t="s">
        <v>65</v>
      </c>
      <c r="D105" s="380">
        <f>COUNT(E91:E94,G91:G94)</f>
        <v>6</v>
      </c>
      <c r="F105" s="305"/>
      <c r="G105" s="369"/>
      <c r="H105" s="285"/>
      <c r="J105" s="378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99</v>
      </c>
      <c r="B107" s="258">
        <v>900</v>
      </c>
      <c r="C107" s="381" t="s">
        <v>100</v>
      </c>
      <c r="D107" s="382" t="s">
        <v>43</v>
      </c>
      <c r="E107" s="383" t="s">
        <v>101</v>
      </c>
      <c r="F107" s="384" t="s">
        <v>102</v>
      </c>
    </row>
    <row r="108" spans="1:10" ht="26.25" customHeight="1" x14ac:dyDescent="0.4">
      <c r="A108" s="259" t="s">
        <v>103</v>
      </c>
      <c r="B108" s="260">
        <v>1</v>
      </c>
      <c r="C108" s="385">
        <v>1</v>
      </c>
      <c r="D108" s="386">
        <v>4601483</v>
      </c>
      <c r="E108" s="387">
        <f t="shared" ref="E108:E113" si="1">IF(ISBLANK(D108),"-",D108/$D$103*$D$100*$B$116)</f>
        <v>939.79738082684617</v>
      </c>
      <c r="F108" s="388">
        <f>IF(ISBLANK(D108), "-", E108/$B$56)</f>
        <v>0.93979738082684616</v>
      </c>
    </row>
    <row r="109" spans="1:10" ht="26.25" customHeight="1" x14ac:dyDescent="0.4">
      <c r="A109" s="259" t="s">
        <v>76</v>
      </c>
      <c r="B109" s="260">
        <v>1</v>
      </c>
      <c r="C109" s="385">
        <v>2</v>
      </c>
      <c r="D109" s="386">
        <v>4640822</v>
      </c>
      <c r="E109" s="389">
        <f t="shared" si="1"/>
        <v>947.83189690880226</v>
      </c>
      <c r="F109" s="390">
        <f t="shared" ref="F108:F113" si="2">IF(ISBLANK(D109), "-", E109/$B$56)</f>
        <v>0.94783189690880232</v>
      </c>
    </row>
    <row r="110" spans="1:10" ht="26.25" customHeight="1" x14ac:dyDescent="0.4">
      <c r="A110" s="259" t="s">
        <v>77</v>
      </c>
      <c r="B110" s="260">
        <v>1</v>
      </c>
      <c r="C110" s="385">
        <v>3</v>
      </c>
      <c r="D110" s="386">
        <v>4522381</v>
      </c>
      <c r="E110" s="389">
        <f t="shared" si="1"/>
        <v>923.64175177895766</v>
      </c>
      <c r="F110" s="390">
        <f t="shared" si="2"/>
        <v>0.92364175177895769</v>
      </c>
    </row>
    <row r="111" spans="1:10" ht="26.25" customHeight="1" x14ac:dyDescent="0.4">
      <c r="A111" s="259" t="s">
        <v>78</v>
      </c>
      <c r="B111" s="260">
        <v>1</v>
      </c>
      <c r="C111" s="385">
        <v>4</v>
      </c>
      <c r="D111" s="386">
        <v>4637953</v>
      </c>
      <c r="E111" s="389">
        <f t="shared" si="1"/>
        <v>947.24593827642389</v>
      </c>
      <c r="F111" s="390">
        <f t="shared" si="2"/>
        <v>0.94724593827642389</v>
      </c>
    </row>
    <row r="112" spans="1:10" ht="26.25" customHeight="1" x14ac:dyDescent="0.4">
      <c r="A112" s="259" t="s">
        <v>79</v>
      </c>
      <c r="B112" s="260">
        <v>1</v>
      </c>
      <c r="C112" s="385">
        <v>5</v>
      </c>
      <c r="D112" s="386">
        <v>4618899</v>
      </c>
      <c r="E112" s="389">
        <f t="shared" si="1"/>
        <v>943.35438868376536</v>
      </c>
      <c r="F112" s="390">
        <f t="shared" si="2"/>
        <v>0.94335438868376531</v>
      </c>
    </row>
    <row r="113" spans="1:10" ht="26.25" customHeight="1" x14ac:dyDescent="0.4">
      <c r="A113" s="259" t="s">
        <v>81</v>
      </c>
      <c r="B113" s="260">
        <v>1</v>
      </c>
      <c r="C113" s="391">
        <v>6</v>
      </c>
      <c r="D113" s="392">
        <v>4688039</v>
      </c>
      <c r="E113" s="393">
        <f t="shared" si="1"/>
        <v>957.47539943407526</v>
      </c>
      <c r="F113" s="394">
        <f t="shared" si="2"/>
        <v>0.95747539943407523</v>
      </c>
    </row>
    <row r="114" spans="1:10" ht="26.25" customHeight="1" x14ac:dyDescent="0.4">
      <c r="A114" s="259" t="s">
        <v>82</v>
      </c>
      <c r="B114" s="260">
        <v>1</v>
      </c>
      <c r="C114" s="385"/>
      <c r="D114" s="338"/>
      <c r="E114" s="233"/>
      <c r="F114" s="395"/>
    </row>
    <row r="115" spans="1:10" ht="26.25" customHeight="1" x14ac:dyDescent="0.4">
      <c r="A115" s="259" t="s">
        <v>83</v>
      </c>
      <c r="B115" s="260">
        <v>1</v>
      </c>
      <c r="C115" s="385"/>
      <c r="D115" s="396"/>
      <c r="E115" s="397" t="s">
        <v>51</v>
      </c>
      <c r="F115" s="398">
        <f>AVERAGE(F108:F113)</f>
        <v>0.94322445931814514</v>
      </c>
    </row>
    <row r="116" spans="1:10" ht="27" customHeight="1" x14ac:dyDescent="0.4">
      <c r="A116" s="259" t="s">
        <v>84</v>
      </c>
      <c r="B116" s="291">
        <f>(B115/B114)*(B113/B112)*(B111/B110)*(B109/B108)*B107</f>
        <v>900</v>
      </c>
      <c r="C116" s="399"/>
      <c r="D116" s="400"/>
      <c r="E116" s="358" t="s">
        <v>64</v>
      </c>
      <c r="F116" s="401">
        <f>STDEV(F108:F113)/F115</f>
        <v>1.1954674313928508E-2</v>
      </c>
      <c r="I116" s="233"/>
    </row>
    <row r="117" spans="1:10" ht="27" customHeight="1" x14ac:dyDescent="0.4">
      <c r="A117" s="482" t="s">
        <v>58</v>
      </c>
      <c r="B117" s="483"/>
      <c r="C117" s="402"/>
      <c r="D117" s="403"/>
      <c r="E117" s="404" t="s">
        <v>65</v>
      </c>
      <c r="F117" s="405">
        <f>COUNT(F108:F113)</f>
        <v>6</v>
      </c>
      <c r="I117" s="233"/>
      <c r="J117" s="378"/>
    </row>
    <row r="118" spans="1:10" ht="19.5" customHeight="1" x14ac:dyDescent="0.3">
      <c r="A118" s="484"/>
      <c r="B118" s="485"/>
      <c r="C118" s="233"/>
      <c r="D118" s="233"/>
      <c r="E118" s="233"/>
      <c r="F118" s="338"/>
      <c r="G118" s="233"/>
      <c r="H118" s="233"/>
      <c r="I118" s="233"/>
    </row>
    <row r="119" spans="1:10" ht="18.75" x14ac:dyDescent="0.3">
      <c r="A119" s="414"/>
      <c r="B119" s="255"/>
      <c r="C119" s="233"/>
      <c r="D119" s="233"/>
      <c r="E119" s="233"/>
      <c r="F119" s="338"/>
      <c r="G119" s="233"/>
      <c r="H119" s="233"/>
      <c r="I119" s="233"/>
    </row>
    <row r="120" spans="1:10" ht="26.25" customHeight="1" x14ac:dyDescent="0.4">
      <c r="A120" s="243" t="s">
        <v>87</v>
      </c>
      <c r="B120" s="346" t="s">
        <v>104</v>
      </c>
      <c r="C120" s="499" t="str">
        <f>B20</f>
        <v>Metformin 500 mg</v>
      </c>
      <c r="D120" s="499"/>
      <c r="E120" s="347" t="s">
        <v>105</v>
      </c>
      <c r="F120" s="347"/>
      <c r="G120" s="348">
        <f>F115</f>
        <v>0.94322445931814514</v>
      </c>
      <c r="H120" s="233"/>
      <c r="I120" s="233"/>
    </row>
    <row r="121" spans="1:10" ht="19.5" customHeight="1" x14ac:dyDescent="0.3">
      <c r="A121" s="406"/>
      <c r="B121" s="406"/>
      <c r="C121" s="407"/>
      <c r="D121" s="407"/>
      <c r="E121" s="407"/>
      <c r="F121" s="407"/>
      <c r="G121" s="407"/>
      <c r="H121" s="407"/>
    </row>
    <row r="122" spans="1:10" ht="18.75" x14ac:dyDescent="0.3">
      <c r="B122" s="501" t="s">
        <v>22</v>
      </c>
      <c r="C122" s="501"/>
      <c r="E122" s="353" t="s">
        <v>23</v>
      </c>
      <c r="F122" s="408"/>
      <c r="G122" s="501" t="s">
        <v>24</v>
      </c>
      <c r="H122" s="501"/>
    </row>
    <row r="123" spans="1:10" ht="18.75" x14ac:dyDescent="0.3">
      <c r="A123" s="409" t="s">
        <v>25</v>
      </c>
      <c r="B123" s="410"/>
      <c r="C123" s="410"/>
      <c r="E123" s="410"/>
      <c r="F123" s="233"/>
      <c r="G123" s="411"/>
      <c r="H123" s="411"/>
    </row>
    <row r="124" spans="1:10" ht="18.75" x14ac:dyDescent="0.3">
      <c r="A124" s="409" t="s">
        <v>26</v>
      </c>
      <c r="B124" s="412"/>
      <c r="C124" s="412"/>
      <c r="E124" s="412"/>
      <c r="F124" s="233"/>
      <c r="G124" s="413"/>
      <c r="H124" s="413"/>
    </row>
    <row r="125" spans="1:10" ht="18.75" x14ac:dyDescent="0.3">
      <c r="A125" s="337"/>
      <c r="B125" s="337"/>
      <c r="C125" s="338"/>
      <c r="D125" s="338"/>
      <c r="E125" s="338"/>
      <c r="F125" s="343"/>
      <c r="G125" s="338"/>
      <c r="H125" s="338"/>
      <c r="I125" s="233"/>
    </row>
    <row r="126" spans="1:10" ht="18.75" x14ac:dyDescent="0.3">
      <c r="A126" s="337"/>
      <c r="B126" s="337"/>
      <c r="C126" s="338"/>
      <c r="D126" s="338"/>
      <c r="E126" s="338"/>
      <c r="F126" s="343"/>
      <c r="G126" s="338"/>
      <c r="H126" s="338"/>
      <c r="I126" s="233"/>
    </row>
    <row r="127" spans="1:10" ht="18.75" x14ac:dyDescent="0.3">
      <c r="A127" s="337"/>
      <c r="B127" s="337"/>
      <c r="C127" s="338"/>
      <c r="D127" s="338"/>
      <c r="E127" s="338"/>
      <c r="F127" s="343"/>
      <c r="G127" s="338"/>
      <c r="H127" s="338"/>
      <c r="I127" s="233"/>
    </row>
    <row r="128" spans="1:10" ht="18.75" x14ac:dyDescent="0.3">
      <c r="A128" s="337"/>
      <c r="B128" s="337"/>
      <c r="C128" s="338"/>
      <c r="D128" s="338"/>
      <c r="E128" s="338"/>
      <c r="F128" s="343"/>
      <c r="G128" s="338"/>
      <c r="H128" s="338"/>
      <c r="I128" s="233"/>
    </row>
    <row r="129" spans="1:9" ht="18.75" x14ac:dyDescent="0.3">
      <c r="A129" s="337"/>
      <c r="B129" s="337"/>
      <c r="C129" s="338"/>
      <c r="D129" s="338"/>
      <c r="E129" s="338"/>
      <c r="F129" s="343"/>
      <c r="G129" s="338"/>
      <c r="H129" s="338"/>
      <c r="I129" s="233"/>
    </row>
    <row r="130" spans="1:9" ht="18.75" x14ac:dyDescent="0.3">
      <c r="A130" s="337"/>
      <c r="B130" s="337"/>
      <c r="C130" s="338"/>
      <c r="D130" s="338"/>
      <c r="E130" s="338"/>
      <c r="F130" s="343"/>
      <c r="G130" s="338"/>
      <c r="H130" s="338"/>
      <c r="I130" s="233"/>
    </row>
    <row r="131" spans="1:9" ht="18.75" x14ac:dyDescent="0.3">
      <c r="A131" s="337"/>
      <c r="B131" s="337"/>
      <c r="C131" s="338"/>
      <c r="D131" s="338"/>
      <c r="E131" s="338"/>
      <c r="F131" s="343"/>
      <c r="G131" s="338"/>
      <c r="H131" s="338"/>
      <c r="I131" s="233"/>
    </row>
    <row r="132" spans="1:9" ht="18.75" x14ac:dyDescent="0.3">
      <c r="A132" s="337"/>
      <c r="B132" s="337"/>
      <c r="C132" s="338"/>
      <c r="D132" s="338"/>
      <c r="E132" s="338"/>
      <c r="F132" s="343"/>
      <c r="G132" s="338"/>
      <c r="H132" s="338"/>
      <c r="I132" s="233"/>
    </row>
    <row r="133" spans="1:9" ht="18.75" x14ac:dyDescent="0.3">
      <c r="A133" s="337"/>
      <c r="B133" s="337"/>
      <c r="C133" s="338"/>
      <c r="D133" s="338"/>
      <c r="E133" s="338"/>
      <c r="F133" s="343"/>
      <c r="G133" s="338"/>
      <c r="H133" s="338"/>
      <c r="I133" s="233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F59"/>
  <sheetViews>
    <sheetView view="pageBreakPreview" zoomScaleSheetLayoutView="100" workbookViewId="0">
      <selection activeCell="B35" sqref="B35"/>
    </sheetView>
  </sheetViews>
  <sheetFormatPr defaultRowHeight="13.5" x14ac:dyDescent="0.25"/>
  <cols>
    <col min="1" max="1" width="27.5703125" style="419" customWidth="1"/>
    <col min="2" max="2" width="20.42578125" style="419" customWidth="1"/>
    <col min="3" max="3" width="31.85546875" style="419" customWidth="1"/>
    <col min="4" max="4" width="25.85546875" style="419" customWidth="1"/>
    <col min="5" max="5" width="25.7109375" style="419" customWidth="1"/>
    <col min="6" max="6" width="23.140625" style="419" customWidth="1"/>
    <col min="7" max="7" width="28.42578125" style="419" customWidth="1"/>
    <col min="8" max="8" width="21.5703125" style="419" customWidth="1"/>
    <col min="9" max="256" width="9.140625" style="419"/>
    <col min="257" max="257" width="27.5703125" style="419" customWidth="1"/>
    <col min="258" max="258" width="20.42578125" style="419" customWidth="1"/>
    <col min="259" max="259" width="31.85546875" style="419" customWidth="1"/>
    <col min="260" max="260" width="25.85546875" style="419" customWidth="1"/>
    <col min="261" max="261" width="25.7109375" style="419" customWidth="1"/>
    <col min="262" max="262" width="23.140625" style="419" customWidth="1"/>
    <col min="263" max="263" width="28.42578125" style="419" customWidth="1"/>
    <col min="264" max="264" width="21.5703125" style="419" customWidth="1"/>
    <col min="265" max="512" width="9.140625" style="419"/>
    <col min="513" max="513" width="27.5703125" style="419" customWidth="1"/>
    <col min="514" max="514" width="20.42578125" style="419" customWidth="1"/>
    <col min="515" max="515" width="31.85546875" style="419" customWidth="1"/>
    <col min="516" max="516" width="25.85546875" style="419" customWidth="1"/>
    <col min="517" max="517" width="25.7109375" style="419" customWidth="1"/>
    <col min="518" max="518" width="23.140625" style="419" customWidth="1"/>
    <col min="519" max="519" width="28.42578125" style="419" customWidth="1"/>
    <col min="520" max="520" width="21.5703125" style="419" customWidth="1"/>
    <col min="521" max="768" width="9.140625" style="419"/>
    <col min="769" max="769" width="27.5703125" style="419" customWidth="1"/>
    <col min="770" max="770" width="20.42578125" style="419" customWidth="1"/>
    <col min="771" max="771" width="31.85546875" style="419" customWidth="1"/>
    <col min="772" max="772" width="25.85546875" style="419" customWidth="1"/>
    <col min="773" max="773" width="25.7109375" style="419" customWidth="1"/>
    <col min="774" max="774" width="23.140625" style="419" customWidth="1"/>
    <col min="775" max="775" width="28.42578125" style="419" customWidth="1"/>
    <col min="776" max="776" width="21.5703125" style="419" customWidth="1"/>
    <col min="777" max="1024" width="9.140625" style="419"/>
    <col min="1025" max="1025" width="27.5703125" style="419" customWidth="1"/>
    <col min="1026" max="1026" width="20.42578125" style="419" customWidth="1"/>
    <col min="1027" max="1027" width="31.85546875" style="419" customWidth="1"/>
    <col min="1028" max="1028" width="25.85546875" style="419" customWidth="1"/>
    <col min="1029" max="1029" width="25.7109375" style="419" customWidth="1"/>
    <col min="1030" max="1030" width="23.140625" style="419" customWidth="1"/>
    <col min="1031" max="1031" width="28.42578125" style="419" customWidth="1"/>
    <col min="1032" max="1032" width="21.5703125" style="419" customWidth="1"/>
    <col min="1033" max="1280" width="9.140625" style="419"/>
    <col min="1281" max="1281" width="27.5703125" style="419" customWidth="1"/>
    <col min="1282" max="1282" width="20.42578125" style="419" customWidth="1"/>
    <col min="1283" max="1283" width="31.85546875" style="419" customWidth="1"/>
    <col min="1284" max="1284" width="25.85546875" style="419" customWidth="1"/>
    <col min="1285" max="1285" width="25.7109375" style="419" customWidth="1"/>
    <col min="1286" max="1286" width="23.140625" style="419" customWidth="1"/>
    <col min="1287" max="1287" width="28.42578125" style="419" customWidth="1"/>
    <col min="1288" max="1288" width="21.5703125" style="419" customWidth="1"/>
    <col min="1289" max="1536" width="9.140625" style="419"/>
    <col min="1537" max="1537" width="27.5703125" style="419" customWidth="1"/>
    <col min="1538" max="1538" width="20.42578125" style="419" customWidth="1"/>
    <col min="1539" max="1539" width="31.85546875" style="419" customWidth="1"/>
    <col min="1540" max="1540" width="25.85546875" style="419" customWidth="1"/>
    <col min="1541" max="1541" width="25.7109375" style="419" customWidth="1"/>
    <col min="1542" max="1542" width="23.140625" style="419" customWidth="1"/>
    <col min="1543" max="1543" width="28.42578125" style="419" customWidth="1"/>
    <col min="1544" max="1544" width="21.5703125" style="419" customWidth="1"/>
    <col min="1545" max="1792" width="9.140625" style="419"/>
    <col min="1793" max="1793" width="27.5703125" style="419" customWidth="1"/>
    <col min="1794" max="1794" width="20.42578125" style="419" customWidth="1"/>
    <col min="1795" max="1795" width="31.85546875" style="419" customWidth="1"/>
    <col min="1796" max="1796" width="25.85546875" style="419" customWidth="1"/>
    <col min="1797" max="1797" width="25.7109375" style="419" customWidth="1"/>
    <col min="1798" max="1798" width="23.140625" style="419" customWidth="1"/>
    <col min="1799" max="1799" width="28.42578125" style="419" customWidth="1"/>
    <col min="1800" max="1800" width="21.5703125" style="419" customWidth="1"/>
    <col min="1801" max="2048" width="9.140625" style="419"/>
    <col min="2049" max="2049" width="27.5703125" style="419" customWidth="1"/>
    <col min="2050" max="2050" width="20.42578125" style="419" customWidth="1"/>
    <col min="2051" max="2051" width="31.85546875" style="419" customWidth="1"/>
    <col min="2052" max="2052" width="25.85546875" style="419" customWidth="1"/>
    <col min="2053" max="2053" width="25.7109375" style="419" customWidth="1"/>
    <col min="2054" max="2054" width="23.140625" style="419" customWidth="1"/>
    <col min="2055" max="2055" width="28.42578125" style="419" customWidth="1"/>
    <col min="2056" max="2056" width="21.5703125" style="419" customWidth="1"/>
    <col min="2057" max="2304" width="9.140625" style="419"/>
    <col min="2305" max="2305" width="27.5703125" style="419" customWidth="1"/>
    <col min="2306" max="2306" width="20.42578125" style="419" customWidth="1"/>
    <col min="2307" max="2307" width="31.85546875" style="419" customWidth="1"/>
    <col min="2308" max="2308" width="25.85546875" style="419" customWidth="1"/>
    <col min="2309" max="2309" width="25.7109375" style="419" customWidth="1"/>
    <col min="2310" max="2310" width="23.140625" style="419" customWidth="1"/>
    <col min="2311" max="2311" width="28.42578125" style="419" customWidth="1"/>
    <col min="2312" max="2312" width="21.5703125" style="419" customWidth="1"/>
    <col min="2313" max="2560" width="9.140625" style="419"/>
    <col min="2561" max="2561" width="27.5703125" style="419" customWidth="1"/>
    <col min="2562" max="2562" width="20.42578125" style="419" customWidth="1"/>
    <col min="2563" max="2563" width="31.85546875" style="419" customWidth="1"/>
    <col min="2564" max="2564" width="25.85546875" style="419" customWidth="1"/>
    <col min="2565" max="2565" width="25.7109375" style="419" customWidth="1"/>
    <col min="2566" max="2566" width="23.140625" style="419" customWidth="1"/>
    <col min="2567" max="2567" width="28.42578125" style="419" customWidth="1"/>
    <col min="2568" max="2568" width="21.5703125" style="419" customWidth="1"/>
    <col min="2569" max="2816" width="9.140625" style="419"/>
    <col min="2817" max="2817" width="27.5703125" style="419" customWidth="1"/>
    <col min="2818" max="2818" width="20.42578125" style="419" customWidth="1"/>
    <col min="2819" max="2819" width="31.85546875" style="419" customWidth="1"/>
    <col min="2820" max="2820" width="25.85546875" style="419" customWidth="1"/>
    <col min="2821" max="2821" width="25.7109375" style="419" customWidth="1"/>
    <col min="2822" max="2822" width="23.140625" style="419" customWidth="1"/>
    <col min="2823" max="2823" width="28.42578125" style="419" customWidth="1"/>
    <col min="2824" max="2824" width="21.5703125" style="419" customWidth="1"/>
    <col min="2825" max="3072" width="9.140625" style="419"/>
    <col min="3073" max="3073" width="27.5703125" style="419" customWidth="1"/>
    <col min="3074" max="3074" width="20.42578125" style="419" customWidth="1"/>
    <col min="3075" max="3075" width="31.85546875" style="419" customWidth="1"/>
    <col min="3076" max="3076" width="25.85546875" style="419" customWidth="1"/>
    <col min="3077" max="3077" width="25.7109375" style="419" customWidth="1"/>
    <col min="3078" max="3078" width="23.140625" style="419" customWidth="1"/>
    <col min="3079" max="3079" width="28.42578125" style="419" customWidth="1"/>
    <col min="3080" max="3080" width="21.5703125" style="419" customWidth="1"/>
    <col min="3081" max="3328" width="9.140625" style="419"/>
    <col min="3329" max="3329" width="27.5703125" style="419" customWidth="1"/>
    <col min="3330" max="3330" width="20.42578125" style="419" customWidth="1"/>
    <col min="3331" max="3331" width="31.85546875" style="419" customWidth="1"/>
    <col min="3332" max="3332" width="25.85546875" style="419" customWidth="1"/>
    <col min="3333" max="3333" width="25.7109375" style="419" customWidth="1"/>
    <col min="3334" max="3334" width="23.140625" style="419" customWidth="1"/>
    <col min="3335" max="3335" width="28.42578125" style="419" customWidth="1"/>
    <col min="3336" max="3336" width="21.5703125" style="419" customWidth="1"/>
    <col min="3337" max="3584" width="9.140625" style="419"/>
    <col min="3585" max="3585" width="27.5703125" style="419" customWidth="1"/>
    <col min="3586" max="3586" width="20.42578125" style="419" customWidth="1"/>
    <col min="3587" max="3587" width="31.85546875" style="419" customWidth="1"/>
    <col min="3588" max="3588" width="25.85546875" style="419" customWidth="1"/>
    <col min="3589" max="3589" width="25.7109375" style="419" customWidth="1"/>
    <col min="3590" max="3590" width="23.140625" style="419" customWidth="1"/>
    <col min="3591" max="3591" width="28.42578125" style="419" customWidth="1"/>
    <col min="3592" max="3592" width="21.5703125" style="419" customWidth="1"/>
    <col min="3593" max="3840" width="9.140625" style="419"/>
    <col min="3841" max="3841" width="27.5703125" style="419" customWidth="1"/>
    <col min="3842" max="3842" width="20.42578125" style="419" customWidth="1"/>
    <col min="3843" max="3843" width="31.85546875" style="419" customWidth="1"/>
    <col min="3844" max="3844" width="25.85546875" style="419" customWidth="1"/>
    <col min="3845" max="3845" width="25.7109375" style="419" customWidth="1"/>
    <col min="3846" max="3846" width="23.140625" style="419" customWidth="1"/>
    <col min="3847" max="3847" width="28.42578125" style="419" customWidth="1"/>
    <col min="3848" max="3848" width="21.5703125" style="419" customWidth="1"/>
    <col min="3849" max="4096" width="9.140625" style="419"/>
    <col min="4097" max="4097" width="27.5703125" style="419" customWidth="1"/>
    <col min="4098" max="4098" width="20.42578125" style="419" customWidth="1"/>
    <col min="4099" max="4099" width="31.85546875" style="419" customWidth="1"/>
    <col min="4100" max="4100" width="25.85546875" style="419" customWidth="1"/>
    <col min="4101" max="4101" width="25.7109375" style="419" customWidth="1"/>
    <col min="4102" max="4102" width="23.140625" style="419" customWidth="1"/>
    <col min="4103" max="4103" width="28.42578125" style="419" customWidth="1"/>
    <col min="4104" max="4104" width="21.5703125" style="419" customWidth="1"/>
    <col min="4105" max="4352" width="9.140625" style="419"/>
    <col min="4353" max="4353" width="27.5703125" style="419" customWidth="1"/>
    <col min="4354" max="4354" width="20.42578125" style="419" customWidth="1"/>
    <col min="4355" max="4355" width="31.85546875" style="419" customWidth="1"/>
    <col min="4356" max="4356" width="25.85546875" style="419" customWidth="1"/>
    <col min="4357" max="4357" width="25.7109375" style="419" customWidth="1"/>
    <col min="4358" max="4358" width="23.140625" style="419" customWidth="1"/>
    <col min="4359" max="4359" width="28.42578125" style="419" customWidth="1"/>
    <col min="4360" max="4360" width="21.5703125" style="419" customWidth="1"/>
    <col min="4361" max="4608" width="9.140625" style="419"/>
    <col min="4609" max="4609" width="27.5703125" style="419" customWidth="1"/>
    <col min="4610" max="4610" width="20.42578125" style="419" customWidth="1"/>
    <col min="4611" max="4611" width="31.85546875" style="419" customWidth="1"/>
    <col min="4612" max="4612" width="25.85546875" style="419" customWidth="1"/>
    <col min="4613" max="4613" width="25.7109375" style="419" customWidth="1"/>
    <col min="4614" max="4614" width="23.140625" style="419" customWidth="1"/>
    <col min="4615" max="4615" width="28.42578125" style="419" customWidth="1"/>
    <col min="4616" max="4616" width="21.5703125" style="419" customWidth="1"/>
    <col min="4617" max="4864" width="9.140625" style="419"/>
    <col min="4865" max="4865" width="27.5703125" style="419" customWidth="1"/>
    <col min="4866" max="4866" width="20.42578125" style="419" customWidth="1"/>
    <col min="4867" max="4867" width="31.85546875" style="419" customWidth="1"/>
    <col min="4868" max="4868" width="25.85546875" style="419" customWidth="1"/>
    <col min="4869" max="4869" width="25.7109375" style="419" customWidth="1"/>
    <col min="4870" max="4870" width="23.140625" style="419" customWidth="1"/>
    <col min="4871" max="4871" width="28.42578125" style="419" customWidth="1"/>
    <col min="4872" max="4872" width="21.5703125" style="419" customWidth="1"/>
    <col min="4873" max="5120" width="9.140625" style="419"/>
    <col min="5121" max="5121" width="27.5703125" style="419" customWidth="1"/>
    <col min="5122" max="5122" width="20.42578125" style="419" customWidth="1"/>
    <col min="5123" max="5123" width="31.85546875" style="419" customWidth="1"/>
    <col min="5124" max="5124" width="25.85546875" style="419" customWidth="1"/>
    <col min="5125" max="5125" width="25.7109375" style="419" customWidth="1"/>
    <col min="5126" max="5126" width="23.140625" style="419" customWidth="1"/>
    <col min="5127" max="5127" width="28.42578125" style="419" customWidth="1"/>
    <col min="5128" max="5128" width="21.5703125" style="419" customWidth="1"/>
    <col min="5129" max="5376" width="9.140625" style="419"/>
    <col min="5377" max="5377" width="27.5703125" style="419" customWidth="1"/>
    <col min="5378" max="5378" width="20.42578125" style="419" customWidth="1"/>
    <col min="5379" max="5379" width="31.85546875" style="419" customWidth="1"/>
    <col min="5380" max="5380" width="25.85546875" style="419" customWidth="1"/>
    <col min="5381" max="5381" width="25.7109375" style="419" customWidth="1"/>
    <col min="5382" max="5382" width="23.140625" style="419" customWidth="1"/>
    <col min="5383" max="5383" width="28.42578125" style="419" customWidth="1"/>
    <col min="5384" max="5384" width="21.5703125" style="419" customWidth="1"/>
    <col min="5385" max="5632" width="9.140625" style="419"/>
    <col min="5633" max="5633" width="27.5703125" style="419" customWidth="1"/>
    <col min="5634" max="5634" width="20.42578125" style="419" customWidth="1"/>
    <col min="5635" max="5635" width="31.85546875" style="419" customWidth="1"/>
    <col min="5636" max="5636" width="25.85546875" style="419" customWidth="1"/>
    <col min="5637" max="5637" width="25.7109375" style="419" customWidth="1"/>
    <col min="5638" max="5638" width="23.140625" style="419" customWidth="1"/>
    <col min="5639" max="5639" width="28.42578125" style="419" customWidth="1"/>
    <col min="5640" max="5640" width="21.5703125" style="419" customWidth="1"/>
    <col min="5641" max="5888" width="9.140625" style="419"/>
    <col min="5889" max="5889" width="27.5703125" style="419" customWidth="1"/>
    <col min="5890" max="5890" width="20.42578125" style="419" customWidth="1"/>
    <col min="5891" max="5891" width="31.85546875" style="419" customWidth="1"/>
    <col min="5892" max="5892" width="25.85546875" style="419" customWidth="1"/>
    <col min="5893" max="5893" width="25.7109375" style="419" customWidth="1"/>
    <col min="5894" max="5894" width="23.140625" style="419" customWidth="1"/>
    <col min="5895" max="5895" width="28.42578125" style="419" customWidth="1"/>
    <col min="5896" max="5896" width="21.5703125" style="419" customWidth="1"/>
    <col min="5897" max="6144" width="9.140625" style="419"/>
    <col min="6145" max="6145" width="27.5703125" style="419" customWidth="1"/>
    <col min="6146" max="6146" width="20.42578125" style="419" customWidth="1"/>
    <col min="6147" max="6147" width="31.85546875" style="419" customWidth="1"/>
    <col min="6148" max="6148" width="25.85546875" style="419" customWidth="1"/>
    <col min="6149" max="6149" width="25.7109375" style="419" customWidth="1"/>
    <col min="6150" max="6150" width="23.140625" style="419" customWidth="1"/>
    <col min="6151" max="6151" width="28.42578125" style="419" customWidth="1"/>
    <col min="6152" max="6152" width="21.5703125" style="419" customWidth="1"/>
    <col min="6153" max="6400" width="9.140625" style="419"/>
    <col min="6401" max="6401" width="27.5703125" style="419" customWidth="1"/>
    <col min="6402" max="6402" width="20.42578125" style="419" customWidth="1"/>
    <col min="6403" max="6403" width="31.85546875" style="419" customWidth="1"/>
    <col min="6404" max="6404" width="25.85546875" style="419" customWidth="1"/>
    <col min="6405" max="6405" width="25.7109375" style="419" customWidth="1"/>
    <col min="6406" max="6406" width="23.140625" style="419" customWidth="1"/>
    <col min="6407" max="6407" width="28.42578125" style="419" customWidth="1"/>
    <col min="6408" max="6408" width="21.5703125" style="419" customWidth="1"/>
    <col min="6409" max="6656" width="9.140625" style="419"/>
    <col min="6657" max="6657" width="27.5703125" style="419" customWidth="1"/>
    <col min="6658" max="6658" width="20.42578125" style="419" customWidth="1"/>
    <col min="6659" max="6659" width="31.85546875" style="419" customWidth="1"/>
    <col min="6660" max="6660" width="25.85546875" style="419" customWidth="1"/>
    <col min="6661" max="6661" width="25.7109375" style="419" customWidth="1"/>
    <col min="6662" max="6662" width="23.140625" style="419" customWidth="1"/>
    <col min="6663" max="6663" width="28.42578125" style="419" customWidth="1"/>
    <col min="6664" max="6664" width="21.5703125" style="419" customWidth="1"/>
    <col min="6665" max="6912" width="9.140625" style="419"/>
    <col min="6913" max="6913" width="27.5703125" style="419" customWidth="1"/>
    <col min="6914" max="6914" width="20.42578125" style="419" customWidth="1"/>
    <col min="6915" max="6915" width="31.85546875" style="419" customWidth="1"/>
    <col min="6916" max="6916" width="25.85546875" style="419" customWidth="1"/>
    <col min="6917" max="6917" width="25.7109375" style="419" customWidth="1"/>
    <col min="6918" max="6918" width="23.140625" style="419" customWidth="1"/>
    <col min="6919" max="6919" width="28.42578125" style="419" customWidth="1"/>
    <col min="6920" max="6920" width="21.5703125" style="419" customWidth="1"/>
    <col min="6921" max="7168" width="9.140625" style="419"/>
    <col min="7169" max="7169" width="27.5703125" style="419" customWidth="1"/>
    <col min="7170" max="7170" width="20.42578125" style="419" customWidth="1"/>
    <col min="7171" max="7171" width="31.85546875" style="419" customWidth="1"/>
    <col min="7172" max="7172" width="25.85546875" style="419" customWidth="1"/>
    <col min="7173" max="7173" width="25.7109375" style="419" customWidth="1"/>
    <col min="7174" max="7174" width="23.140625" style="419" customWidth="1"/>
    <col min="7175" max="7175" width="28.42578125" style="419" customWidth="1"/>
    <col min="7176" max="7176" width="21.5703125" style="419" customWidth="1"/>
    <col min="7177" max="7424" width="9.140625" style="419"/>
    <col min="7425" max="7425" width="27.5703125" style="419" customWidth="1"/>
    <col min="7426" max="7426" width="20.42578125" style="419" customWidth="1"/>
    <col min="7427" max="7427" width="31.85546875" style="419" customWidth="1"/>
    <col min="7428" max="7428" width="25.85546875" style="419" customWidth="1"/>
    <col min="7429" max="7429" width="25.7109375" style="419" customWidth="1"/>
    <col min="7430" max="7430" width="23.140625" style="419" customWidth="1"/>
    <col min="7431" max="7431" width="28.42578125" style="419" customWidth="1"/>
    <col min="7432" max="7432" width="21.5703125" style="419" customWidth="1"/>
    <col min="7433" max="7680" width="9.140625" style="419"/>
    <col min="7681" max="7681" width="27.5703125" style="419" customWidth="1"/>
    <col min="7682" max="7682" width="20.42578125" style="419" customWidth="1"/>
    <col min="7683" max="7683" width="31.85546875" style="419" customWidth="1"/>
    <col min="7684" max="7684" width="25.85546875" style="419" customWidth="1"/>
    <col min="7685" max="7685" width="25.7109375" style="419" customWidth="1"/>
    <col min="7686" max="7686" width="23.140625" style="419" customWidth="1"/>
    <col min="7687" max="7687" width="28.42578125" style="419" customWidth="1"/>
    <col min="7688" max="7688" width="21.5703125" style="419" customWidth="1"/>
    <col min="7689" max="7936" width="9.140625" style="419"/>
    <col min="7937" max="7937" width="27.5703125" style="419" customWidth="1"/>
    <col min="7938" max="7938" width="20.42578125" style="419" customWidth="1"/>
    <col min="7939" max="7939" width="31.85546875" style="419" customWidth="1"/>
    <col min="7940" max="7940" width="25.85546875" style="419" customWidth="1"/>
    <col min="7941" max="7941" width="25.7109375" style="419" customWidth="1"/>
    <col min="7942" max="7942" width="23.140625" style="419" customWidth="1"/>
    <col min="7943" max="7943" width="28.42578125" style="419" customWidth="1"/>
    <col min="7944" max="7944" width="21.5703125" style="419" customWidth="1"/>
    <col min="7945" max="8192" width="9.140625" style="419"/>
    <col min="8193" max="8193" width="27.5703125" style="419" customWidth="1"/>
    <col min="8194" max="8194" width="20.42578125" style="419" customWidth="1"/>
    <col min="8195" max="8195" width="31.85546875" style="419" customWidth="1"/>
    <col min="8196" max="8196" width="25.85546875" style="419" customWidth="1"/>
    <col min="8197" max="8197" width="25.7109375" style="419" customWidth="1"/>
    <col min="8198" max="8198" width="23.140625" style="419" customWidth="1"/>
    <col min="8199" max="8199" width="28.42578125" style="419" customWidth="1"/>
    <col min="8200" max="8200" width="21.5703125" style="419" customWidth="1"/>
    <col min="8201" max="8448" width="9.140625" style="419"/>
    <col min="8449" max="8449" width="27.5703125" style="419" customWidth="1"/>
    <col min="8450" max="8450" width="20.42578125" style="419" customWidth="1"/>
    <col min="8451" max="8451" width="31.85546875" style="419" customWidth="1"/>
    <col min="8452" max="8452" width="25.85546875" style="419" customWidth="1"/>
    <col min="8453" max="8453" width="25.7109375" style="419" customWidth="1"/>
    <col min="8454" max="8454" width="23.140625" style="419" customWidth="1"/>
    <col min="8455" max="8455" width="28.42578125" style="419" customWidth="1"/>
    <col min="8456" max="8456" width="21.5703125" style="419" customWidth="1"/>
    <col min="8457" max="8704" width="9.140625" style="419"/>
    <col min="8705" max="8705" width="27.5703125" style="419" customWidth="1"/>
    <col min="8706" max="8706" width="20.42578125" style="419" customWidth="1"/>
    <col min="8707" max="8707" width="31.85546875" style="419" customWidth="1"/>
    <col min="8708" max="8708" width="25.85546875" style="419" customWidth="1"/>
    <col min="8709" max="8709" width="25.7109375" style="419" customWidth="1"/>
    <col min="8710" max="8710" width="23.140625" style="419" customWidth="1"/>
    <col min="8711" max="8711" width="28.42578125" style="419" customWidth="1"/>
    <col min="8712" max="8712" width="21.5703125" style="419" customWidth="1"/>
    <col min="8713" max="8960" width="9.140625" style="419"/>
    <col min="8961" max="8961" width="27.5703125" style="419" customWidth="1"/>
    <col min="8962" max="8962" width="20.42578125" style="419" customWidth="1"/>
    <col min="8963" max="8963" width="31.85546875" style="419" customWidth="1"/>
    <col min="8964" max="8964" width="25.85546875" style="419" customWidth="1"/>
    <col min="8965" max="8965" width="25.7109375" style="419" customWidth="1"/>
    <col min="8966" max="8966" width="23.140625" style="419" customWidth="1"/>
    <col min="8967" max="8967" width="28.42578125" style="419" customWidth="1"/>
    <col min="8968" max="8968" width="21.5703125" style="419" customWidth="1"/>
    <col min="8969" max="9216" width="9.140625" style="419"/>
    <col min="9217" max="9217" width="27.5703125" style="419" customWidth="1"/>
    <col min="9218" max="9218" width="20.42578125" style="419" customWidth="1"/>
    <col min="9219" max="9219" width="31.85546875" style="419" customWidth="1"/>
    <col min="9220" max="9220" width="25.85546875" style="419" customWidth="1"/>
    <col min="9221" max="9221" width="25.7109375" style="419" customWidth="1"/>
    <col min="9222" max="9222" width="23.140625" style="419" customWidth="1"/>
    <col min="9223" max="9223" width="28.42578125" style="419" customWidth="1"/>
    <col min="9224" max="9224" width="21.5703125" style="419" customWidth="1"/>
    <col min="9225" max="9472" width="9.140625" style="419"/>
    <col min="9473" max="9473" width="27.5703125" style="419" customWidth="1"/>
    <col min="9474" max="9474" width="20.42578125" style="419" customWidth="1"/>
    <col min="9475" max="9475" width="31.85546875" style="419" customWidth="1"/>
    <col min="9476" max="9476" width="25.85546875" style="419" customWidth="1"/>
    <col min="9477" max="9477" width="25.7109375" style="419" customWidth="1"/>
    <col min="9478" max="9478" width="23.140625" style="419" customWidth="1"/>
    <col min="9479" max="9479" width="28.42578125" style="419" customWidth="1"/>
    <col min="9480" max="9480" width="21.5703125" style="419" customWidth="1"/>
    <col min="9481" max="9728" width="9.140625" style="419"/>
    <col min="9729" max="9729" width="27.5703125" style="419" customWidth="1"/>
    <col min="9730" max="9730" width="20.42578125" style="419" customWidth="1"/>
    <col min="9731" max="9731" width="31.85546875" style="419" customWidth="1"/>
    <col min="9732" max="9732" width="25.85546875" style="419" customWidth="1"/>
    <col min="9733" max="9733" width="25.7109375" style="419" customWidth="1"/>
    <col min="9734" max="9734" width="23.140625" style="419" customWidth="1"/>
    <col min="9735" max="9735" width="28.42578125" style="419" customWidth="1"/>
    <col min="9736" max="9736" width="21.5703125" style="419" customWidth="1"/>
    <col min="9737" max="9984" width="9.140625" style="419"/>
    <col min="9985" max="9985" width="27.5703125" style="419" customWidth="1"/>
    <col min="9986" max="9986" width="20.42578125" style="419" customWidth="1"/>
    <col min="9987" max="9987" width="31.85546875" style="419" customWidth="1"/>
    <col min="9988" max="9988" width="25.85546875" style="419" customWidth="1"/>
    <col min="9989" max="9989" width="25.7109375" style="419" customWidth="1"/>
    <col min="9990" max="9990" width="23.140625" style="419" customWidth="1"/>
    <col min="9991" max="9991" width="28.42578125" style="419" customWidth="1"/>
    <col min="9992" max="9992" width="21.5703125" style="419" customWidth="1"/>
    <col min="9993" max="10240" width="9.140625" style="419"/>
    <col min="10241" max="10241" width="27.5703125" style="419" customWidth="1"/>
    <col min="10242" max="10242" width="20.42578125" style="419" customWidth="1"/>
    <col min="10243" max="10243" width="31.85546875" style="419" customWidth="1"/>
    <col min="10244" max="10244" width="25.85546875" style="419" customWidth="1"/>
    <col min="10245" max="10245" width="25.7109375" style="419" customWidth="1"/>
    <col min="10246" max="10246" width="23.140625" style="419" customWidth="1"/>
    <col min="10247" max="10247" width="28.42578125" style="419" customWidth="1"/>
    <col min="10248" max="10248" width="21.5703125" style="419" customWidth="1"/>
    <col min="10249" max="10496" width="9.140625" style="419"/>
    <col min="10497" max="10497" width="27.5703125" style="419" customWidth="1"/>
    <col min="10498" max="10498" width="20.42578125" style="419" customWidth="1"/>
    <col min="10499" max="10499" width="31.85546875" style="419" customWidth="1"/>
    <col min="10500" max="10500" width="25.85546875" style="419" customWidth="1"/>
    <col min="10501" max="10501" width="25.7109375" style="419" customWidth="1"/>
    <col min="10502" max="10502" width="23.140625" style="419" customWidth="1"/>
    <col min="10503" max="10503" width="28.42578125" style="419" customWidth="1"/>
    <col min="10504" max="10504" width="21.5703125" style="419" customWidth="1"/>
    <col min="10505" max="10752" width="9.140625" style="419"/>
    <col min="10753" max="10753" width="27.5703125" style="419" customWidth="1"/>
    <col min="10754" max="10754" width="20.42578125" style="419" customWidth="1"/>
    <col min="10755" max="10755" width="31.85546875" style="419" customWidth="1"/>
    <col min="10756" max="10756" width="25.85546875" style="419" customWidth="1"/>
    <col min="10757" max="10757" width="25.7109375" style="419" customWidth="1"/>
    <col min="10758" max="10758" width="23.140625" style="419" customWidth="1"/>
    <col min="10759" max="10759" width="28.42578125" style="419" customWidth="1"/>
    <col min="10760" max="10760" width="21.5703125" style="419" customWidth="1"/>
    <col min="10761" max="11008" width="9.140625" style="419"/>
    <col min="11009" max="11009" width="27.5703125" style="419" customWidth="1"/>
    <col min="11010" max="11010" width="20.42578125" style="419" customWidth="1"/>
    <col min="11011" max="11011" width="31.85546875" style="419" customWidth="1"/>
    <col min="11012" max="11012" width="25.85546875" style="419" customWidth="1"/>
    <col min="11013" max="11013" width="25.7109375" style="419" customWidth="1"/>
    <col min="11014" max="11014" width="23.140625" style="419" customWidth="1"/>
    <col min="11015" max="11015" width="28.42578125" style="419" customWidth="1"/>
    <col min="11016" max="11016" width="21.5703125" style="419" customWidth="1"/>
    <col min="11017" max="11264" width="9.140625" style="419"/>
    <col min="11265" max="11265" width="27.5703125" style="419" customWidth="1"/>
    <col min="11266" max="11266" width="20.42578125" style="419" customWidth="1"/>
    <col min="11267" max="11267" width="31.85546875" style="419" customWidth="1"/>
    <col min="11268" max="11268" width="25.85546875" style="419" customWidth="1"/>
    <col min="11269" max="11269" width="25.7109375" style="419" customWidth="1"/>
    <col min="11270" max="11270" width="23.140625" style="419" customWidth="1"/>
    <col min="11271" max="11271" width="28.42578125" style="419" customWidth="1"/>
    <col min="11272" max="11272" width="21.5703125" style="419" customWidth="1"/>
    <col min="11273" max="11520" width="9.140625" style="419"/>
    <col min="11521" max="11521" width="27.5703125" style="419" customWidth="1"/>
    <col min="11522" max="11522" width="20.42578125" style="419" customWidth="1"/>
    <col min="11523" max="11523" width="31.85546875" style="419" customWidth="1"/>
    <col min="11524" max="11524" width="25.85546875" style="419" customWidth="1"/>
    <col min="11525" max="11525" width="25.7109375" style="419" customWidth="1"/>
    <col min="11526" max="11526" width="23.140625" style="419" customWidth="1"/>
    <col min="11527" max="11527" width="28.42578125" style="419" customWidth="1"/>
    <col min="11528" max="11528" width="21.5703125" style="419" customWidth="1"/>
    <col min="11529" max="11776" width="9.140625" style="419"/>
    <col min="11777" max="11777" width="27.5703125" style="419" customWidth="1"/>
    <col min="11778" max="11778" width="20.42578125" style="419" customWidth="1"/>
    <col min="11779" max="11779" width="31.85546875" style="419" customWidth="1"/>
    <col min="11780" max="11780" width="25.85546875" style="419" customWidth="1"/>
    <col min="11781" max="11781" width="25.7109375" style="419" customWidth="1"/>
    <col min="11782" max="11782" width="23.140625" style="419" customWidth="1"/>
    <col min="11783" max="11783" width="28.42578125" style="419" customWidth="1"/>
    <col min="11784" max="11784" width="21.5703125" style="419" customWidth="1"/>
    <col min="11785" max="12032" width="9.140625" style="419"/>
    <col min="12033" max="12033" width="27.5703125" style="419" customWidth="1"/>
    <col min="12034" max="12034" width="20.42578125" style="419" customWidth="1"/>
    <col min="12035" max="12035" width="31.85546875" style="419" customWidth="1"/>
    <col min="12036" max="12036" width="25.85546875" style="419" customWidth="1"/>
    <col min="12037" max="12037" width="25.7109375" style="419" customWidth="1"/>
    <col min="12038" max="12038" width="23.140625" style="419" customWidth="1"/>
    <col min="12039" max="12039" width="28.42578125" style="419" customWidth="1"/>
    <col min="12040" max="12040" width="21.5703125" style="419" customWidth="1"/>
    <col min="12041" max="12288" width="9.140625" style="419"/>
    <col min="12289" max="12289" width="27.5703125" style="419" customWidth="1"/>
    <col min="12290" max="12290" width="20.42578125" style="419" customWidth="1"/>
    <col min="12291" max="12291" width="31.85546875" style="419" customWidth="1"/>
    <col min="12292" max="12292" width="25.85546875" style="419" customWidth="1"/>
    <col min="12293" max="12293" width="25.7109375" style="419" customWidth="1"/>
    <col min="12294" max="12294" width="23.140625" style="419" customWidth="1"/>
    <col min="12295" max="12295" width="28.42578125" style="419" customWidth="1"/>
    <col min="12296" max="12296" width="21.5703125" style="419" customWidth="1"/>
    <col min="12297" max="12544" width="9.140625" style="419"/>
    <col min="12545" max="12545" width="27.5703125" style="419" customWidth="1"/>
    <col min="12546" max="12546" width="20.42578125" style="419" customWidth="1"/>
    <col min="12547" max="12547" width="31.85546875" style="419" customWidth="1"/>
    <col min="12548" max="12548" width="25.85546875" style="419" customWidth="1"/>
    <col min="12549" max="12549" width="25.7109375" style="419" customWidth="1"/>
    <col min="12550" max="12550" width="23.140625" style="419" customWidth="1"/>
    <col min="12551" max="12551" width="28.42578125" style="419" customWidth="1"/>
    <col min="12552" max="12552" width="21.5703125" style="419" customWidth="1"/>
    <col min="12553" max="12800" width="9.140625" style="419"/>
    <col min="12801" max="12801" width="27.5703125" style="419" customWidth="1"/>
    <col min="12802" max="12802" width="20.42578125" style="419" customWidth="1"/>
    <col min="12803" max="12803" width="31.85546875" style="419" customWidth="1"/>
    <col min="12804" max="12804" width="25.85546875" style="419" customWidth="1"/>
    <col min="12805" max="12805" width="25.7109375" style="419" customWidth="1"/>
    <col min="12806" max="12806" width="23.140625" style="419" customWidth="1"/>
    <col min="12807" max="12807" width="28.42578125" style="419" customWidth="1"/>
    <col min="12808" max="12808" width="21.5703125" style="419" customWidth="1"/>
    <col min="12809" max="13056" width="9.140625" style="419"/>
    <col min="13057" max="13057" width="27.5703125" style="419" customWidth="1"/>
    <col min="13058" max="13058" width="20.42578125" style="419" customWidth="1"/>
    <col min="13059" max="13059" width="31.85546875" style="419" customWidth="1"/>
    <col min="13060" max="13060" width="25.85546875" style="419" customWidth="1"/>
    <col min="13061" max="13061" width="25.7109375" style="419" customWidth="1"/>
    <col min="13062" max="13062" width="23.140625" style="419" customWidth="1"/>
    <col min="13063" max="13063" width="28.42578125" style="419" customWidth="1"/>
    <col min="13064" max="13064" width="21.5703125" style="419" customWidth="1"/>
    <col min="13065" max="13312" width="9.140625" style="419"/>
    <col min="13313" max="13313" width="27.5703125" style="419" customWidth="1"/>
    <col min="13314" max="13314" width="20.42578125" style="419" customWidth="1"/>
    <col min="13315" max="13315" width="31.85546875" style="419" customWidth="1"/>
    <col min="13316" max="13316" width="25.85546875" style="419" customWidth="1"/>
    <col min="13317" max="13317" width="25.7109375" style="419" customWidth="1"/>
    <col min="13318" max="13318" width="23.140625" style="419" customWidth="1"/>
    <col min="13319" max="13319" width="28.42578125" style="419" customWidth="1"/>
    <col min="13320" max="13320" width="21.5703125" style="419" customWidth="1"/>
    <col min="13321" max="13568" width="9.140625" style="419"/>
    <col min="13569" max="13569" width="27.5703125" style="419" customWidth="1"/>
    <col min="13570" max="13570" width="20.42578125" style="419" customWidth="1"/>
    <col min="13571" max="13571" width="31.85546875" style="419" customWidth="1"/>
    <col min="13572" max="13572" width="25.85546875" style="419" customWidth="1"/>
    <col min="13573" max="13573" width="25.7109375" style="419" customWidth="1"/>
    <col min="13574" max="13574" width="23.140625" style="419" customWidth="1"/>
    <col min="13575" max="13575" width="28.42578125" style="419" customWidth="1"/>
    <col min="13576" max="13576" width="21.5703125" style="419" customWidth="1"/>
    <col min="13577" max="13824" width="9.140625" style="419"/>
    <col min="13825" max="13825" width="27.5703125" style="419" customWidth="1"/>
    <col min="13826" max="13826" width="20.42578125" style="419" customWidth="1"/>
    <col min="13827" max="13827" width="31.85546875" style="419" customWidth="1"/>
    <col min="13828" max="13828" width="25.85546875" style="419" customWidth="1"/>
    <col min="13829" max="13829" width="25.7109375" style="419" customWidth="1"/>
    <col min="13830" max="13830" width="23.140625" style="419" customWidth="1"/>
    <col min="13831" max="13831" width="28.42578125" style="419" customWidth="1"/>
    <col min="13832" max="13832" width="21.5703125" style="419" customWidth="1"/>
    <col min="13833" max="14080" width="9.140625" style="419"/>
    <col min="14081" max="14081" width="27.5703125" style="419" customWidth="1"/>
    <col min="14082" max="14082" width="20.42578125" style="419" customWidth="1"/>
    <col min="14083" max="14083" width="31.85546875" style="419" customWidth="1"/>
    <col min="14084" max="14084" width="25.85546875" style="419" customWidth="1"/>
    <col min="14085" max="14085" width="25.7109375" style="419" customWidth="1"/>
    <col min="14086" max="14086" width="23.140625" style="419" customWidth="1"/>
    <col min="14087" max="14087" width="28.42578125" style="419" customWidth="1"/>
    <col min="14088" max="14088" width="21.5703125" style="419" customWidth="1"/>
    <col min="14089" max="14336" width="9.140625" style="419"/>
    <col min="14337" max="14337" width="27.5703125" style="419" customWidth="1"/>
    <col min="14338" max="14338" width="20.42578125" style="419" customWidth="1"/>
    <col min="14339" max="14339" width="31.85546875" style="419" customWidth="1"/>
    <col min="14340" max="14340" width="25.85546875" style="419" customWidth="1"/>
    <col min="14341" max="14341" width="25.7109375" style="419" customWidth="1"/>
    <col min="14342" max="14342" width="23.140625" style="419" customWidth="1"/>
    <col min="14343" max="14343" width="28.42578125" style="419" customWidth="1"/>
    <col min="14344" max="14344" width="21.5703125" style="419" customWidth="1"/>
    <col min="14345" max="14592" width="9.140625" style="419"/>
    <col min="14593" max="14593" width="27.5703125" style="419" customWidth="1"/>
    <col min="14594" max="14594" width="20.42578125" style="419" customWidth="1"/>
    <col min="14595" max="14595" width="31.85546875" style="419" customWidth="1"/>
    <col min="14596" max="14596" width="25.85546875" style="419" customWidth="1"/>
    <col min="14597" max="14597" width="25.7109375" style="419" customWidth="1"/>
    <col min="14598" max="14598" width="23.140625" style="419" customWidth="1"/>
    <col min="14599" max="14599" width="28.42578125" style="419" customWidth="1"/>
    <col min="14600" max="14600" width="21.5703125" style="419" customWidth="1"/>
    <col min="14601" max="14848" width="9.140625" style="419"/>
    <col min="14849" max="14849" width="27.5703125" style="419" customWidth="1"/>
    <col min="14850" max="14850" width="20.42578125" style="419" customWidth="1"/>
    <col min="14851" max="14851" width="31.85546875" style="419" customWidth="1"/>
    <col min="14852" max="14852" width="25.85546875" style="419" customWidth="1"/>
    <col min="14853" max="14853" width="25.7109375" style="419" customWidth="1"/>
    <col min="14854" max="14854" width="23.140625" style="419" customWidth="1"/>
    <col min="14855" max="14855" width="28.42578125" style="419" customWidth="1"/>
    <col min="14856" max="14856" width="21.5703125" style="419" customWidth="1"/>
    <col min="14857" max="15104" width="9.140625" style="419"/>
    <col min="15105" max="15105" width="27.5703125" style="419" customWidth="1"/>
    <col min="15106" max="15106" width="20.42578125" style="419" customWidth="1"/>
    <col min="15107" max="15107" width="31.85546875" style="419" customWidth="1"/>
    <col min="15108" max="15108" width="25.85546875" style="419" customWidth="1"/>
    <col min="15109" max="15109" width="25.7109375" style="419" customWidth="1"/>
    <col min="15110" max="15110" width="23.140625" style="419" customWidth="1"/>
    <col min="15111" max="15111" width="28.42578125" style="419" customWidth="1"/>
    <col min="15112" max="15112" width="21.5703125" style="419" customWidth="1"/>
    <col min="15113" max="15360" width="9.140625" style="419"/>
    <col min="15361" max="15361" width="27.5703125" style="419" customWidth="1"/>
    <col min="15362" max="15362" width="20.42578125" style="419" customWidth="1"/>
    <col min="15363" max="15363" width="31.85546875" style="419" customWidth="1"/>
    <col min="15364" max="15364" width="25.85546875" style="419" customWidth="1"/>
    <col min="15365" max="15365" width="25.7109375" style="419" customWidth="1"/>
    <col min="15366" max="15366" width="23.140625" style="419" customWidth="1"/>
    <col min="15367" max="15367" width="28.42578125" style="419" customWidth="1"/>
    <col min="15368" max="15368" width="21.5703125" style="419" customWidth="1"/>
    <col min="15369" max="15616" width="9.140625" style="419"/>
    <col min="15617" max="15617" width="27.5703125" style="419" customWidth="1"/>
    <col min="15618" max="15618" width="20.42578125" style="419" customWidth="1"/>
    <col min="15619" max="15619" width="31.85546875" style="419" customWidth="1"/>
    <col min="15620" max="15620" width="25.85546875" style="419" customWidth="1"/>
    <col min="15621" max="15621" width="25.7109375" style="419" customWidth="1"/>
    <col min="15622" max="15622" width="23.140625" style="419" customWidth="1"/>
    <col min="15623" max="15623" width="28.42578125" style="419" customWidth="1"/>
    <col min="15624" max="15624" width="21.5703125" style="419" customWidth="1"/>
    <col min="15625" max="15872" width="9.140625" style="419"/>
    <col min="15873" max="15873" width="27.5703125" style="419" customWidth="1"/>
    <col min="15874" max="15874" width="20.42578125" style="419" customWidth="1"/>
    <col min="15875" max="15875" width="31.85546875" style="419" customWidth="1"/>
    <col min="15876" max="15876" width="25.85546875" style="419" customWidth="1"/>
    <col min="15877" max="15877" width="25.7109375" style="419" customWidth="1"/>
    <col min="15878" max="15878" width="23.140625" style="419" customWidth="1"/>
    <col min="15879" max="15879" width="28.42578125" style="419" customWidth="1"/>
    <col min="15880" max="15880" width="21.5703125" style="419" customWidth="1"/>
    <col min="15881" max="16128" width="9.140625" style="419"/>
    <col min="16129" max="16129" width="27.5703125" style="419" customWidth="1"/>
    <col min="16130" max="16130" width="20.42578125" style="419" customWidth="1"/>
    <col min="16131" max="16131" width="31.85546875" style="419" customWidth="1"/>
    <col min="16132" max="16132" width="25.85546875" style="419" customWidth="1"/>
    <col min="16133" max="16133" width="25.7109375" style="419" customWidth="1"/>
    <col min="16134" max="16134" width="23.140625" style="419" customWidth="1"/>
    <col min="16135" max="16135" width="28.42578125" style="419" customWidth="1"/>
    <col min="16136" max="16136" width="21.5703125" style="419" customWidth="1"/>
    <col min="16137" max="16384" width="9.140625" style="419"/>
  </cols>
  <sheetData>
    <row r="14" spans="1:6" ht="15" x14ac:dyDescent="0.3">
      <c r="A14" s="416"/>
      <c r="B14" s="417"/>
      <c r="C14" s="418"/>
      <c r="D14" s="417"/>
      <c r="F14" s="420"/>
    </row>
    <row r="15" spans="1:6" ht="15" x14ac:dyDescent="0.3">
      <c r="A15" s="416"/>
      <c r="B15" s="417"/>
      <c r="C15" s="418"/>
      <c r="D15" s="417"/>
      <c r="F15" s="418"/>
    </row>
    <row r="16" spans="1:6" ht="20.100000000000001" customHeight="1" x14ac:dyDescent="0.3">
      <c r="A16" s="502" t="s">
        <v>114</v>
      </c>
      <c r="B16" s="502"/>
      <c r="C16" s="502"/>
      <c r="D16" s="502"/>
      <c r="E16" s="502"/>
    </row>
    <row r="17" spans="1:6" ht="16.5" x14ac:dyDescent="0.3">
      <c r="A17" s="421" t="s">
        <v>16</v>
      </c>
      <c r="B17" s="422" t="s">
        <v>115</v>
      </c>
    </row>
    <row r="18" spans="1:6" ht="16.5" x14ac:dyDescent="0.3">
      <c r="A18" s="423" t="s">
        <v>116</v>
      </c>
      <c r="B18" s="424" t="str">
        <f>[1]Metformin!B18:C18</f>
        <v>INOSITA PLUS 50/1000 TABLETS</v>
      </c>
      <c r="D18" s="425"/>
      <c r="E18" s="426"/>
    </row>
    <row r="19" spans="1:6" ht="16.5" x14ac:dyDescent="0.3">
      <c r="A19" s="427" t="s">
        <v>28</v>
      </c>
      <c r="B19" s="424" t="str">
        <f>[1]Metformin!B26</f>
        <v>Merformin</v>
      </c>
      <c r="C19" s="426"/>
      <c r="D19" s="426"/>
      <c r="E19" s="426"/>
    </row>
    <row r="20" spans="1:6" ht="16.5" x14ac:dyDescent="0.3">
      <c r="A20" s="427" t="s">
        <v>30</v>
      </c>
      <c r="B20" s="428">
        <f>[1]Metformin!B30</f>
        <v>99.4</v>
      </c>
      <c r="C20" s="426"/>
      <c r="D20" s="426"/>
      <c r="E20" s="426"/>
    </row>
    <row r="21" spans="1:6" ht="16.5" x14ac:dyDescent="0.3">
      <c r="A21" s="423" t="s">
        <v>117</v>
      </c>
      <c r="B21" s="428">
        <f>[1]Metformin!D43</f>
        <v>26.15</v>
      </c>
      <c r="C21" s="426"/>
      <c r="D21" s="426"/>
      <c r="E21" s="426"/>
    </row>
    <row r="22" spans="1:6" ht="16.5" x14ac:dyDescent="0.3">
      <c r="A22" s="423" t="s">
        <v>118</v>
      </c>
      <c r="B22" s="429">
        <f>B21/[1]Metformin!B45</f>
        <v>0.52300000000000002</v>
      </c>
      <c r="C22" s="426"/>
      <c r="D22" s="426"/>
      <c r="E22" s="426"/>
    </row>
    <row r="23" spans="1:6" ht="15.75" x14ac:dyDescent="0.25">
      <c r="A23" s="426"/>
      <c r="B23" s="426"/>
      <c r="C23" s="426"/>
      <c r="D23" s="426"/>
      <c r="E23" s="426"/>
    </row>
    <row r="24" spans="1:6" ht="16.5" x14ac:dyDescent="0.3">
      <c r="A24" s="430" t="s">
        <v>119</v>
      </c>
      <c r="B24" s="431" t="s">
        <v>120</v>
      </c>
      <c r="C24" s="430" t="s">
        <v>121</v>
      </c>
      <c r="D24" s="430" t="s">
        <v>122</v>
      </c>
      <c r="E24" s="432" t="s">
        <v>123</v>
      </c>
    </row>
    <row r="25" spans="1:6" ht="16.5" x14ac:dyDescent="0.3">
      <c r="A25" s="433">
        <v>1</v>
      </c>
      <c r="B25" s="434">
        <v>2299081</v>
      </c>
      <c r="C25" s="434">
        <v>9352.4</v>
      </c>
      <c r="D25" s="435">
        <v>0.9</v>
      </c>
      <c r="E25" s="436">
        <v>3.7</v>
      </c>
    </row>
    <row r="26" spans="1:6" ht="16.5" x14ac:dyDescent="0.3">
      <c r="A26" s="433">
        <v>2</v>
      </c>
      <c r="B26" s="434">
        <v>2291526</v>
      </c>
      <c r="C26" s="434">
        <v>9744.2999999999993</v>
      </c>
      <c r="D26" s="435">
        <v>0.9</v>
      </c>
      <c r="E26" s="435">
        <v>3.7</v>
      </c>
    </row>
    <row r="27" spans="1:6" ht="16.5" x14ac:dyDescent="0.3">
      <c r="A27" s="433">
        <v>3</v>
      </c>
      <c r="B27" s="434">
        <v>2292863</v>
      </c>
      <c r="C27" s="434">
        <v>10298.4</v>
      </c>
      <c r="D27" s="435">
        <v>0.8</v>
      </c>
      <c r="E27" s="435">
        <v>3.7</v>
      </c>
    </row>
    <row r="28" spans="1:6" ht="16.5" x14ac:dyDescent="0.3">
      <c r="A28" s="433">
        <v>4</v>
      </c>
      <c r="B28" s="434">
        <v>2294370</v>
      </c>
      <c r="C28" s="434">
        <v>9736.7000000000007</v>
      </c>
      <c r="D28" s="435">
        <v>0.8</v>
      </c>
      <c r="E28" s="435">
        <v>3.7</v>
      </c>
    </row>
    <row r="29" spans="1:6" ht="16.5" x14ac:dyDescent="0.3">
      <c r="A29" s="433">
        <v>5</v>
      </c>
      <c r="B29" s="434">
        <v>2331086</v>
      </c>
      <c r="C29" s="434">
        <v>10341</v>
      </c>
      <c r="D29" s="435">
        <v>0.8</v>
      </c>
      <c r="E29" s="435">
        <v>3.7</v>
      </c>
    </row>
    <row r="30" spans="1:6" ht="16.5" x14ac:dyDescent="0.3">
      <c r="A30" s="433">
        <v>6</v>
      </c>
      <c r="B30" s="437">
        <v>2346267</v>
      </c>
      <c r="C30" s="437">
        <v>10102.700000000001</v>
      </c>
      <c r="D30" s="438">
        <v>0.8</v>
      </c>
      <c r="E30" s="438">
        <v>3.7</v>
      </c>
    </row>
    <row r="31" spans="1:6" ht="16.5" x14ac:dyDescent="0.3">
      <c r="A31" s="439" t="s">
        <v>124</v>
      </c>
      <c r="B31" s="440">
        <f>AVERAGE(B25:B30)</f>
        <v>2309198.8333333335</v>
      </c>
      <c r="C31" s="441">
        <f>AVERAGE(C25:C30)</f>
        <v>9929.25</v>
      </c>
      <c r="D31" s="442">
        <f>AVERAGE(D25:D30)</f>
        <v>0.83333333333333337</v>
      </c>
      <c r="E31" s="442">
        <f>AVERAGE(E25:E30)</f>
        <v>3.6999999999999997</v>
      </c>
    </row>
    <row r="32" spans="1:6" ht="16.5" x14ac:dyDescent="0.3">
      <c r="A32" s="443" t="s">
        <v>125</v>
      </c>
      <c r="B32" s="444">
        <f>(STDEV(B25:B30)/B31)</f>
        <v>1.0164336365546166E-2</v>
      </c>
      <c r="C32" s="445"/>
      <c r="D32" s="445"/>
      <c r="E32" s="446"/>
      <c r="F32" s="417"/>
    </row>
    <row r="33" spans="1:6" s="417" customFormat="1" ht="16.5" x14ac:dyDescent="0.3">
      <c r="A33" s="447" t="s">
        <v>65</v>
      </c>
      <c r="B33" s="448">
        <f>COUNT(B25:B30)</f>
        <v>6</v>
      </c>
      <c r="C33" s="449"/>
      <c r="D33" s="450"/>
      <c r="E33" s="451"/>
    </row>
    <row r="34" spans="1:6" s="417" customFormat="1" ht="15.75" x14ac:dyDescent="0.25">
      <c r="A34" s="426"/>
      <c r="B34" s="426"/>
      <c r="C34" s="426"/>
      <c r="D34" s="426"/>
      <c r="E34" s="452"/>
    </row>
    <row r="35" spans="1:6" s="417" customFormat="1" ht="16.5" x14ac:dyDescent="0.3">
      <c r="A35" s="427" t="s">
        <v>126</v>
      </c>
      <c r="B35" s="453" t="s">
        <v>127</v>
      </c>
      <c r="C35" s="454"/>
      <c r="D35" s="454"/>
      <c r="E35" s="455"/>
    </row>
    <row r="36" spans="1:6" ht="16.5" x14ac:dyDescent="0.3">
      <c r="A36" s="427"/>
      <c r="B36" s="453" t="s">
        <v>128</v>
      </c>
      <c r="C36" s="454"/>
      <c r="D36" s="454"/>
      <c r="E36" s="455"/>
      <c r="F36" s="417"/>
    </row>
    <row r="37" spans="1:6" ht="16.5" x14ac:dyDescent="0.3">
      <c r="A37" s="427"/>
      <c r="B37" s="456" t="s">
        <v>129</v>
      </c>
      <c r="C37" s="454"/>
      <c r="D37" s="454"/>
      <c r="E37" s="454"/>
    </row>
    <row r="38" spans="1:6" ht="15.75" x14ac:dyDescent="0.25">
      <c r="A38" s="426"/>
      <c r="B38" s="426"/>
      <c r="C38" s="426"/>
      <c r="D38" s="426"/>
      <c r="E38" s="426"/>
    </row>
    <row r="39" spans="1:6" ht="16.5" x14ac:dyDescent="0.3">
      <c r="A39" s="421" t="s">
        <v>16</v>
      </c>
      <c r="B39" s="422" t="s">
        <v>130</v>
      </c>
    </row>
    <row r="40" spans="1:6" ht="16.5" x14ac:dyDescent="0.3">
      <c r="A40" s="427" t="s">
        <v>28</v>
      </c>
      <c r="B40" s="424" t="str">
        <f>[1]Metformin!B79</f>
        <v>Merformin</v>
      </c>
      <c r="C40" s="426"/>
      <c r="D40" s="426"/>
      <c r="E40" s="426"/>
    </row>
    <row r="41" spans="1:6" ht="16.5" x14ac:dyDescent="0.3">
      <c r="A41" s="427" t="s">
        <v>30</v>
      </c>
      <c r="B41" s="428">
        <f>[1]Metformin!B83</f>
        <v>99.4</v>
      </c>
      <c r="C41" s="426"/>
      <c r="D41" s="426"/>
      <c r="E41" s="426"/>
    </row>
    <row r="42" spans="1:6" ht="16.5" x14ac:dyDescent="0.3">
      <c r="A42" s="423" t="s">
        <v>117</v>
      </c>
      <c r="B42" s="428">
        <f>[1]Metformin!D92</f>
        <v>26.15</v>
      </c>
      <c r="C42" s="426"/>
      <c r="D42" s="426"/>
      <c r="E42" s="426"/>
    </row>
    <row r="43" spans="1:6" ht="16.5" x14ac:dyDescent="0.3">
      <c r="A43" s="423" t="s">
        <v>118</v>
      </c>
      <c r="B43" s="429">
        <f>B42/[1]Metformin!B94</f>
        <v>0.52300000000000002</v>
      </c>
      <c r="C43" s="426"/>
      <c r="D43" s="426"/>
      <c r="E43" s="426"/>
    </row>
    <row r="44" spans="1:6" ht="15.75" x14ac:dyDescent="0.25">
      <c r="A44" s="426"/>
      <c r="B44" s="426"/>
      <c r="C44" s="426"/>
      <c r="D44" s="426"/>
      <c r="E44" s="426"/>
    </row>
    <row r="45" spans="1:6" ht="16.5" x14ac:dyDescent="0.3">
      <c r="A45" s="430" t="s">
        <v>119</v>
      </c>
      <c r="B45" s="431" t="s">
        <v>120</v>
      </c>
      <c r="C45" s="430" t="s">
        <v>121</v>
      </c>
      <c r="D45" s="430" t="s">
        <v>122</v>
      </c>
      <c r="E45" s="432" t="s">
        <v>123</v>
      </c>
    </row>
    <row r="46" spans="1:6" ht="16.5" x14ac:dyDescent="0.3">
      <c r="A46" s="433">
        <v>1</v>
      </c>
      <c r="B46" s="434"/>
      <c r="C46" s="434"/>
      <c r="D46" s="435"/>
      <c r="E46" s="436"/>
    </row>
    <row r="47" spans="1:6" ht="16.5" x14ac:dyDescent="0.3">
      <c r="A47" s="433">
        <v>2</v>
      </c>
      <c r="B47" s="434"/>
      <c r="C47" s="434"/>
      <c r="D47" s="435"/>
      <c r="E47" s="435"/>
    </row>
    <row r="48" spans="1:6" ht="16.5" x14ac:dyDescent="0.3">
      <c r="A48" s="433">
        <v>3</v>
      </c>
      <c r="B48" s="434"/>
      <c r="C48" s="434"/>
      <c r="D48" s="435"/>
      <c r="E48" s="435"/>
    </row>
    <row r="49" spans="1:6" ht="16.5" x14ac:dyDescent="0.3">
      <c r="A49" s="433">
        <v>4</v>
      </c>
      <c r="B49" s="434"/>
      <c r="C49" s="434"/>
      <c r="D49" s="435"/>
      <c r="E49" s="435"/>
    </row>
    <row r="50" spans="1:6" ht="16.5" x14ac:dyDescent="0.3">
      <c r="A50" s="433">
        <v>5</v>
      </c>
      <c r="B50" s="434"/>
      <c r="C50" s="434"/>
      <c r="D50" s="435"/>
      <c r="E50" s="435"/>
    </row>
    <row r="51" spans="1:6" ht="16.5" x14ac:dyDescent="0.3">
      <c r="A51" s="433">
        <v>6</v>
      </c>
      <c r="B51" s="437"/>
      <c r="C51" s="437"/>
      <c r="D51" s="438"/>
      <c r="E51" s="438"/>
    </row>
    <row r="52" spans="1:6" ht="16.5" x14ac:dyDescent="0.3">
      <c r="A52" s="439" t="s">
        <v>124</v>
      </c>
      <c r="B52" s="440" t="e">
        <f>AVERAGE(B46:B51)</f>
        <v>#DIV/0!</v>
      </c>
      <c r="C52" s="441" t="e">
        <f>AVERAGE(C46:C51)</f>
        <v>#DIV/0!</v>
      </c>
      <c r="D52" s="442" t="e">
        <f>AVERAGE(D46:D51)</f>
        <v>#DIV/0!</v>
      </c>
      <c r="E52" s="442" t="e">
        <f>AVERAGE(E46:E51)</f>
        <v>#DIV/0!</v>
      </c>
    </row>
    <row r="53" spans="1:6" ht="16.5" x14ac:dyDescent="0.3">
      <c r="A53" s="443" t="s">
        <v>125</v>
      </c>
      <c r="B53" s="444" t="e">
        <f>(STDEV(B46:B51)/B52)</f>
        <v>#DIV/0!</v>
      </c>
      <c r="C53" s="445"/>
      <c r="D53" s="445"/>
      <c r="E53" s="446"/>
      <c r="F53" s="417"/>
    </row>
    <row r="54" spans="1:6" s="417" customFormat="1" ht="16.5" x14ac:dyDescent="0.3">
      <c r="A54" s="447" t="s">
        <v>65</v>
      </c>
      <c r="B54" s="448">
        <f>COUNT(B46:B51)</f>
        <v>0</v>
      </c>
      <c r="C54" s="449"/>
      <c r="D54" s="450"/>
      <c r="E54" s="451"/>
    </row>
    <row r="55" spans="1:6" s="417" customFormat="1" ht="15.75" x14ac:dyDescent="0.25">
      <c r="A55" s="426"/>
      <c r="B55" s="426"/>
      <c r="C55" s="426"/>
      <c r="D55" s="426"/>
      <c r="E55" s="452"/>
    </row>
    <row r="56" spans="1:6" s="417" customFormat="1" ht="16.5" x14ac:dyDescent="0.3">
      <c r="A56" s="427" t="s">
        <v>126</v>
      </c>
      <c r="B56" s="453" t="s">
        <v>127</v>
      </c>
      <c r="C56" s="454"/>
      <c r="D56" s="454"/>
      <c r="E56" s="455"/>
    </row>
    <row r="57" spans="1:6" ht="16.5" x14ac:dyDescent="0.3">
      <c r="A57" s="427"/>
      <c r="B57" s="453" t="s">
        <v>128</v>
      </c>
      <c r="C57" s="454"/>
      <c r="D57" s="454"/>
      <c r="E57" s="455"/>
      <c r="F57" s="417"/>
    </row>
    <row r="58" spans="1:6" ht="16.5" x14ac:dyDescent="0.3">
      <c r="A58" s="427"/>
      <c r="B58" s="456" t="s">
        <v>129</v>
      </c>
      <c r="C58" s="454"/>
      <c r="D58" s="454"/>
      <c r="E58" s="454"/>
    </row>
    <row r="59" spans="1:6" ht="16.5" x14ac:dyDescent="0.3">
      <c r="A59" s="427"/>
      <c r="B59" s="456"/>
      <c r="C59" s="454"/>
      <c r="D59" s="454"/>
      <c r="E59" s="454"/>
    </row>
  </sheetData>
  <sheetProtection password="AD9C" sheet="1" objects="1" scenarios="1" selectLockedCells="1"/>
  <mergeCells count="1">
    <mergeCell ref="A16:E16"/>
  </mergeCells>
  <printOptions horizontalCentered="1"/>
  <pageMargins left="0.75" right="0.75" top="0.49" bottom="1" header="0.5" footer="0.5"/>
  <pageSetup scale="56" orientation="landscape" r:id="rId1"/>
  <headerFooter alignWithMargins="0"/>
  <colBreaks count="1" manualBreakCount="1">
    <brk id="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F59"/>
  <sheetViews>
    <sheetView view="pageBreakPreview" topLeftCell="A11" zoomScaleSheetLayoutView="100" workbookViewId="0">
      <selection activeCell="B25" sqref="B25"/>
    </sheetView>
  </sheetViews>
  <sheetFormatPr defaultRowHeight="13.5" x14ac:dyDescent="0.25"/>
  <cols>
    <col min="1" max="1" width="27.5703125" style="419" bestFit="1" customWidth="1"/>
    <col min="2" max="2" width="20.42578125" style="419" customWidth="1"/>
    <col min="3" max="3" width="31.85546875" style="419" customWidth="1"/>
    <col min="4" max="4" width="25.85546875" style="419" bestFit="1" customWidth="1"/>
    <col min="5" max="5" width="25.7109375" style="419" bestFit="1" customWidth="1"/>
    <col min="6" max="6" width="23.140625" style="419" customWidth="1"/>
    <col min="7" max="7" width="28.42578125" style="419" customWidth="1"/>
    <col min="8" max="8" width="21.5703125" style="419" customWidth="1"/>
    <col min="9" max="256" width="9.140625" style="419"/>
    <col min="257" max="257" width="27.5703125" style="419" bestFit="1" customWidth="1"/>
    <col min="258" max="258" width="20.42578125" style="419" customWidth="1"/>
    <col min="259" max="259" width="31.85546875" style="419" customWidth="1"/>
    <col min="260" max="260" width="25.85546875" style="419" bestFit="1" customWidth="1"/>
    <col min="261" max="261" width="25.7109375" style="419" bestFit="1" customWidth="1"/>
    <col min="262" max="262" width="23.140625" style="419" customWidth="1"/>
    <col min="263" max="263" width="28.42578125" style="419" customWidth="1"/>
    <col min="264" max="264" width="21.5703125" style="419" customWidth="1"/>
    <col min="265" max="512" width="9.140625" style="419"/>
    <col min="513" max="513" width="27.5703125" style="419" bestFit="1" customWidth="1"/>
    <col min="514" max="514" width="20.42578125" style="419" customWidth="1"/>
    <col min="515" max="515" width="31.85546875" style="419" customWidth="1"/>
    <col min="516" max="516" width="25.85546875" style="419" bestFit="1" customWidth="1"/>
    <col min="517" max="517" width="25.7109375" style="419" bestFit="1" customWidth="1"/>
    <col min="518" max="518" width="23.140625" style="419" customWidth="1"/>
    <col min="519" max="519" width="28.42578125" style="419" customWidth="1"/>
    <col min="520" max="520" width="21.5703125" style="419" customWidth="1"/>
    <col min="521" max="768" width="9.140625" style="419"/>
    <col min="769" max="769" width="27.5703125" style="419" bestFit="1" customWidth="1"/>
    <col min="770" max="770" width="20.42578125" style="419" customWidth="1"/>
    <col min="771" max="771" width="31.85546875" style="419" customWidth="1"/>
    <col min="772" max="772" width="25.85546875" style="419" bestFit="1" customWidth="1"/>
    <col min="773" max="773" width="25.7109375" style="419" bestFit="1" customWidth="1"/>
    <col min="774" max="774" width="23.140625" style="419" customWidth="1"/>
    <col min="775" max="775" width="28.42578125" style="419" customWidth="1"/>
    <col min="776" max="776" width="21.5703125" style="419" customWidth="1"/>
    <col min="777" max="1024" width="9.140625" style="419"/>
    <col min="1025" max="1025" width="27.5703125" style="419" bestFit="1" customWidth="1"/>
    <col min="1026" max="1026" width="20.42578125" style="419" customWidth="1"/>
    <col min="1027" max="1027" width="31.85546875" style="419" customWidth="1"/>
    <col min="1028" max="1028" width="25.85546875" style="419" bestFit="1" customWidth="1"/>
    <col min="1029" max="1029" width="25.7109375" style="419" bestFit="1" customWidth="1"/>
    <col min="1030" max="1030" width="23.140625" style="419" customWidth="1"/>
    <col min="1031" max="1031" width="28.42578125" style="419" customWidth="1"/>
    <col min="1032" max="1032" width="21.5703125" style="419" customWidth="1"/>
    <col min="1033" max="1280" width="9.140625" style="419"/>
    <col min="1281" max="1281" width="27.5703125" style="419" bestFit="1" customWidth="1"/>
    <col min="1282" max="1282" width="20.42578125" style="419" customWidth="1"/>
    <col min="1283" max="1283" width="31.85546875" style="419" customWidth="1"/>
    <col min="1284" max="1284" width="25.85546875" style="419" bestFit="1" customWidth="1"/>
    <col min="1285" max="1285" width="25.7109375" style="419" bestFit="1" customWidth="1"/>
    <col min="1286" max="1286" width="23.140625" style="419" customWidth="1"/>
    <col min="1287" max="1287" width="28.42578125" style="419" customWidth="1"/>
    <col min="1288" max="1288" width="21.5703125" style="419" customWidth="1"/>
    <col min="1289" max="1536" width="9.140625" style="419"/>
    <col min="1537" max="1537" width="27.5703125" style="419" bestFit="1" customWidth="1"/>
    <col min="1538" max="1538" width="20.42578125" style="419" customWidth="1"/>
    <col min="1539" max="1539" width="31.85546875" style="419" customWidth="1"/>
    <col min="1540" max="1540" width="25.85546875" style="419" bestFit="1" customWidth="1"/>
    <col min="1541" max="1541" width="25.7109375" style="419" bestFit="1" customWidth="1"/>
    <col min="1542" max="1542" width="23.140625" style="419" customWidth="1"/>
    <col min="1543" max="1543" width="28.42578125" style="419" customWidth="1"/>
    <col min="1544" max="1544" width="21.5703125" style="419" customWidth="1"/>
    <col min="1545" max="1792" width="9.140625" style="419"/>
    <col min="1793" max="1793" width="27.5703125" style="419" bestFit="1" customWidth="1"/>
    <col min="1794" max="1794" width="20.42578125" style="419" customWidth="1"/>
    <col min="1795" max="1795" width="31.85546875" style="419" customWidth="1"/>
    <col min="1796" max="1796" width="25.85546875" style="419" bestFit="1" customWidth="1"/>
    <col min="1797" max="1797" width="25.7109375" style="419" bestFit="1" customWidth="1"/>
    <col min="1798" max="1798" width="23.140625" style="419" customWidth="1"/>
    <col min="1799" max="1799" width="28.42578125" style="419" customWidth="1"/>
    <col min="1800" max="1800" width="21.5703125" style="419" customWidth="1"/>
    <col min="1801" max="2048" width="9.140625" style="419"/>
    <col min="2049" max="2049" width="27.5703125" style="419" bestFit="1" customWidth="1"/>
    <col min="2050" max="2050" width="20.42578125" style="419" customWidth="1"/>
    <col min="2051" max="2051" width="31.85546875" style="419" customWidth="1"/>
    <col min="2052" max="2052" width="25.85546875" style="419" bestFit="1" customWidth="1"/>
    <col min="2053" max="2053" width="25.7109375" style="419" bestFit="1" customWidth="1"/>
    <col min="2054" max="2054" width="23.140625" style="419" customWidth="1"/>
    <col min="2055" max="2055" width="28.42578125" style="419" customWidth="1"/>
    <col min="2056" max="2056" width="21.5703125" style="419" customWidth="1"/>
    <col min="2057" max="2304" width="9.140625" style="419"/>
    <col min="2305" max="2305" width="27.5703125" style="419" bestFit="1" customWidth="1"/>
    <col min="2306" max="2306" width="20.42578125" style="419" customWidth="1"/>
    <col min="2307" max="2307" width="31.85546875" style="419" customWidth="1"/>
    <col min="2308" max="2308" width="25.85546875" style="419" bestFit="1" customWidth="1"/>
    <col min="2309" max="2309" width="25.7109375" style="419" bestFit="1" customWidth="1"/>
    <col min="2310" max="2310" width="23.140625" style="419" customWidth="1"/>
    <col min="2311" max="2311" width="28.42578125" style="419" customWidth="1"/>
    <col min="2312" max="2312" width="21.5703125" style="419" customWidth="1"/>
    <col min="2313" max="2560" width="9.140625" style="419"/>
    <col min="2561" max="2561" width="27.5703125" style="419" bestFit="1" customWidth="1"/>
    <col min="2562" max="2562" width="20.42578125" style="419" customWidth="1"/>
    <col min="2563" max="2563" width="31.85546875" style="419" customWidth="1"/>
    <col min="2564" max="2564" width="25.85546875" style="419" bestFit="1" customWidth="1"/>
    <col min="2565" max="2565" width="25.7109375" style="419" bestFit="1" customWidth="1"/>
    <col min="2566" max="2566" width="23.140625" style="419" customWidth="1"/>
    <col min="2567" max="2567" width="28.42578125" style="419" customWidth="1"/>
    <col min="2568" max="2568" width="21.5703125" style="419" customWidth="1"/>
    <col min="2569" max="2816" width="9.140625" style="419"/>
    <col min="2817" max="2817" width="27.5703125" style="419" bestFit="1" customWidth="1"/>
    <col min="2818" max="2818" width="20.42578125" style="419" customWidth="1"/>
    <col min="2819" max="2819" width="31.85546875" style="419" customWidth="1"/>
    <col min="2820" max="2820" width="25.85546875" style="419" bestFit="1" customWidth="1"/>
    <col min="2821" max="2821" width="25.7109375" style="419" bestFit="1" customWidth="1"/>
    <col min="2822" max="2822" width="23.140625" style="419" customWidth="1"/>
    <col min="2823" max="2823" width="28.42578125" style="419" customWidth="1"/>
    <col min="2824" max="2824" width="21.5703125" style="419" customWidth="1"/>
    <col min="2825" max="3072" width="9.140625" style="419"/>
    <col min="3073" max="3073" width="27.5703125" style="419" bestFit="1" customWidth="1"/>
    <col min="3074" max="3074" width="20.42578125" style="419" customWidth="1"/>
    <col min="3075" max="3075" width="31.85546875" style="419" customWidth="1"/>
    <col min="3076" max="3076" width="25.85546875" style="419" bestFit="1" customWidth="1"/>
    <col min="3077" max="3077" width="25.7109375" style="419" bestFit="1" customWidth="1"/>
    <col min="3078" max="3078" width="23.140625" style="419" customWidth="1"/>
    <col min="3079" max="3079" width="28.42578125" style="419" customWidth="1"/>
    <col min="3080" max="3080" width="21.5703125" style="419" customWidth="1"/>
    <col min="3081" max="3328" width="9.140625" style="419"/>
    <col min="3329" max="3329" width="27.5703125" style="419" bestFit="1" customWidth="1"/>
    <col min="3330" max="3330" width="20.42578125" style="419" customWidth="1"/>
    <col min="3331" max="3331" width="31.85546875" style="419" customWidth="1"/>
    <col min="3332" max="3332" width="25.85546875" style="419" bestFit="1" customWidth="1"/>
    <col min="3333" max="3333" width="25.7109375" style="419" bestFit="1" customWidth="1"/>
    <col min="3334" max="3334" width="23.140625" style="419" customWidth="1"/>
    <col min="3335" max="3335" width="28.42578125" style="419" customWidth="1"/>
    <col min="3336" max="3336" width="21.5703125" style="419" customWidth="1"/>
    <col min="3337" max="3584" width="9.140625" style="419"/>
    <col min="3585" max="3585" width="27.5703125" style="419" bestFit="1" customWidth="1"/>
    <col min="3586" max="3586" width="20.42578125" style="419" customWidth="1"/>
    <col min="3587" max="3587" width="31.85546875" style="419" customWidth="1"/>
    <col min="3588" max="3588" width="25.85546875" style="419" bestFit="1" customWidth="1"/>
    <col min="3589" max="3589" width="25.7109375" style="419" bestFit="1" customWidth="1"/>
    <col min="3590" max="3590" width="23.140625" style="419" customWidth="1"/>
    <col min="3591" max="3591" width="28.42578125" style="419" customWidth="1"/>
    <col min="3592" max="3592" width="21.5703125" style="419" customWidth="1"/>
    <col min="3593" max="3840" width="9.140625" style="419"/>
    <col min="3841" max="3841" width="27.5703125" style="419" bestFit="1" customWidth="1"/>
    <col min="3842" max="3842" width="20.42578125" style="419" customWidth="1"/>
    <col min="3843" max="3843" width="31.85546875" style="419" customWidth="1"/>
    <col min="3844" max="3844" width="25.85546875" style="419" bestFit="1" customWidth="1"/>
    <col min="3845" max="3845" width="25.7109375" style="419" bestFit="1" customWidth="1"/>
    <col min="3846" max="3846" width="23.140625" style="419" customWidth="1"/>
    <col min="3847" max="3847" width="28.42578125" style="419" customWidth="1"/>
    <col min="3848" max="3848" width="21.5703125" style="419" customWidth="1"/>
    <col min="3849" max="4096" width="9.140625" style="419"/>
    <col min="4097" max="4097" width="27.5703125" style="419" bestFit="1" customWidth="1"/>
    <col min="4098" max="4098" width="20.42578125" style="419" customWidth="1"/>
    <col min="4099" max="4099" width="31.85546875" style="419" customWidth="1"/>
    <col min="4100" max="4100" width="25.85546875" style="419" bestFit="1" customWidth="1"/>
    <col min="4101" max="4101" width="25.7109375" style="419" bestFit="1" customWidth="1"/>
    <col min="4102" max="4102" width="23.140625" style="419" customWidth="1"/>
    <col min="4103" max="4103" width="28.42578125" style="419" customWidth="1"/>
    <col min="4104" max="4104" width="21.5703125" style="419" customWidth="1"/>
    <col min="4105" max="4352" width="9.140625" style="419"/>
    <col min="4353" max="4353" width="27.5703125" style="419" bestFit="1" customWidth="1"/>
    <col min="4354" max="4354" width="20.42578125" style="419" customWidth="1"/>
    <col min="4355" max="4355" width="31.85546875" style="419" customWidth="1"/>
    <col min="4356" max="4356" width="25.85546875" style="419" bestFit="1" customWidth="1"/>
    <col min="4357" max="4357" width="25.7109375" style="419" bestFit="1" customWidth="1"/>
    <col min="4358" max="4358" width="23.140625" style="419" customWidth="1"/>
    <col min="4359" max="4359" width="28.42578125" style="419" customWidth="1"/>
    <col min="4360" max="4360" width="21.5703125" style="419" customWidth="1"/>
    <col min="4361" max="4608" width="9.140625" style="419"/>
    <col min="4609" max="4609" width="27.5703125" style="419" bestFit="1" customWidth="1"/>
    <col min="4610" max="4610" width="20.42578125" style="419" customWidth="1"/>
    <col min="4611" max="4611" width="31.85546875" style="419" customWidth="1"/>
    <col min="4612" max="4612" width="25.85546875" style="419" bestFit="1" customWidth="1"/>
    <col min="4613" max="4613" width="25.7109375" style="419" bestFit="1" customWidth="1"/>
    <col min="4614" max="4614" width="23.140625" style="419" customWidth="1"/>
    <col min="4615" max="4615" width="28.42578125" style="419" customWidth="1"/>
    <col min="4616" max="4616" width="21.5703125" style="419" customWidth="1"/>
    <col min="4617" max="4864" width="9.140625" style="419"/>
    <col min="4865" max="4865" width="27.5703125" style="419" bestFit="1" customWidth="1"/>
    <col min="4866" max="4866" width="20.42578125" style="419" customWidth="1"/>
    <col min="4867" max="4867" width="31.85546875" style="419" customWidth="1"/>
    <col min="4868" max="4868" width="25.85546875" style="419" bestFit="1" customWidth="1"/>
    <col min="4869" max="4869" width="25.7109375" style="419" bestFit="1" customWidth="1"/>
    <col min="4870" max="4870" width="23.140625" style="419" customWidth="1"/>
    <col min="4871" max="4871" width="28.42578125" style="419" customWidth="1"/>
    <col min="4872" max="4872" width="21.5703125" style="419" customWidth="1"/>
    <col min="4873" max="5120" width="9.140625" style="419"/>
    <col min="5121" max="5121" width="27.5703125" style="419" bestFit="1" customWidth="1"/>
    <col min="5122" max="5122" width="20.42578125" style="419" customWidth="1"/>
    <col min="5123" max="5123" width="31.85546875" style="419" customWidth="1"/>
    <col min="5124" max="5124" width="25.85546875" style="419" bestFit="1" customWidth="1"/>
    <col min="5125" max="5125" width="25.7109375" style="419" bestFit="1" customWidth="1"/>
    <col min="5126" max="5126" width="23.140625" style="419" customWidth="1"/>
    <col min="5127" max="5127" width="28.42578125" style="419" customWidth="1"/>
    <col min="5128" max="5128" width="21.5703125" style="419" customWidth="1"/>
    <col min="5129" max="5376" width="9.140625" style="419"/>
    <col min="5377" max="5377" width="27.5703125" style="419" bestFit="1" customWidth="1"/>
    <col min="5378" max="5378" width="20.42578125" style="419" customWidth="1"/>
    <col min="5379" max="5379" width="31.85546875" style="419" customWidth="1"/>
    <col min="5380" max="5380" width="25.85546875" style="419" bestFit="1" customWidth="1"/>
    <col min="5381" max="5381" width="25.7109375" style="419" bestFit="1" customWidth="1"/>
    <col min="5382" max="5382" width="23.140625" style="419" customWidth="1"/>
    <col min="5383" max="5383" width="28.42578125" style="419" customWidth="1"/>
    <col min="5384" max="5384" width="21.5703125" style="419" customWidth="1"/>
    <col min="5385" max="5632" width="9.140625" style="419"/>
    <col min="5633" max="5633" width="27.5703125" style="419" bestFit="1" customWidth="1"/>
    <col min="5634" max="5634" width="20.42578125" style="419" customWidth="1"/>
    <col min="5635" max="5635" width="31.85546875" style="419" customWidth="1"/>
    <col min="5636" max="5636" width="25.85546875" style="419" bestFit="1" customWidth="1"/>
    <col min="5637" max="5637" width="25.7109375" style="419" bestFit="1" customWidth="1"/>
    <col min="5638" max="5638" width="23.140625" style="419" customWidth="1"/>
    <col min="5639" max="5639" width="28.42578125" style="419" customWidth="1"/>
    <col min="5640" max="5640" width="21.5703125" style="419" customWidth="1"/>
    <col min="5641" max="5888" width="9.140625" style="419"/>
    <col min="5889" max="5889" width="27.5703125" style="419" bestFit="1" customWidth="1"/>
    <col min="5890" max="5890" width="20.42578125" style="419" customWidth="1"/>
    <col min="5891" max="5891" width="31.85546875" style="419" customWidth="1"/>
    <col min="5892" max="5892" width="25.85546875" style="419" bestFit="1" customWidth="1"/>
    <col min="5893" max="5893" width="25.7109375" style="419" bestFit="1" customWidth="1"/>
    <col min="5894" max="5894" width="23.140625" style="419" customWidth="1"/>
    <col min="5895" max="5895" width="28.42578125" style="419" customWidth="1"/>
    <col min="5896" max="5896" width="21.5703125" style="419" customWidth="1"/>
    <col min="5897" max="6144" width="9.140625" style="419"/>
    <col min="6145" max="6145" width="27.5703125" style="419" bestFit="1" customWidth="1"/>
    <col min="6146" max="6146" width="20.42578125" style="419" customWidth="1"/>
    <col min="6147" max="6147" width="31.85546875" style="419" customWidth="1"/>
    <col min="6148" max="6148" width="25.85546875" style="419" bestFit="1" customWidth="1"/>
    <col min="6149" max="6149" width="25.7109375" style="419" bestFit="1" customWidth="1"/>
    <col min="6150" max="6150" width="23.140625" style="419" customWidth="1"/>
    <col min="6151" max="6151" width="28.42578125" style="419" customWidth="1"/>
    <col min="6152" max="6152" width="21.5703125" style="419" customWidth="1"/>
    <col min="6153" max="6400" width="9.140625" style="419"/>
    <col min="6401" max="6401" width="27.5703125" style="419" bestFit="1" customWidth="1"/>
    <col min="6402" max="6402" width="20.42578125" style="419" customWidth="1"/>
    <col min="6403" max="6403" width="31.85546875" style="419" customWidth="1"/>
    <col min="6404" max="6404" width="25.85546875" style="419" bestFit="1" customWidth="1"/>
    <col min="6405" max="6405" width="25.7109375" style="419" bestFit="1" customWidth="1"/>
    <col min="6406" max="6406" width="23.140625" style="419" customWidth="1"/>
    <col min="6407" max="6407" width="28.42578125" style="419" customWidth="1"/>
    <col min="6408" max="6408" width="21.5703125" style="419" customWidth="1"/>
    <col min="6409" max="6656" width="9.140625" style="419"/>
    <col min="6657" max="6657" width="27.5703125" style="419" bestFit="1" customWidth="1"/>
    <col min="6658" max="6658" width="20.42578125" style="419" customWidth="1"/>
    <col min="6659" max="6659" width="31.85546875" style="419" customWidth="1"/>
    <col min="6660" max="6660" width="25.85546875" style="419" bestFit="1" customWidth="1"/>
    <col min="6661" max="6661" width="25.7109375" style="419" bestFit="1" customWidth="1"/>
    <col min="6662" max="6662" width="23.140625" style="419" customWidth="1"/>
    <col min="6663" max="6663" width="28.42578125" style="419" customWidth="1"/>
    <col min="6664" max="6664" width="21.5703125" style="419" customWidth="1"/>
    <col min="6665" max="6912" width="9.140625" style="419"/>
    <col min="6913" max="6913" width="27.5703125" style="419" bestFit="1" customWidth="1"/>
    <col min="6914" max="6914" width="20.42578125" style="419" customWidth="1"/>
    <col min="6915" max="6915" width="31.85546875" style="419" customWidth="1"/>
    <col min="6916" max="6916" width="25.85546875" style="419" bestFit="1" customWidth="1"/>
    <col min="6917" max="6917" width="25.7109375" style="419" bestFit="1" customWidth="1"/>
    <col min="6918" max="6918" width="23.140625" style="419" customWidth="1"/>
    <col min="6919" max="6919" width="28.42578125" style="419" customWidth="1"/>
    <col min="6920" max="6920" width="21.5703125" style="419" customWidth="1"/>
    <col min="6921" max="7168" width="9.140625" style="419"/>
    <col min="7169" max="7169" width="27.5703125" style="419" bestFit="1" customWidth="1"/>
    <col min="7170" max="7170" width="20.42578125" style="419" customWidth="1"/>
    <col min="7171" max="7171" width="31.85546875" style="419" customWidth="1"/>
    <col min="7172" max="7172" width="25.85546875" style="419" bestFit="1" customWidth="1"/>
    <col min="7173" max="7173" width="25.7109375" style="419" bestFit="1" customWidth="1"/>
    <col min="7174" max="7174" width="23.140625" style="419" customWidth="1"/>
    <col min="7175" max="7175" width="28.42578125" style="419" customWidth="1"/>
    <col min="7176" max="7176" width="21.5703125" style="419" customWidth="1"/>
    <col min="7177" max="7424" width="9.140625" style="419"/>
    <col min="7425" max="7425" width="27.5703125" style="419" bestFit="1" customWidth="1"/>
    <col min="7426" max="7426" width="20.42578125" style="419" customWidth="1"/>
    <col min="7427" max="7427" width="31.85546875" style="419" customWidth="1"/>
    <col min="7428" max="7428" width="25.85546875" style="419" bestFit="1" customWidth="1"/>
    <col min="7429" max="7429" width="25.7109375" style="419" bestFit="1" customWidth="1"/>
    <col min="7430" max="7430" width="23.140625" style="419" customWidth="1"/>
    <col min="7431" max="7431" width="28.42578125" style="419" customWidth="1"/>
    <col min="7432" max="7432" width="21.5703125" style="419" customWidth="1"/>
    <col min="7433" max="7680" width="9.140625" style="419"/>
    <col min="7681" max="7681" width="27.5703125" style="419" bestFit="1" customWidth="1"/>
    <col min="7682" max="7682" width="20.42578125" style="419" customWidth="1"/>
    <col min="7683" max="7683" width="31.85546875" style="419" customWidth="1"/>
    <col min="7684" max="7684" width="25.85546875" style="419" bestFit="1" customWidth="1"/>
    <col min="7685" max="7685" width="25.7109375" style="419" bestFit="1" customWidth="1"/>
    <col min="7686" max="7686" width="23.140625" style="419" customWidth="1"/>
    <col min="7687" max="7687" width="28.42578125" style="419" customWidth="1"/>
    <col min="7688" max="7688" width="21.5703125" style="419" customWidth="1"/>
    <col min="7689" max="7936" width="9.140625" style="419"/>
    <col min="7937" max="7937" width="27.5703125" style="419" bestFit="1" customWidth="1"/>
    <col min="7938" max="7938" width="20.42578125" style="419" customWidth="1"/>
    <col min="7939" max="7939" width="31.85546875" style="419" customWidth="1"/>
    <col min="7940" max="7940" width="25.85546875" style="419" bestFit="1" customWidth="1"/>
    <col min="7941" max="7941" width="25.7109375" style="419" bestFit="1" customWidth="1"/>
    <col min="7942" max="7942" width="23.140625" style="419" customWidth="1"/>
    <col min="7943" max="7943" width="28.42578125" style="419" customWidth="1"/>
    <col min="7944" max="7944" width="21.5703125" style="419" customWidth="1"/>
    <col min="7945" max="8192" width="9.140625" style="419"/>
    <col min="8193" max="8193" width="27.5703125" style="419" bestFit="1" customWidth="1"/>
    <col min="8194" max="8194" width="20.42578125" style="419" customWidth="1"/>
    <col min="8195" max="8195" width="31.85546875" style="419" customWidth="1"/>
    <col min="8196" max="8196" width="25.85546875" style="419" bestFit="1" customWidth="1"/>
    <col min="8197" max="8197" width="25.7109375" style="419" bestFit="1" customWidth="1"/>
    <col min="8198" max="8198" width="23.140625" style="419" customWidth="1"/>
    <col min="8199" max="8199" width="28.42578125" style="419" customWidth="1"/>
    <col min="8200" max="8200" width="21.5703125" style="419" customWidth="1"/>
    <col min="8201" max="8448" width="9.140625" style="419"/>
    <col min="8449" max="8449" width="27.5703125" style="419" bestFit="1" customWidth="1"/>
    <col min="8450" max="8450" width="20.42578125" style="419" customWidth="1"/>
    <col min="8451" max="8451" width="31.85546875" style="419" customWidth="1"/>
    <col min="8452" max="8452" width="25.85546875" style="419" bestFit="1" customWidth="1"/>
    <col min="8453" max="8453" width="25.7109375" style="419" bestFit="1" customWidth="1"/>
    <col min="8454" max="8454" width="23.140625" style="419" customWidth="1"/>
    <col min="8455" max="8455" width="28.42578125" style="419" customWidth="1"/>
    <col min="8456" max="8456" width="21.5703125" style="419" customWidth="1"/>
    <col min="8457" max="8704" width="9.140625" style="419"/>
    <col min="8705" max="8705" width="27.5703125" style="419" bestFit="1" customWidth="1"/>
    <col min="8706" max="8706" width="20.42578125" style="419" customWidth="1"/>
    <col min="8707" max="8707" width="31.85546875" style="419" customWidth="1"/>
    <col min="8708" max="8708" width="25.85546875" style="419" bestFit="1" customWidth="1"/>
    <col min="8709" max="8709" width="25.7109375" style="419" bestFit="1" customWidth="1"/>
    <col min="8710" max="8710" width="23.140625" style="419" customWidth="1"/>
    <col min="8711" max="8711" width="28.42578125" style="419" customWidth="1"/>
    <col min="8712" max="8712" width="21.5703125" style="419" customWidth="1"/>
    <col min="8713" max="8960" width="9.140625" style="419"/>
    <col min="8961" max="8961" width="27.5703125" style="419" bestFit="1" customWidth="1"/>
    <col min="8962" max="8962" width="20.42578125" style="419" customWidth="1"/>
    <col min="8963" max="8963" width="31.85546875" style="419" customWidth="1"/>
    <col min="8964" max="8964" width="25.85546875" style="419" bestFit="1" customWidth="1"/>
    <col min="8965" max="8965" width="25.7109375" style="419" bestFit="1" customWidth="1"/>
    <col min="8966" max="8966" width="23.140625" style="419" customWidth="1"/>
    <col min="8967" max="8967" width="28.42578125" style="419" customWidth="1"/>
    <col min="8968" max="8968" width="21.5703125" style="419" customWidth="1"/>
    <col min="8969" max="9216" width="9.140625" style="419"/>
    <col min="9217" max="9217" width="27.5703125" style="419" bestFit="1" customWidth="1"/>
    <col min="9218" max="9218" width="20.42578125" style="419" customWidth="1"/>
    <col min="9219" max="9219" width="31.85546875" style="419" customWidth="1"/>
    <col min="9220" max="9220" width="25.85546875" style="419" bestFit="1" customWidth="1"/>
    <col min="9221" max="9221" width="25.7109375" style="419" bestFit="1" customWidth="1"/>
    <col min="9222" max="9222" width="23.140625" style="419" customWidth="1"/>
    <col min="9223" max="9223" width="28.42578125" style="419" customWidth="1"/>
    <col min="9224" max="9224" width="21.5703125" style="419" customWidth="1"/>
    <col min="9225" max="9472" width="9.140625" style="419"/>
    <col min="9473" max="9473" width="27.5703125" style="419" bestFit="1" customWidth="1"/>
    <col min="9474" max="9474" width="20.42578125" style="419" customWidth="1"/>
    <col min="9475" max="9475" width="31.85546875" style="419" customWidth="1"/>
    <col min="9476" max="9476" width="25.85546875" style="419" bestFit="1" customWidth="1"/>
    <col min="9477" max="9477" width="25.7109375" style="419" bestFit="1" customWidth="1"/>
    <col min="9478" max="9478" width="23.140625" style="419" customWidth="1"/>
    <col min="9479" max="9479" width="28.42578125" style="419" customWidth="1"/>
    <col min="9480" max="9480" width="21.5703125" style="419" customWidth="1"/>
    <col min="9481" max="9728" width="9.140625" style="419"/>
    <col min="9729" max="9729" width="27.5703125" style="419" bestFit="1" customWidth="1"/>
    <col min="9730" max="9730" width="20.42578125" style="419" customWidth="1"/>
    <col min="9731" max="9731" width="31.85546875" style="419" customWidth="1"/>
    <col min="9732" max="9732" width="25.85546875" style="419" bestFit="1" customWidth="1"/>
    <col min="9733" max="9733" width="25.7109375" style="419" bestFit="1" customWidth="1"/>
    <col min="9734" max="9734" width="23.140625" style="419" customWidth="1"/>
    <col min="9735" max="9735" width="28.42578125" style="419" customWidth="1"/>
    <col min="9736" max="9736" width="21.5703125" style="419" customWidth="1"/>
    <col min="9737" max="9984" width="9.140625" style="419"/>
    <col min="9985" max="9985" width="27.5703125" style="419" bestFit="1" customWidth="1"/>
    <col min="9986" max="9986" width="20.42578125" style="419" customWidth="1"/>
    <col min="9987" max="9987" width="31.85546875" style="419" customWidth="1"/>
    <col min="9988" max="9988" width="25.85546875" style="419" bestFit="1" customWidth="1"/>
    <col min="9989" max="9989" width="25.7109375" style="419" bestFit="1" customWidth="1"/>
    <col min="9990" max="9990" width="23.140625" style="419" customWidth="1"/>
    <col min="9991" max="9991" width="28.42578125" style="419" customWidth="1"/>
    <col min="9992" max="9992" width="21.5703125" style="419" customWidth="1"/>
    <col min="9993" max="10240" width="9.140625" style="419"/>
    <col min="10241" max="10241" width="27.5703125" style="419" bestFit="1" customWidth="1"/>
    <col min="10242" max="10242" width="20.42578125" style="419" customWidth="1"/>
    <col min="10243" max="10243" width="31.85546875" style="419" customWidth="1"/>
    <col min="10244" max="10244" width="25.85546875" style="419" bestFit="1" customWidth="1"/>
    <col min="10245" max="10245" width="25.7109375" style="419" bestFit="1" customWidth="1"/>
    <col min="10246" max="10246" width="23.140625" style="419" customWidth="1"/>
    <col min="10247" max="10247" width="28.42578125" style="419" customWidth="1"/>
    <col min="10248" max="10248" width="21.5703125" style="419" customWidth="1"/>
    <col min="10249" max="10496" width="9.140625" style="419"/>
    <col min="10497" max="10497" width="27.5703125" style="419" bestFit="1" customWidth="1"/>
    <col min="10498" max="10498" width="20.42578125" style="419" customWidth="1"/>
    <col min="10499" max="10499" width="31.85546875" style="419" customWidth="1"/>
    <col min="10500" max="10500" width="25.85546875" style="419" bestFit="1" customWidth="1"/>
    <col min="10501" max="10501" width="25.7109375" style="419" bestFit="1" customWidth="1"/>
    <col min="10502" max="10502" width="23.140625" style="419" customWidth="1"/>
    <col min="10503" max="10503" width="28.42578125" style="419" customWidth="1"/>
    <col min="10504" max="10504" width="21.5703125" style="419" customWidth="1"/>
    <col min="10505" max="10752" width="9.140625" style="419"/>
    <col min="10753" max="10753" width="27.5703125" style="419" bestFit="1" customWidth="1"/>
    <col min="10754" max="10754" width="20.42578125" style="419" customWidth="1"/>
    <col min="10755" max="10755" width="31.85546875" style="419" customWidth="1"/>
    <col min="10756" max="10756" width="25.85546875" style="419" bestFit="1" customWidth="1"/>
    <col min="10757" max="10757" width="25.7109375" style="419" bestFit="1" customWidth="1"/>
    <col min="10758" max="10758" width="23.140625" style="419" customWidth="1"/>
    <col min="10759" max="10759" width="28.42578125" style="419" customWidth="1"/>
    <col min="10760" max="10760" width="21.5703125" style="419" customWidth="1"/>
    <col min="10761" max="11008" width="9.140625" style="419"/>
    <col min="11009" max="11009" width="27.5703125" style="419" bestFit="1" customWidth="1"/>
    <col min="11010" max="11010" width="20.42578125" style="419" customWidth="1"/>
    <col min="11011" max="11011" width="31.85546875" style="419" customWidth="1"/>
    <col min="11012" max="11012" width="25.85546875" style="419" bestFit="1" customWidth="1"/>
    <col min="11013" max="11013" width="25.7109375" style="419" bestFit="1" customWidth="1"/>
    <col min="11014" max="11014" width="23.140625" style="419" customWidth="1"/>
    <col min="11015" max="11015" width="28.42578125" style="419" customWidth="1"/>
    <col min="11016" max="11016" width="21.5703125" style="419" customWidth="1"/>
    <col min="11017" max="11264" width="9.140625" style="419"/>
    <col min="11265" max="11265" width="27.5703125" style="419" bestFit="1" customWidth="1"/>
    <col min="11266" max="11266" width="20.42578125" style="419" customWidth="1"/>
    <col min="11267" max="11267" width="31.85546875" style="419" customWidth="1"/>
    <col min="11268" max="11268" width="25.85546875" style="419" bestFit="1" customWidth="1"/>
    <col min="11269" max="11269" width="25.7109375" style="419" bestFit="1" customWidth="1"/>
    <col min="11270" max="11270" width="23.140625" style="419" customWidth="1"/>
    <col min="11271" max="11271" width="28.42578125" style="419" customWidth="1"/>
    <col min="11272" max="11272" width="21.5703125" style="419" customWidth="1"/>
    <col min="11273" max="11520" width="9.140625" style="419"/>
    <col min="11521" max="11521" width="27.5703125" style="419" bestFit="1" customWidth="1"/>
    <col min="11522" max="11522" width="20.42578125" style="419" customWidth="1"/>
    <col min="11523" max="11523" width="31.85546875" style="419" customWidth="1"/>
    <col min="11524" max="11524" width="25.85546875" style="419" bestFit="1" customWidth="1"/>
    <col min="11525" max="11525" width="25.7109375" style="419" bestFit="1" customWidth="1"/>
    <col min="11526" max="11526" width="23.140625" style="419" customWidth="1"/>
    <col min="11527" max="11527" width="28.42578125" style="419" customWidth="1"/>
    <col min="11528" max="11528" width="21.5703125" style="419" customWidth="1"/>
    <col min="11529" max="11776" width="9.140625" style="419"/>
    <col min="11777" max="11777" width="27.5703125" style="419" bestFit="1" customWidth="1"/>
    <col min="11778" max="11778" width="20.42578125" style="419" customWidth="1"/>
    <col min="11779" max="11779" width="31.85546875" style="419" customWidth="1"/>
    <col min="11780" max="11780" width="25.85546875" style="419" bestFit="1" customWidth="1"/>
    <col min="11781" max="11781" width="25.7109375" style="419" bestFit="1" customWidth="1"/>
    <col min="11782" max="11782" width="23.140625" style="419" customWidth="1"/>
    <col min="11783" max="11783" width="28.42578125" style="419" customWidth="1"/>
    <col min="11784" max="11784" width="21.5703125" style="419" customWidth="1"/>
    <col min="11785" max="12032" width="9.140625" style="419"/>
    <col min="12033" max="12033" width="27.5703125" style="419" bestFit="1" customWidth="1"/>
    <col min="12034" max="12034" width="20.42578125" style="419" customWidth="1"/>
    <col min="12035" max="12035" width="31.85546875" style="419" customWidth="1"/>
    <col min="12036" max="12036" width="25.85546875" style="419" bestFit="1" customWidth="1"/>
    <col min="12037" max="12037" width="25.7109375" style="419" bestFit="1" customWidth="1"/>
    <col min="12038" max="12038" width="23.140625" style="419" customWidth="1"/>
    <col min="12039" max="12039" width="28.42578125" style="419" customWidth="1"/>
    <col min="12040" max="12040" width="21.5703125" style="419" customWidth="1"/>
    <col min="12041" max="12288" width="9.140625" style="419"/>
    <col min="12289" max="12289" width="27.5703125" style="419" bestFit="1" customWidth="1"/>
    <col min="12290" max="12290" width="20.42578125" style="419" customWidth="1"/>
    <col min="12291" max="12291" width="31.85546875" style="419" customWidth="1"/>
    <col min="12292" max="12292" width="25.85546875" style="419" bestFit="1" customWidth="1"/>
    <col min="12293" max="12293" width="25.7109375" style="419" bestFit="1" customWidth="1"/>
    <col min="12294" max="12294" width="23.140625" style="419" customWidth="1"/>
    <col min="12295" max="12295" width="28.42578125" style="419" customWidth="1"/>
    <col min="12296" max="12296" width="21.5703125" style="419" customWidth="1"/>
    <col min="12297" max="12544" width="9.140625" style="419"/>
    <col min="12545" max="12545" width="27.5703125" style="419" bestFit="1" customWidth="1"/>
    <col min="12546" max="12546" width="20.42578125" style="419" customWidth="1"/>
    <col min="12547" max="12547" width="31.85546875" style="419" customWidth="1"/>
    <col min="12548" max="12548" width="25.85546875" style="419" bestFit="1" customWidth="1"/>
    <col min="12549" max="12549" width="25.7109375" style="419" bestFit="1" customWidth="1"/>
    <col min="12550" max="12550" width="23.140625" style="419" customWidth="1"/>
    <col min="12551" max="12551" width="28.42578125" style="419" customWidth="1"/>
    <col min="12552" max="12552" width="21.5703125" style="419" customWidth="1"/>
    <col min="12553" max="12800" width="9.140625" style="419"/>
    <col min="12801" max="12801" width="27.5703125" style="419" bestFit="1" customWidth="1"/>
    <col min="12802" max="12802" width="20.42578125" style="419" customWidth="1"/>
    <col min="12803" max="12803" width="31.85546875" style="419" customWidth="1"/>
    <col min="12804" max="12804" width="25.85546875" style="419" bestFit="1" customWidth="1"/>
    <col min="12805" max="12805" width="25.7109375" style="419" bestFit="1" customWidth="1"/>
    <col min="12806" max="12806" width="23.140625" style="419" customWidth="1"/>
    <col min="12807" max="12807" width="28.42578125" style="419" customWidth="1"/>
    <col min="12808" max="12808" width="21.5703125" style="419" customWidth="1"/>
    <col min="12809" max="13056" width="9.140625" style="419"/>
    <col min="13057" max="13057" width="27.5703125" style="419" bestFit="1" customWidth="1"/>
    <col min="13058" max="13058" width="20.42578125" style="419" customWidth="1"/>
    <col min="13059" max="13059" width="31.85546875" style="419" customWidth="1"/>
    <col min="13060" max="13060" width="25.85546875" style="419" bestFit="1" customWidth="1"/>
    <col min="13061" max="13061" width="25.7109375" style="419" bestFit="1" customWidth="1"/>
    <col min="13062" max="13062" width="23.140625" style="419" customWidth="1"/>
    <col min="13063" max="13063" width="28.42578125" style="419" customWidth="1"/>
    <col min="13064" max="13064" width="21.5703125" style="419" customWidth="1"/>
    <col min="13065" max="13312" width="9.140625" style="419"/>
    <col min="13313" max="13313" width="27.5703125" style="419" bestFit="1" customWidth="1"/>
    <col min="13314" max="13314" width="20.42578125" style="419" customWidth="1"/>
    <col min="13315" max="13315" width="31.85546875" style="419" customWidth="1"/>
    <col min="13316" max="13316" width="25.85546875" style="419" bestFit="1" customWidth="1"/>
    <col min="13317" max="13317" width="25.7109375" style="419" bestFit="1" customWidth="1"/>
    <col min="13318" max="13318" width="23.140625" style="419" customWidth="1"/>
    <col min="13319" max="13319" width="28.42578125" style="419" customWidth="1"/>
    <col min="13320" max="13320" width="21.5703125" style="419" customWidth="1"/>
    <col min="13321" max="13568" width="9.140625" style="419"/>
    <col min="13569" max="13569" width="27.5703125" style="419" bestFit="1" customWidth="1"/>
    <col min="13570" max="13570" width="20.42578125" style="419" customWidth="1"/>
    <col min="13571" max="13571" width="31.85546875" style="419" customWidth="1"/>
    <col min="13572" max="13572" width="25.85546875" style="419" bestFit="1" customWidth="1"/>
    <col min="13573" max="13573" width="25.7109375" style="419" bestFit="1" customWidth="1"/>
    <col min="13574" max="13574" width="23.140625" style="419" customWidth="1"/>
    <col min="13575" max="13575" width="28.42578125" style="419" customWidth="1"/>
    <col min="13576" max="13576" width="21.5703125" style="419" customWidth="1"/>
    <col min="13577" max="13824" width="9.140625" style="419"/>
    <col min="13825" max="13825" width="27.5703125" style="419" bestFit="1" customWidth="1"/>
    <col min="13826" max="13826" width="20.42578125" style="419" customWidth="1"/>
    <col min="13827" max="13827" width="31.85546875" style="419" customWidth="1"/>
    <col min="13828" max="13828" width="25.85546875" style="419" bestFit="1" customWidth="1"/>
    <col min="13829" max="13829" width="25.7109375" style="419" bestFit="1" customWidth="1"/>
    <col min="13830" max="13830" width="23.140625" style="419" customWidth="1"/>
    <col min="13831" max="13831" width="28.42578125" style="419" customWidth="1"/>
    <col min="13832" max="13832" width="21.5703125" style="419" customWidth="1"/>
    <col min="13833" max="14080" width="9.140625" style="419"/>
    <col min="14081" max="14081" width="27.5703125" style="419" bestFit="1" customWidth="1"/>
    <col min="14082" max="14082" width="20.42578125" style="419" customWidth="1"/>
    <col min="14083" max="14083" width="31.85546875" style="419" customWidth="1"/>
    <col min="14084" max="14084" width="25.85546875" style="419" bestFit="1" customWidth="1"/>
    <col min="14085" max="14085" width="25.7109375" style="419" bestFit="1" customWidth="1"/>
    <col min="14086" max="14086" width="23.140625" style="419" customWidth="1"/>
    <col min="14087" max="14087" width="28.42578125" style="419" customWidth="1"/>
    <col min="14088" max="14088" width="21.5703125" style="419" customWidth="1"/>
    <col min="14089" max="14336" width="9.140625" style="419"/>
    <col min="14337" max="14337" width="27.5703125" style="419" bestFit="1" customWidth="1"/>
    <col min="14338" max="14338" width="20.42578125" style="419" customWidth="1"/>
    <col min="14339" max="14339" width="31.85546875" style="419" customWidth="1"/>
    <col min="14340" max="14340" width="25.85546875" style="419" bestFit="1" customWidth="1"/>
    <col min="14341" max="14341" width="25.7109375" style="419" bestFit="1" customWidth="1"/>
    <col min="14342" max="14342" width="23.140625" style="419" customWidth="1"/>
    <col min="14343" max="14343" width="28.42578125" style="419" customWidth="1"/>
    <col min="14344" max="14344" width="21.5703125" style="419" customWidth="1"/>
    <col min="14345" max="14592" width="9.140625" style="419"/>
    <col min="14593" max="14593" width="27.5703125" style="419" bestFit="1" customWidth="1"/>
    <col min="14594" max="14594" width="20.42578125" style="419" customWidth="1"/>
    <col min="14595" max="14595" width="31.85546875" style="419" customWidth="1"/>
    <col min="14596" max="14596" width="25.85546875" style="419" bestFit="1" customWidth="1"/>
    <col min="14597" max="14597" width="25.7109375" style="419" bestFit="1" customWidth="1"/>
    <col min="14598" max="14598" width="23.140625" style="419" customWidth="1"/>
    <col min="14599" max="14599" width="28.42578125" style="419" customWidth="1"/>
    <col min="14600" max="14600" width="21.5703125" style="419" customWidth="1"/>
    <col min="14601" max="14848" width="9.140625" style="419"/>
    <col min="14849" max="14849" width="27.5703125" style="419" bestFit="1" customWidth="1"/>
    <col min="14850" max="14850" width="20.42578125" style="419" customWidth="1"/>
    <col min="14851" max="14851" width="31.85546875" style="419" customWidth="1"/>
    <col min="14852" max="14852" width="25.85546875" style="419" bestFit="1" customWidth="1"/>
    <col min="14853" max="14853" width="25.7109375" style="419" bestFit="1" customWidth="1"/>
    <col min="14854" max="14854" width="23.140625" style="419" customWidth="1"/>
    <col min="14855" max="14855" width="28.42578125" style="419" customWidth="1"/>
    <col min="14856" max="14856" width="21.5703125" style="419" customWidth="1"/>
    <col min="14857" max="15104" width="9.140625" style="419"/>
    <col min="15105" max="15105" width="27.5703125" style="419" bestFit="1" customWidth="1"/>
    <col min="15106" max="15106" width="20.42578125" style="419" customWidth="1"/>
    <col min="15107" max="15107" width="31.85546875" style="419" customWidth="1"/>
    <col min="15108" max="15108" width="25.85546875" style="419" bestFit="1" customWidth="1"/>
    <col min="15109" max="15109" width="25.7109375" style="419" bestFit="1" customWidth="1"/>
    <col min="15110" max="15110" width="23.140625" style="419" customWidth="1"/>
    <col min="15111" max="15111" width="28.42578125" style="419" customWidth="1"/>
    <col min="15112" max="15112" width="21.5703125" style="419" customWidth="1"/>
    <col min="15113" max="15360" width="9.140625" style="419"/>
    <col min="15361" max="15361" width="27.5703125" style="419" bestFit="1" customWidth="1"/>
    <col min="15362" max="15362" width="20.42578125" style="419" customWidth="1"/>
    <col min="15363" max="15363" width="31.85546875" style="419" customWidth="1"/>
    <col min="15364" max="15364" width="25.85546875" style="419" bestFit="1" customWidth="1"/>
    <col min="15365" max="15365" width="25.7109375" style="419" bestFit="1" customWidth="1"/>
    <col min="15366" max="15366" width="23.140625" style="419" customWidth="1"/>
    <col min="15367" max="15367" width="28.42578125" style="419" customWidth="1"/>
    <col min="15368" max="15368" width="21.5703125" style="419" customWidth="1"/>
    <col min="15369" max="15616" width="9.140625" style="419"/>
    <col min="15617" max="15617" width="27.5703125" style="419" bestFit="1" customWidth="1"/>
    <col min="15618" max="15618" width="20.42578125" style="419" customWidth="1"/>
    <col min="15619" max="15619" width="31.85546875" style="419" customWidth="1"/>
    <col min="15620" max="15620" width="25.85546875" style="419" bestFit="1" customWidth="1"/>
    <col min="15621" max="15621" width="25.7109375" style="419" bestFit="1" customWidth="1"/>
    <col min="15622" max="15622" width="23.140625" style="419" customWidth="1"/>
    <col min="15623" max="15623" width="28.42578125" style="419" customWidth="1"/>
    <col min="15624" max="15624" width="21.5703125" style="419" customWidth="1"/>
    <col min="15625" max="15872" width="9.140625" style="419"/>
    <col min="15873" max="15873" width="27.5703125" style="419" bestFit="1" customWidth="1"/>
    <col min="15874" max="15874" width="20.42578125" style="419" customWidth="1"/>
    <col min="15875" max="15875" width="31.85546875" style="419" customWidth="1"/>
    <col min="15876" max="15876" width="25.85546875" style="419" bestFit="1" customWidth="1"/>
    <col min="15877" max="15877" width="25.7109375" style="419" bestFit="1" customWidth="1"/>
    <col min="15878" max="15878" width="23.140625" style="419" customWidth="1"/>
    <col min="15879" max="15879" width="28.42578125" style="419" customWidth="1"/>
    <col min="15880" max="15880" width="21.5703125" style="419" customWidth="1"/>
    <col min="15881" max="16128" width="9.140625" style="419"/>
    <col min="16129" max="16129" width="27.5703125" style="419" bestFit="1" customWidth="1"/>
    <col min="16130" max="16130" width="20.42578125" style="419" customWidth="1"/>
    <col min="16131" max="16131" width="31.85546875" style="419" customWidth="1"/>
    <col min="16132" max="16132" width="25.85546875" style="419" bestFit="1" customWidth="1"/>
    <col min="16133" max="16133" width="25.7109375" style="419" bestFit="1" customWidth="1"/>
    <col min="16134" max="16134" width="23.140625" style="419" customWidth="1"/>
    <col min="16135" max="16135" width="28.42578125" style="419" customWidth="1"/>
    <col min="16136" max="16136" width="21.5703125" style="419" customWidth="1"/>
    <col min="16137" max="16384" width="9.140625" style="419"/>
  </cols>
  <sheetData>
    <row r="14" spans="1:6" ht="15" x14ac:dyDescent="0.3">
      <c r="A14" s="416"/>
      <c r="B14" s="417"/>
      <c r="C14" s="418"/>
      <c r="D14" s="417"/>
      <c r="F14" s="420"/>
    </row>
    <row r="15" spans="1:6" ht="15" x14ac:dyDescent="0.3">
      <c r="A15" s="416"/>
      <c r="B15" s="417"/>
      <c r="C15" s="418"/>
      <c r="D15" s="417"/>
      <c r="F15" s="418"/>
    </row>
    <row r="16" spans="1:6" ht="20.100000000000001" customHeight="1" x14ac:dyDescent="0.3">
      <c r="A16" s="502" t="s">
        <v>114</v>
      </c>
      <c r="B16" s="502"/>
      <c r="C16" s="502"/>
      <c r="D16" s="502"/>
      <c r="E16" s="502"/>
    </row>
    <row r="17" spans="1:6" ht="16.5" x14ac:dyDescent="0.3">
      <c r="A17" s="421" t="s">
        <v>16</v>
      </c>
      <c r="B17" s="422" t="s">
        <v>115</v>
      </c>
    </row>
    <row r="18" spans="1:6" ht="16.5" x14ac:dyDescent="0.3">
      <c r="A18" s="423" t="s">
        <v>116</v>
      </c>
      <c r="B18" s="424" t="str">
        <f>[1]sitagliptin!B18:C18</f>
        <v>INOSITA PLUS 50/1000 TABLETS</v>
      </c>
      <c r="D18" s="425"/>
      <c r="E18" s="426"/>
    </row>
    <row r="19" spans="1:6" ht="16.5" x14ac:dyDescent="0.3">
      <c r="A19" s="427" t="s">
        <v>28</v>
      </c>
      <c r="B19" s="424" t="str">
        <f>[1]sitagliptin!B26</f>
        <v>sitagliptin</v>
      </c>
      <c r="C19" s="426"/>
      <c r="D19" s="426"/>
      <c r="E19" s="426"/>
    </row>
    <row r="20" spans="1:6" ht="16.5" x14ac:dyDescent="0.3">
      <c r="A20" s="427" t="s">
        <v>30</v>
      </c>
      <c r="B20" s="428">
        <f>[1]sitagliptin!B30</f>
        <v>99.6</v>
      </c>
      <c r="C20" s="426"/>
      <c r="D20" s="426"/>
      <c r="E20" s="426"/>
    </row>
    <row r="21" spans="1:6" ht="16.5" x14ac:dyDescent="0.3">
      <c r="A21" s="423" t="s">
        <v>117</v>
      </c>
      <c r="B21" s="428">
        <f>[1]sitagliptin!D43</f>
        <v>31.13</v>
      </c>
      <c r="C21" s="426"/>
      <c r="D21" s="426"/>
      <c r="E21" s="426"/>
    </row>
    <row r="22" spans="1:6" ht="16.5" x14ac:dyDescent="0.3">
      <c r="A22" s="423" t="s">
        <v>118</v>
      </c>
      <c r="B22" s="429">
        <f>B21/[1]sitagliptin!B45</f>
        <v>6.2259999999999996E-2</v>
      </c>
      <c r="C22" s="426"/>
      <c r="D22" s="426"/>
      <c r="E22" s="426"/>
    </row>
    <row r="23" spans="1:6" ht="15.75" x14ac:dyDescent="0.25">
      <c r="A23" s="426"/>
      <c r="B23" s="426"/>
      <c r="C23" s="426"/>
      <c r="D23" s="426"/>
      <c r="E23" s="426"/>
    </row>
    <row r="24" spans="1:6" ht="16.5" x14ac:dyDescent="0.3">
      <c r="A24" s="430" t="s">
        <v>119</v>
      </c>
      <c r="B24" s="431" t="s">
        <v>120</v>
      </c>
      <c r="C24" s="430" t="s">
        <v>121</v>
      </c>
      <c r="D24" s="430" t="s">
        <v>122</v>
      </c>
      <c r="E24" s="432" t="s">
        <v>123</v>
      </c>
    </row>
    <row r="25" spans="1:6" ht="16.5" x14ac:dyDescent="0.3">
      <c r="A25" s="433">
        <v>1</v>
      </c>
      <c r="B25" s="434">
        <v>5844104</v>
      </c>
      <c r="C25" s="434">
        <v>9382.4</v>
      </c>
      <c r="D25" s="435">
        <v>1.1000000000000001</v>
      </c>
      <c r="E25" s="436">
        <v>5.2</v>
      </c>
    </row>
    <row r="26" spans="1:6" ht="16.5" x14ac:dyDescent="0.3">
      <c r="A26" s="433">
        <v>2</v>
      </c>
      <c r="B26" s="434">
        <v>5843049</v>
      </c>
      <c r="C26" s="434">
        <v>9384.7000000000007</v>
      </c>
      <c r="D26" s="435">
        <v>1.1000000000000001</v>
      </c>
      <c r="E26" s="435">
        <v>5.2</v>
      </c>
    </row>
    <row r="27" spans="1:6" ht="16.5" x14ac:dyDescent="0.3">
      <c r="A27" s="433">
        <v>3</v>
      </c>
      <c r="B27" s="434">
        <v>5850966</v>
      </c>
      <c r="C27" s="434">
        <v>9427.2000000000007</v>
      </c>
      <c r="D27" s="435">
        <v>1.1000000000000001</v>
      </c>
      <c r="E27" s="435">
        <v>5.2</v>
      </c>
    </row>
    <row r="28" spans="1:6" ht="16.5" x14ac:dyDescent="0.3">
      <c r="A28" s="433">
        <v>4</v>
      </c>
      <c r="B28" s="434">
        <v>5840289</v>
      </c>
      <c r="C28" s="434">
        <v>9401</v>
      </c>
      <c r="D28" s="435">
        <v>1.1000000000000001</v>
      </c>
      <c r="E28" s="435">
        <v>5.2</v>
      </c>
    </row>
    <row r="29" spans="1:6" ht="16.5" x14ac:dyDescent="0.3">
      <c r="A29" s="433">
        <v>5</v>
      </c>
      <c r="B29" s="434">
        <v>5843005</v>
      </c>
      <c r="C29" s="434">
        <v>9456.4</v>
      </c>
      <c r="D29" s="435">
        <v>1.1000000000000001</v>
      </c>
      <c r="E29" s="435">
        <v>5.2</v>
      </c>
    </row>
    <row r="30" spans="1:6" ht="16.5" x14ac:dyDescent="0.3">
      <c r="A30" s="433">
        <v>6</v>
      </c>
      <c r="B30" s="437">
        <v>5841965</v>
      </c>
      <c r="C30" s="437">
        <v>9461.2000000000007</v>
      </c>
      <c r="D30" s="438">
        <v>1.1000000000000001</v>
      </c>
      <c r="E30" s="438">
        <v>5.2</v>
      </c>
    </row>
    <row r="31" spans="1:6" ht="16.5" x14ac:dyDescent="0.3">
      <c r="A31" s="439" t="s">
        <v>124</v>
      </c>
      <c r="B31" s="440">
        <f>AVERAGE(B25:B30)</f>
        <v>5843896.333333333</v>
      </c>
      <c r="C31" s="441">
        <f>AVERAGE(C25:C30)</f>
        <v>9418.8166666666675</v>
      </c>
      <c r="D31" s="442">
        <f>AVERAGE(D25:D30)</f>
        <v>1.0999999999999999</v>
      </c>
      <c r="E31" s="442">
        <f>AVERAGE(E25:E30)</f>
        <v>5.2</v>
      </c>
    </row>
    <row r="32" spans="1:6" ht="16.5" x14ac:dyDescent="0.3">
      <c r="A32" s="443" t="s">
        <v>125</v>
      </c>
      <c r="B32" s="444">
        <f>(STDEV(B25:B30)/B31)</f>
        <v>6.3234632633511235E-4</v>
      </c>
      <c r="C32" s="445"/>
      <c r="D32" s="445"/>
      <c r="E32" s="446"/>
      <c r="F32" s="417"/>
    </row>
    <row r="33" spans="1:6" s="417" customFormat="1" ht="16.5" x14ac:dyDescent="0.3">
      <c r="A33" s="447" t="s">
        <v>65</v>
      </c>
      <c r="B33" s="448">
        <f>COUNT(B25:B30)</f>
        <v>6</v>
      </c>
      <c r="C33" s="449"/>
      <c r="D33" s="450"/>
      <c r="E33" s="451"/>
    </row>
    <row r="34" spans="1:6" s="417" customFormat="1" ht="15.75" x14ac:dyDescent="0.25">
      <c r="A34" s="426"/>
      <c r="B34" s="426"/>
      <c r="C34" s="426"/>
      <c r="D34" s="426"/>
      <c r="E34" s="452"/>
    </row>
    <row r="35" spans="1:6" s="417" customFormat="1" ht="16.5" x14ac:dyDescent="0.3">
      <c r="A35" s="427" t="s">
        <v>126</v>
      </c>
      <c r="B35" s="453" t="s">
        <v>127</v>
      </c>
      <c r="C35" s="454"/>
      <c r="D35" s="454"/>
      <c r="E35" s="455"/>
    </row>
    <row r="36" spans="1:6" ht="16.5" x14ac:dyDescent="0.3">
      <c r="A36" s="427"/>
      <c r="B36" s="453" t="s">
        <v>128</v>
      </c>
      <c r="C36" s="454"/>
      <c r="D36" s="454"/>
      <c r="E36" s="455"/>
      <c r="F36" s="417"/>
    </row>
    <row r="37" spans="1:6" ht="16.5" x14ac:dyDescent="0.3">
      <c r="A37" s="427"/>
      <c r="B37" s="456" t="s">
        <v>129</v>
      </c>
      <c r="C37" s="454"/>
      <c r="D37" s="454"/>
      <c r="E37" s="454"/>
    </row>
    <row r="38" spans="1:6" ht="15.75" x14ac:dyDescent="0.25">
      <c r="A38" s="426"/>
      <c r="B38" s="426"/>
      <c r="C38" s="426"/>
      <c r="D38" s="426"/>
      <c r="E38" s="426"/>
    </row>
    <row r="39" spans="1:6" ht="16.5" x14ac:dyDescent="0.3">
      <c r="A39" s="421" t="s">
        <v>16</v>
      </c>
      <c r="B39" s="422" t="s">
        <v>130</v>
      </c>
    </row>
    <row r="40" spans="1:6" ht="16.5" x14ac:dyDescent="0.3">
      <c r="A40" s="427" t="s">
        <v>28</v>
      </c>
      <c r="B40" s="424" t="str">
        <f>[1]sitagliptin!B79</f>
        <v>sitagliptin</v>
      </c>
      <c r="C40" s="426"/>
      <c r="D40" s="426"/>
      <c r="E40" s="426"/>
    </row>
    <row r="41" spans="1:6" ht="16.5" x14ac:dyDescent="0.3">
      <c r="A41" s="427" t="s">
        <v>30</v>
      </c>
      <c r="B41" s="428">
        <f>[1]sitagliptin!B83</f>
        <v>99.6</v>
      </c>
      <c r="C41" s="426"/>
      <c r="D41" s="426"/>
      <c r="E41" s="426"/>
    </row>
    <row r="42" spans="1:6" ht="16.5" x14ac:dyDescent="0.3">
      <c r="A42" s="423" t="s">
        <v>117</v>
      </c>
      <c r="B42" s="428">
        <f>[1]sitagliptin!D92</f>
        <v>31.13</v>
      </c>
      <c r="C42" s="426"/>
      <c r="D42" s="426"/>
      <c r="E42" s="426"/>
    </row>
    <row r="43" spans="1:6" ht="16.5" x14ac:dyDescent="0.3">
      <c r="A43" s="423" t="s">
        <v>118</v>
      </c>
      <c r="B43" s="429">
        <f>B42/[1]sitagliptin!B94</f>
        <v>6.2259999999999996E-2</v>
      </c>
      <c r="C43" s="426"/>
      <c r="D43" s="426"/>
      <c r="E43" s="426"/>
    </row>
    <row r="44" spans="1:6" ht="15.75" x14ac:dyDescent="0.25">
      <c r="A44" s="426"/>
      <c r="B44" s="426"/>
      <c r="C44" s="426"/>
      <c r="D44" s="426"/>
      <c r="E44" s="426"/>
    </row>
    <row r="45" spans="1:6" ht="16.5" x14ac:dyDescent="0.3">
      <c r="A45" s="430" t="s">
        <v>119</v>
      </c>
      <c r="B45" s="431" t="s">
        <v>120</v>
      </c>
      <c r="C45" s="430" t="s">
        <v>121</v>
      </c>
      <c r="D45" s="430" t="s">
        <v>122</v>
      </c>
      <c r="E45" s="432" t="s">
        <v>123</v>
      </c>
    </row>
    <row r="46" spans="1:6" ht="16.5" x14ac:dyDescent="0.3">
      <c r="A46" s="433">
        <v>1</v>
      </c>
      <c r="B46" s="434"/>
      <c r="C46" s="434"/>
      <c r="D46" s="435"/>
      <c r="E46" s="436"/>
    </row>
    <row r="47" spans="1:6" ht="16.5" x14ac:dyDescent="0.3">
      <c r="A47" s="433">
        <v>2</v>
      </c>
      <c r="B47" s="434"/>
      <c r="C47" s="434"/>
      <c r="D47" s="435"/>
      <c r="E47" s="435"/>
    </row>
    <row r="48" spans="1:6" ht="16.5" x14ac:dyDescent="0.3">
      <c r="A48" s="433">
        <v>3</v>
      </c>
      <c r="B48" s="434"/>
      <c r="C48" s="434"/>
      <c r="D48" s="435"/>
      <c r="E48" s="435"/>
    </row>
    <row r="49" spans="1:6" ht="16.5" x14ac:dyDescent="0.3">
      <c r="A49" s="433">
        <v>4</v>
      </c>
      <c r="B49" s="434"/>
      <c r="C49" s="434"/>
      <c r="D49" s="435"/>
      <c r="E49" s="435"/>
    </row>
    <row r="50" spans="1:6" ht="16.5" x14ac:dyDescent="0.3">
      <c r="A50" s="433">
        <v>5</v>
      </c>
      <c r="B50" s="434"/>
      <c r="C50" s="434"/>
      <c r="D50" s="435"/>
      <c r="E50" s="435"/>
    </row>
    <row r="51" spans="1:6" ht="16.5" x14ac:dyDescent="0.3">
      <c r="A51" s="433">
        <v>6</v>
      </c>
      <c r="B51" s="437"/>
      <c r="C51" s="437"/>
      <c r="D51" s="438"/>
      <c r="E51" s="438"/>
    </row>
    <row r="52" spans="1:6" ht="16.5" x14ac:dyDescent="0.3">
      <c r="A52" s="439" t="s">
        <v>124</v>
      </c>
      <c r="B52" s="440" t="e">
        <f>AVERAGE(B46:B51)</f>
        <v>#DIV/0!</v>
      </c>
      <c r="C52" s="441" t="e">
        <f>AVERAGE(C46:C51)</f>
        <v>#DIV/0!</v>
      </c>
      <c r="D52" s="442" t="e">
        <f>AVERAGE(D46:D51)</f>
        <v>#DIV/0!</v>
      </c>
      <c r="E52" s="442" t="e">
        <f>AVERAGE(E46:E51)</f>
        <v>#DIV/0!</v>
      </c>
    </row>
    <row r="53" spans="1:6" ht="16.5" x14ac:dyDescent="0.3">
      <c r="A53" s="443" t="s">
        <v>125</v>
      </c>
      <c r="B53" s="444" t="e">
        <f>(STDEV(B46:B51)/B52)</f>
        <v>#DIV/0!</v>
      </c>
      <c r="C53" s="445"/>
      <c r="D53" s="445"/>
      <c r="E53" s="446"/>
      <c r="F53" s="417"/>
    </row>
    <row r="54" spans="1:6" s="417" customFormat="1" ht="16.5" x14ac:dyDescent="0.3">
      <c r="A54" s="447" t="s">
        <v>65</v>
      </c>
      <c r="B54" s="448">
        <f>COUNT(B46:B51)</f>
        <v>0</v>
      </c>
      <c r="C54" s="449"/>
      <c r="D54" s="450"/>
      <c r="E54" s="451"/>
    </row>
    <row r="55" spans="1:6" s="417" customFormat="1" ht="15.75" x14ac:dyDescent="0.25">
      <c r="A55" s="426"/>
      <c r="B55" s="426"/>
      <c r="C55" s="426"/>
      <c r="D55" s="426"/>
      <c r="E55" s="452"/>
    </row>
    <row r="56" spans="1:6" s="417" customFormat="1" ht="16.5" x14ac:dyDescent="0.3">
      <c r="A56" s="427" t="s">
        <v>126</v>
      </c>
      <c r="B56" s="453" t="s">
        <v>127</v>
      </c>
      <c r="C56" s="454"/>
      <c r="D56" s="454"/>
      <c r="E56" s="455"/>
    </row>
    <row r="57" spans="1:6" ht="16.5" x14ac:dyDescent="0.3">
      <c r="A57" s="427"/>
      <c r="B57" s="453" t="s">
        <v>128</v>
      </c>
      <c r="C57" s="454"/>
      <c r="D57" s="454"/>
      <c r="E57" s="455"/>
      <c r="F57" s="417"/>
    </row>
    <row r="58" spans="1:6" ht="16.5" x14ac:dyDescent="0.3">
      <c r="A58" s="427"/>
      <c r="B58" s="456" t="s">
        <v>129</v>
      </c>
      <c r="C58" s="454"/>
      <c r="D58" s="454"/>
      <c r="E58" s="454"/>
    </row>
    <row r="59" spans="1:6" ht="16.5" x14ac:dyDescent="0.3">
      <c r="A59" s="427"/>
      <c r="B59" s="456"/>
      <c r="C59" s="454"/>
      <c r="D59" s="454"/>
      <c r="E59" s="454"/>
    </row>
  </sheetData>
  <sheetProtection password="AD9C" sheet="1" objects="1" scenarios="1" selectLockedCells="1"/>
  <mergeCells count="1">
    <mergeCell ref="A16:E16"/>
  </mergeCells>
  <printOptions horizontalCentered="1"/>
  <pageMargins left="0.75" right="0.75" top="0.49" bottom="1" header="0.5" footer="0.5"/>
  <pageSetup scale="56" orientation="landscape" r:id="rId1"/>
  <headerFooter alignWithMargins="0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Uniformity</vt:lpstr>
      <vt:lpstr>Sitagliptin </vt:lpstr>
      <vt:lpstr>Metformin </vt:lpstr>
      <vt:lpstr>SST(Met)</vt:lpstr>
      <vt:lpstr>SST (Sita)</vt:lpstr>
      <vt:lpstr>'SST (Sita)'!Print_Area</vt:lpstr>
      <vt:lpstr>'SST(Met)'!Print_Area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Eric</cp:lastModifiedBy>
  <cp:lastPrinted>2015-05-06T11:59:07Z</cp:lastPrinted>
  <dcterms:created xsi:type="dcterms:W3CDTF">2012-10-19T06:03:51Z</dcterms:created>
  <dcterms:modified xsi:type="dcterms:W3CDTF">2015-06-19T10:14:57Z</dcterms:modified>
  <cp:category/>
</cp:coreProperties>
</file>