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85" windowWidth="14055" windowHeight="6090" activeTab="7"/>
  </bookViews>
  <sheets>
    <sheet name="Uniformity" sheetId="14" r:id="rId1"/>
    <sheet name="Rifampicin" sheetId="3" r:id="rId2"/>
    <sheet name="SST I" sheetId="1" r:id="rId3"/>
    <sheet name="Isoniazid" sheetId="4" r:id="rId4"/>
    <sheet name="SST P" sheetId="7" r:id="rId5"/>
    <sheet name="Pyrazinamide" sheetId="5" r:id="rId6"/>
    <sheet name="SST E" sheetId="15" r:id="rId7"/>
    <sheet name="Ethambutol hydrochloride (2)" sheetId="16" r:id="rId8"/>
    <sheet name="SST R" sheetId="8" r:id="rId9"/>
  </sheets>
  <definedNames>
    <definedName name="_xlnm.Print_Area" localSheetId="7">'Ethambutol hydrochloride (2)'!$A$1:$I$125</definedName>
    <definedName name="_xlnm.Print_Area" localSheetId="3">Isoniazid!$A$1:$I$125</definedName>
    <definedName name="_xlnm.Print_Area" localSheetId="5">Pyrazinamide!$A$1:$I$125</definedName>
    <definedName name="_xlnm.Print_Area" localSheetId="1">Rifampicin!$A$1:$I$125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B57" i="16" l="1"/>
  <c r="C120" i="16"/>
  <c r="B116" i="16"/>
  <c r="D100" i="16"/>
  <c r="D101" i="16" s="1"/>
  <c r="B98" i="16"/>
  <c r="F96" i="16"/>
  <c r="F97" i="16" s="1"/>
  <c r="F98" i="16" s="1"/>
  <c r="F99" i="16" s="1"/>
  <c r="D96" i="16"/>
  <c r="F95" i="16"/>
  <c r="D95" i="16"/>
  <c r="G94" i="16"/>
  <c r="E94" i="16"/>
  <c r="B87" i="16"/>
  <c r="D97" i="16" s="1"/>
  <c r="D98" i="16" s="1"/>
  <c r="D99" i="16" s="1"/>
  <c r="B83" i="16"/>
  <c r="B81" i="16"/>
  <c r="B80" i="16"/>
  <c r="B79" i="16"/>
  <c r="C76" i="16"/>
  <c r="H71" i="16"/>
  <c r="G71" i="16"/>
  <c r="B68" i="16"/>
  <c r="B69" i="16" s="1"/>
  <c r="H67" i="16"/>
  <c r="G67" i="16"/>
  <c r="H63" i="16"/>
  <c r="G63" i="16"/>
  <c r="G62" i="16"/>
  <c r="H62" i="16" s="1"/>
  <c r="H61" i="16"/>
  <c r="G61" i="16"/>
  <c r="G60" i="16"/>
  <c r="H60" i="16" s="1"/>
  <c r="C56" i="16"/>
  <c r="B55" i="16"/>
  <c r="D48" i="16"/>
  <c r="B45" i="16"/>
  <c r="F42" i="16"/>
  <c r="D42" i="16"/>
  <c r="G41" i="16"/>
  <c r="E41" i="16"/>
  <c r="I39" i="16"/>
  <c r="B34" i="16"/>
  <c r="F44" i="16" s="1"/>
  <c r="F45" i="16" s="1"/>
  <c r="F46" i="16" s="1"/>
  <c r="B30" i="16"/>
  <c r="B53" i="15"/>
  <c r="E51" i="15"/>
  <c r="D51" i="15"/>
  <c r="C51" i="15"/>
  <c r="B51" i="15"/>
  <c r="B52" i="15" s="1"/>
  <c r="B32" i="15"/>
  <c r="E30" i="15"/>
  <c r="D30" i="15"/>
  <c r="C30" i="15"/>
  <c r="B30" i="15"/>
  <c r="B31" i="15" s="1"/>
  <c r="B21" i="15"/>
  <c r="D102" i="16" l="1"/>
  <c r="E91" i="16"/>
  <c r="G92" i="16"/>
  <c r="G93" i="16"/>
  <c r="E92" i="16"/>
  <c r="E93" i="16"/>
  <c r="G91" i="16"/>
  <c r="G40" i="16"/>
  <c r="G39" i="16"/>
  <c r="D49" i="16"/>
  <c r="G38" i="16"/>
  <c r="E40" i="16"/>
  <c r="D44" i="16"/>
  <c r="D45" i="16" s="1"/>
  <c r="I92" i="16"/>
  <c r="B40" i="8"/>
  <c r="B40" i="7"/>
  <c r="B40" i="1"/>
  <c r="B19" i="1"/>
  <c r="B57" i="3"/>
  <c r="C19" i="14"/>
  <c r="C45" i="14"/>
  <c r="C46" i="14"/>
  <c r="D40" i="14" s="1"/>
  <c r="D46" i="16" l="1"/>
  <c r="E38" i="16"/>
  <c r="G95" i="16"/>
  <c r="G42" i="16"/>
  <c r="D105" i="16"/>
  <c r="E95" i="16"/>
  <c r="D103" i="16"/>
  <c r="E39" i="16"/>
  <c r="C50" i="14"/>
  <c r="D41" i="14"/>
  <c r="D37" i="14"/>
  <c r="D29" i="14"/>
  <c r="D25" i="14"/>
  <c r="D36" i="14"/>
  <c r="D32" i="14"/>
  <c r="D28" i="14"/>
  <c r="D24" i="14"/>
  <c r="C49" i="14"/>
  <c r="D43" i="14"/>
  <c r="D39" i="14"/>
  <c r="D35" i="14"/>
  <c r="D31" i="14"/>
  <c r="D27" i="14"/>
  <c r="D50" i="14"/>
  <c r="B49" i="14"/>
  <c r="D42" i="14"/>
  <c r="D38" i="14"/>
  <c r="D34" i="14"/>
  <c r="D30" i="14"/>
  <c r="D26" i="14"/>
  <c r="D33" i="14"/>
  <c r="D49" i="14"/>
  <c r="F96" i="5"/>
  <c r="D96" i="5"/>
  <c r="F96" i="4"/>
  <c r="D96" i="4"/>
  <c r="F96" i="3"/>
  <c r="D96" i="3"/>
  <c r="E112" i="16" l="1"/>
  <c r="F112" i="16" s="1"/>
  <c r="E110" i="16"/>
  <c r="F110" i="16" s="1"/>
  <c r="E108" i="16"/>
  <c r="E113" i="16"/>
  <c r="F113" i="16" s="1"/>
  <c r="E111" i="16"/>
  <c r="F111" i="16" s="1"/>
  <c r="E109" i="16"/>
  <c r="F109" i="16" s="1"/>
  <c r="D104" i="16"/>
  <c r="D50" i="16"/>
  <c r="E42" i="16"/>
  <c r="D52" i="16"/>
  <c r="B19" i="8"/>
  <c r="B19" i="7"/>
  <c r="B19" i="5"/>
  <c r="B19" i="4"/>
  <c r="B57" i="4"/>
  <c r="B57" i="5" s="1"/>
  <c r="B42" i="1"/>
  <c r="B42" i="7"/>
  <c r="B42" i="8"/>
  <c r="D68" i="4"/>
  <c r="D68" i="5" s="1"/>
  <c r="D64" i="4"/>
  <c r="D64" i="5" s="1"/>
  <c r="D60" i="4"/>
  <c r="D60" i="5" s="1"/>
  <c r="B53" i="8"/>
  <c r="E51" i="8"/>
  <c r="D51" i="8"/>
  <c r="C51" i="8"/>
  <c r="B51" i="8"/>
  <c r="B52" i="8" s="1"/>
  <c r="B32" i="8"/>
  <c r="E30" i="8"/>
  <c r="D30" i="8"/>
  <c r="C30" i="8"/>
  <c r="B30" i="8"/>
  <c r="B31" i="8" s="1"/>
  <c r="B21" i="8"/>
  <c r="G66" i="16" l="1"/>
  <c r="H66" i="16" s="1"/>
  <c r="G64" i="16"/>
  <c r="G70" i="16"/>
  <c r="H70" i="16" s="1"/>
  <c r="G68" i="16"/>
  <c r="H68" i="16" s="1"/>
  <c r="G65" i="16"/>
  <c r="H65" i="16" s="1"/>
  <c r="G69" i="16"/>
  <c r="H69" i="16" s="1"/>
  <c r="D51" i="16"/>
  <c r="E115" i="16"/>
  <c r="E116" i="16" s="1"/>
  <c r="E117" i="16"/>
  <c r="F108" i="16"/>
  <c r="B21" i="7"/>
  <c r="B21" i="1"/>
  <c r="B53" i="7"/>
  <c r="E51" i="7"/>
  <c r="D51" i="7"/>
  <c r="C51" i="7"/>
  <c r="B51" i="7"/>
  <c r="B52" i="7" s="1"/>
  <c r="B32" i="7"/>
  <c r="E30" i="7"/>
  <c r="D30" i="7"/>
  <c r="C30" i="7"/>
  <c r="B30" i="7"/>
  <c r="B31" i="7" s="1"/>
  <c r="F117" i="16" l="1"/>
  <c r="F115" i="16"/>
  <c r="H64" i="16"/>
  <c r="G72" i="16"/>
  <c r="G73" i="16" s="1"/>
  <c r="G74" i="16"/>
  <c r="C120" i="5"/>
  <c r="B116" i="5"/>
  <c r="D100" i="5"/>
  <c r="D101" i="5" s="1"/>
  <c r="B98" i="5"/>
  <c r="D97" i="5"/>
  <c r="F95" i="5"/>
  <c r="D95" i="5"/>
  <c r="I92" i="5" s="1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D45" i="5" s="1"/>
  <c r="B30" i="5"/>
  <c r="C120" i="4"/>
  <c r="B116" i="4"/>
  <c r="D100" i="4" s="1"/>
  <c r="D101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G120" i="16" l="1"/>
  <c r="F116" i="16"/>
  <c r="H74" i="16"/>
  <c r="H72" i="16"/>
  <c r="F98" i="5"/>
  <c r="F99" i="5" s="1"/>
  <c r="D97" i="4"/>
  <c r="D98" i="4" s="1"/>
  <c r="E91" i="4" s="1"/>
  <c r="D97" i="3"/>
  <c r="D98" i="3" s="1"/>
  <c r="D99" i="3" s="1"/>
  <c r="D101" i="3"/>
  <c r="I39" i="5"/>
  <c r="F98" i="4"/>
  <c r="G94" i="4" s="1"/>
  <c r="I39" i="4"/>
  <c r="D45" i="4"/>
  <c r="D46" i="4" s="1"/>
  <c r="I39" i="3"/>
  <c r="F45" i="3"/>
  <c r="G38" i="3" s="1"/>
  <c r="F98" i="3"/>
  <c r="F99" i="3" s="1"/>
  <c r="B69" i="3"/>
  <c r="D49" i="4"/>
  <c r="E40" i="4"/>
  <c r="D46" i="5"/>
  <c r="E38" i="5"/>
  <c r="G91" i="5"/>
  <c r="D44" i="3"/>
  <c r="D45" i="3" s="1"/>
  <c r="E39" i="3" s="1"/>
  <c r="D49" i="3"/>
  <c r="D98" i="5"/>
  <c r="D99" i="5" s="1"/>
  <c r="D102" i="5"/>
  <c r="G93" i="5"/>
  <c r="G94" i="5"/>
  <c r="G92" i="5"/>
  <c r="B69" i="4"/>
  <c r="D102" i="4"/>
  <c r="F44" i="4"/>
  <c r="F45" i="4" s="1"/>
  <c r="F46" i="4" s="1"/>
  <c r="D49" i="5"/>
  <c r="E40" i="5"/>
  <c r="E41" i="5"/>
  <c r="E39" i="5"/>
  <c r="B69" i="5"/>
  <c r="F44" i="5"/>
  <c r="F45" i="5" s="1"/>
  <c r="F46" i="5" s="1"/>
  <c r="G76" i="16" l="1"/>
  <c r="H73" i="16"/>
  <c r="G93" i="4"/>
  <c r="G91" i="4"/>
  <c r="G92" i="4"/>
  <c r="G95" i="4" s="1"/>
  <c r="E94" i="4"/>
  <c r="E91" i="3"/>
  <c r="G91" i="3"/>
  <c r="E92" i="3"/>
  <c r="D102" i="3"/>
  <c r="G92" i="3"/>
  <c r="F99" i="4"/>
  <c r="E38" i="4"/>
  <c r="E92" i="4"/>
  <c r="E39" i="4"/>
  <c r="E41" i="4"/>
  <c r="G39" i="3"/>
  <c r="F46" i="3"/>
  <c r="E93" i="3"/>
  <c r="E94" i="3"/>
  <c r="G95" i="5"/>
  <c r="E93" i="5"/>
  <c r="E94" i="5"/>
  <c r="E92" i="5"/>
  <c r="G93" i="3"/>
  <c r="G40" i="3"/>
  <c r="G41" i="3"/>
  <c r="G94" i="3"/>
  <c r="E38" i="3"/>
  <c r="E41" i="3"/>
  <c r="D46" i="3"/>
  <c r="E40" i="3"/>
  <c r="G41" i="5"/>
  <c r="E42" i="5"/>
  <c r="G39" i="4"/>
  <c r="G38" i="4"/>
  <c r="G39" i="5"/>
  <c r="G38" i="5"/>
  <c r="E91" i="5"/>
  <c r="G41" i="4"/>
  <c r="G40" i="5"/>
  <c r="D99" i="4"/>
  <c r="E93" i="4"/>
  <c r="G40" i="4"/>
  <c r="D105" i="3" l="1"/>
  <c r="G42" i="5"/>
  <c r="E95" i="4"/>
  <c r="D50" i="4"/>
  <c r="G70" i="4" s="1"/>
  <c r="H70" i="4" s="1"/>
  <c r="E42" i="4"/>
  <c r="D105" i="4"/>
  <c r="D103" i="4"/>
  <c r="E108" i="4" s="1"/>
  <c r="G42" i="4"/>
  <c r="E95" i="3"/>
  <c r="G42" i="3"/>
  <c r="D103" i="3"/>
  <c r="E109" i="3" s="1"/>
  <c r="F109" i="3" s="1"/>
  <c r="D50" i="5"/>
  <c r="G67" i="5" s="1"/>
  <c r="H67" i="5" s="1"/>
  <c r="G95" i="3"/>
  <c r="D52" i="4"/>
  <c r="D52" i="3"/>
  <c r="D50" i="3"/>
  <c r="E42" i="3"/>
  <c r="D52" i="5"/>
  <c r="E112" i="4"/>
  <c r="F112" i="4" s="1"/>
  <c r="E95" i="5"/>
  <c r="D103" i="5"/>
  <c r="D105" i="5"/>
  <c r="E110" i="4" l="1"/>
  <c r="F110" i="4" s="1"/>
  <c r="E112" i="3"/>
  <c r="F112" i="3" s="1"/>
  <c r="E111" i="3"/>
  <c r="F111" i="3" s="1"/>
  <c r="E110" i="3"/>
  <c r="F110" i="3" s="1"/>
  <c r="E113" i="3"/>
  <c r="F113" i="3" s="1"/>
  <c r="G63" i="5"/>
  <c r="H63" i="5" s="1"/>
  <c r="G64" i="5"/>
  <c r="H64" i="5" s="1"/>
  <c r="G70" i="5"/>
  <c r="H70" i="5" s="1"/>
  <c r="G71" i="5"/>
  <c r="H71" i="5" s="1"/>
  <c r="D51" i="5"/>
  <c r="G61" i="5"/>
  <c r="H61" i="5" s="1"/>
  <c r="E109" i="4"/>
  <c r="F109" i="4" s="1"/>
  <c r="E111" i="4"/>
  <c r="F111" i="4" s="1"/>
  <c r="E113" i="4"/>
  <c r="F113" i="4" s="1"/>
  <c r="D104" i="4"/>
  <c r="G71" i="4"/>
  <c r="H71" i="4" s="1"/>
  <c r="G60" i="4"/>
  <c r="H60" i="4" s="1"/>
  <c r="G61" i="4"/>
  <c r="H61" i="4" s="1"/>
  <c r="D51" i="4"/>
  <c r="G66" i="4"/>
  <c r="H66" i="4" s="1"/>
  <c r="G69" i="4"/>
  <c r="H69" i="4" s="1"/>
  <c r="G64" i="4"/>
  <c r="H64" i="4" s="1"/>
  <c r="G62" i="4"/>
  <c r="H62" i="4" s="1"/>
  <c r="G63" i="4"/>
  <c r="H63" i="4" s="1"/>
  <c r="G68" i="4"/>
  <c r="H68" i="4" s="1"/>
  <c r="G67" i="4"/>
  <c r="H67" i="4" s="1"/>
  <c r="G65" i="4"/>
  <c r="H65" i="4" s="1"/>
  <c r="D104" i="3"/>
  <c r="E108" i="3"/>
  <c r="G62" i="5"/>
  <c r="H62" i="5" s="1"/>
  <c r="G66" i="5"/>
  <c r="H66" i="5" s="1"/>
  <c r="G65" i="5"/>
  <c r="H65" i="5" s="1"/>
  <c r="G68" i="5"/>
  <c r="H68" i="5" s="1"/>
  <c r="G69" i="5"/>
  <c r="H69" i="5" s="1"/>
  <c r="G60" i="5"/>
  <c r="H60" i="5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F108" i="4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5" i="4" l="1"/>
  <c r="E116" i="4" s="1"/>
  <c r="E117" i="4"/>
  <c r="E115" i="3"/>
  <c r="E116" i="3" s="1"/>
  <c r="G72" i="4"/>
  <c r="G73" i="4" s="1"/>
  <c r="G74" i="4"/>
  <c r="F108" i="3"/>
  <c r="F117" i="3" s="1"/>
  <c r="E117" i="3"/>
  <c r="G72" i="5"/>
  <c r="G73" i="5" s="1"/>
  <c r="G74" i="5"/>
  <c r="H74" i="4"/>
  <c r="H72" i="4"/>
  <c r="E115" i="5"/>
  <c r="E116" i="5" s="1"/>
  <c r="E117" i="5"/>
  <c r="F108" i="5"/>
  <c r="F117" i="4"/>
  <c r="F115" i="4"/>
  <c r="G74" i="3"/>
  <c r="G72" i="3"/>
  <c r="G73" i="3" s="1"/>
  <c r="H60" i="3"/>
  <c r="H74" i="5"/>
  <c r="H72" i="5"/>
  <c r="F115" i="3" l="1"/>
  <c r="F116" i="3" s="1"/>
  <c r="G76" i="5"/>
  <c r="H73" i="5"/>
  <c r="H74" i="3"/>
  <c r="H72" i="3"/>
  <c r="G120" i="4"/>
  <c r="F116" i="4"/>
  <c r="F117" i="5"/>
  <c r="F115" i="5"/>
  <c r="G76" i="4"/>
  <c r="H73" i="4"/>
  <c r="G120" i="3" l="1"/>
  <c r="G120" i="5"/>
  <c r="F116" i="5"/>
  <c r="G76" i="3"/>
  <c r="H73" i="3"/>
</calcChain>
</file>

<file path=xl/sharedStrings.xml><?xml version="1.0" encoding="utf-8"?>
<sst xmlns="http://schemas.openxmlformats.org/spreadsheetml/2006/main" count="851" uniqueCount="145">
  <si>
    <t>HPLC System Suitability Report</t>
  </si>
  <si>
    <t>Analysis Data</t>
  </si>
  <si>
    <t>Assay</t>
  </si>
  <si>
    <t>Sample(s)</t>
  </si>
  <si>
    <t>Reference Substance:</t>
  </si>
  <si>
    <t>RIFAMPICIN, ISONIAZID, PYRAZINAMIDE &amp; ETHAMBUTOL HCL</t>
  </si>
  <si>
    <t>% age Purity:</t>
  </si>
  <si>
    <t>Weight (mg):</t>
  </si>
  <si>
    <t>Standard Conc (mg/mL):</t>
  </si>
  <si>
    <t>RIFAMPICIN 150mg, ISONIAZID 75mg, PYRAZINAMIDE 400mg &amp; ETHAMBUTOL HCl 275mg</t>
  </si>
  <si>
    <t>2016-06-09 15:10:32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</si>
  <si>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</si>
  <si>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</si>
  <si>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</si>
  <si>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</si>
  <si>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</si>
  <si>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</si>
  <si>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</si>
  <si>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</si>
  <si>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</si>
  <si>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</si>
  <si>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</si>
  <si>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</si>
  <si>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</si>
  <si>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</si>
  <si>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</si>
  <si>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</si>
  <si>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</si>
  <si>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</si>
  <si>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</si>
  <si>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</si>
  <si>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</si>
  <si>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</si>
  <si>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</si>
  <si>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</si>
  <si>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</si>
  <si>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</si>
  <si>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</si>
  <si>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</si>
  <si>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</si>
  <si>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</si>
  <si>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</si>
  <si>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</si>
  <si>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</si>
  <si>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</si>
  <si>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</si>
  <si>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</si>
  <si>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</si>
  <si>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</si>
  <si>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</si>
  <si>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</si>
  <si>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</si>
  <si>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</si>
  <si>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</si>
  <si>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</si>
  <si>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</si>
  <si>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</si>
  <si>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</si>
  <si>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</si>
  <si>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</si>
  <si>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</si>
  <si>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</si>
  <si>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</si>
  <si>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</si>
  <si>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</si>
  <si>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</si>
  <si>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</si>
  <si>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</si>
  <si>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</si>
  <si>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</si>
  <si>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</si>
  <si>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</si>
  <si>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</si>
  <si>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</si>
  <si>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</si>
  <si>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</si>
  <si>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</si>
  <si>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</si>
  <si>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</si>
  <si>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</si>
  <si>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</si>
  <si>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</si>
  <si>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</si>
  <si>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</si>
  <si>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</si>
  <si>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</si>
  <si>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</si>
  <si>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</si>
  <si>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</si>
  <si>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</si>
  <si>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</si>
  <si>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</si>
  <si>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</si>
  <si>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</si>
  <si>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</si>
  <si>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</si>
  <si>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</si>
  <si>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</si>
  <si>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</si>
  <si>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</si>
  <si>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</si>
  <si>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</si>
  <si>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</si>
  <si>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</si>
  <si>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</si>
  <si>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</si>
  <si>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</si>
  <si>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</si>
  <si>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</si>
  <si>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</si>
  <si>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</si>
  <si>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</si>
  <si>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</si>
  <si>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</si>
  <si>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</si>
  <si>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</si>
  <si>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</si>
  <si>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</si>
  <si>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</si>
  <si>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</si>
  <si>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</si>
  <si>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</si>
  <si>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</si>
  <si>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</t>
  </si>
  <si>
    <t>ISONIAZID</t>
  </si>
  <si>
    <t>PYRAZINAMIDE</t>
  </si>
  <si>
    <t>ETHAMBUTOL HYDROCHLORIDE</t>
  </si>
  <si>
    <t xml:space="preserve">R5 1 </t>
  </si>
  <si>
    <t xml:space="preserve">I8 2 </t>
  </si>
  <si>
    <t>RIFAMPICIN 150mg</t>
  </si>
  <si>
    <t>P19 1</t>
  </si>
  <si>
    <t>Isoniazid</t>
  </si>
  <si>
    <t>Pyrazinamide</t>
  </si>
  <si>
    <t>Rifampicin</t>
  </si>
  <si>
    <t xml:space="preserve"> ISONIAZID</t>
  </si>
  <si>
    <t>ETHAMBUTOL HCl</t>
  </si>
  <si>
    <t>2015-11-06 10:57:31</t>
  </si>
  <si>
    <t>Rifampicin 150mg, Isoniazid 75mg, Pyrazinamide 400mg &amp; Ethambutol Hcl 275mg</t>
  </si>
  <si>
    <t>Rifampicin, Isoniazid, Pyrazinamide &amp; Ethambutol Hcl</t>
  </si>
  <si>
    <t>NDQD201511531</t>
  </si>
  <si>
    <t>Rifampicin 150mg, Isoniazid 75mg, Pyrazinamide 400mg &amp; Ethambutol Hcl 275mg Tablets USP</t>
  </si>
  <si>
    <t>NDQD201611531</t>
  </si>
  <si>
    <t>NDQD2016061088</t>
  </si>
  <si>
    <t>ETHAMBUTOL HCl 275mg</t>
  </si>
  <si>
    <t>E12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</si>
</sst>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10"/>
      <color rgb="FF000000"/>
      <name val="Arial"/>
      <family val="2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i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1" fillId="2" borderId="0"/>
    <xf numFmtId="0" fontId="23" fillId="2" borderId="0"/>
    <xf numFmtId="0" fontId="25" fillId="2" borderId="0"/>
  </cellStyleXfs>
  <cellXfs count="95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10" fillId="3" borderId="29" xfId="0" applyFont="1" applyFill="1" applyBorder="1" applyAlignment="1" applyProtection="1">
      <alignment horizontal="center"/>
      <protection locked="0"/>
    </xf>
    <xf numFmtId="0" fontId="10" fillId="3" borderId="23" xfId="0" applyFont="1" applyFill="1" applyBorder="1" applyAlignment="1" applyProtection="1">
      <alignment horizontal="center"/>
      <protection locked="0"/>
    </xf>
    <xf numFmtId="0" fontId="10" fillId="3" borderId="34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2" fillId="2" borderId="0" xfId="0" applyFont="1" applyFill="1"/>
    <xf numFmtId="0" fontId="24" fillId="3" borderId="0" xfId="0" applyFont="1" applyFill="1" applyAlignment="1" applyProtection="1">
      <alignment horizontal="left"/>
      <protection locked="0"/>
    </xf>
    <xf numFmtId="2" fontId="22" fillId="2" borderId="0" xfId="0" applyNumberFormat="1" applyFont="1" applyFill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25" fillId="2" borderId="0" xfId="3" applyFill="1"/>
    <xf numFmtId="0" fontId="26" fillId="2" borderId="0" xfId="3" applyFont="1" applyFill="1"/>
    <xf numFmtId="0" fontId="27" fillId="2" borderId="11" xfId="3" applyFont="1" applyFill="1" applyBorder="1"/>
    <xf numFmtId="0" fontId="27" fillId="2" borderId="0" xfId="3" applyFont="1" applyFill="1"/>
    <xf numFmtId="0" fontId="28" fillId="2" borderId="11" xfId="3" applyFont="1" applyFill="1" applyBorder="1"/>
    <xf numFmtId="0" fontId="28" fillId="2" borderId="0" xfId="3" applyFont="1" applyFill="1"/>
    <xf numFmtId="0" fontId="28" fillId="2" borderId="0" xfId="3" applyFont="1" applyFill="1" applyAlignment="1">
      <alignment horizontal="right"/>
    </xf>
    <xf numFmtId="0" fontId="27" fillId="2" borderId="7" xfId="3" applyFont="1" applyFill="1" applyBorder="1"/>
    <xf numFmtId="0" fontId="28" fillId="2" borderId="10" xfId="3" applyFont="1" applyFill="1" applyBorder="1" applyAlignment="1">
      <alignment horizontal="center"/>
    </xf>
    <xf numFmtId="0" fontId="27" fillId="2" borderId="10" xfId="3" applyFont="1" applyFill="1" applyBorder="1" applyAlignment="1">
      <alignment horizontal="center"/>
    </xf>
    <xf numFmtId="0" fontId="28" fillId="2" borderId="10" xfId="3" applyFont="1" applyFill="1" applyBorder="1"/>
    <xf numFmtId="0" fontId="29" fillId="2" borderId="0" xfId="3" applyFont="1" applyFill="1"/>
    <xf numFmtId="10" fontId="27" fillId="2" borderId="9" xfId="3" applyNumberFormat="1" applyFont="1" applyFill="1" applyBorder="1"/>
    <xf numFmtId="0" fontId="27" fillId="2" borderId="0" xfId="3" applyFont="1" applyFill="1" applyAlignment="1">
      <alignment horizontal="center"/>
    </xf>
    <xf numFmtId="0" fontId="27" fillId="2" borderId="9" xfId="3" applyFont="1" applyFill="1" applyBorder="1"/>
    <xf numFmtId="2" fontId="28" fillId="2" borderId="12" xfId="3" applyNumberFormat="1" applyFont="1" applyFill="1" applyBorder="1" applyAlignment="1">
      <alignment horizontal="center" vertical="center"/>
    </xf>
    <xf numFmtId="165" fontId="28" fillId="2" borderId="17" xfId="3" applyNumberFormat="1" applyFont="1" applyFill="1" applyBorder="1" applyAlignment="1">
      <alignment horizontal="center"/>
    </xf>
    <xf numFmtId="165" fontId="28" fillId="2" borderId="16" xfId="3" applyNumberFormat="1" applyFont="1" applyFill="1" applyBorder="1" applyAlignment="1">
      <alignment horizontal="center"/>
    </xf>
    <xf numFmtId="2" fontId="30" fillId="2" borderId="0" xfId="3" applyNumberFormat="1" applyFont="1" applyFill="1"/>
    <xf numFmtId="10" fontId="31" fillId="2" borderId="0" xfId="3" applyNumberFormat="1" applyFont="1" applyFill="1"/>
    <xf numFmtId="0" fontId="28" fillId="2" borderId="12" xfId="3" applyFont="1" applyFill="1" applyBorder="1" applyAlignment="1">
      <alignment horizontal="center" wrapText="1"/>
    </xf>
    <xf numFmtId="0" fontId="28" fillId="2" borderId="12" xfId="3" applyFont="1" applyFill="1" applyBorder="1" applyAlignment="1">
      <alignment horizontal="center" vertical="center"/>
    </xf>
    <xf numFmtId="2" fontId="30" fillId="2" borderId="0" xfId="3" applyNumberFormat="1" applyFont="1" applyFill="1" applyAlignment="1">
      <alignment horizontal="right"/>
    </xf>
    <xf numFmtId="2" fontId="28" fillId="2" borderId="0" xfId="3" applyNumberFormat="1" applyFont="1" applyFill="1"/>
    <xf numFmtId="164" fontId="28" fillId="2" borderId="12" xfId="3" applyNumberFormat="1" applyFont="1" applyFill="1" applyBorder="1" applyAlignment="1">
      <alignment horizontal="center" vertical="center"/>
    </xf>
    <xf numFmtId="0" fontId="27" fillId="2" borderId="12" xfId="3" applyFont="1" applyFill="1" applyBorder="1" applyAlignment="1">
      <alignment horizontal="right" vertical="center"/>
    </xf>
    <xf numFmtId="166" fontId="31" fillId="2" borderId="0" xfId="3" applyNumberFormat="1" applyFont="1" applyFill="1" applyAlignment="1">
      <alignment horizontal="center"/>
    </xf>
    <xf numFmtId="166" fontId="27" fillId="2" borderId="0" xfId="3" applyNumberFormat="1" applyFont="1" applyFill="1" applyAlignment="1">
      <alignment horizontal="center"/>
    </xf>
    <xf numFmtId="166" fontId="27" fillId="2" borderId="12" xfId="3" applyNumberFormat="1" applyFont="1" applyFill="1" applyBorder="1" applyAlignment="1">
      <alignment horizontal="center" vertical="center"/>
    </xf>
    <xf numFmtId="10" fontId="31" fillId="2" borderId="0" xfId="3" applyNumberFormat="1" applyFont="1" applyFill="1" applyAlignment="1">
      <alignment horizontal="center"/>
    </xf>
    <xf numFmtId="10" fontId="27" fillId="2" borderId="0" xfId="3" applyNumberFormat="1" applyFont="1" applyFill="1" applyAlignment="1">
      <alignment horizontal="center"/>
    </xf>
    <xf numFmtId="10" fontId="27" fillId="2" borderId="15" xfId="3" applyNumberFormat="1" applyFont="1" applyFill="1" applyBorder="1" applyAlignment="1">
      <alignment horizontal="center"/>
    </xf>
    <xf numFmtId="2" fontId="27" fillId="3" borderId="15" xfId="3" applyNumberFormat="1" applyFont="1" applyFill="1" applyBorder="1" applyProtection="1">
      <protection locked="0"/>
    </xf>
    <xf numFmtId="10" fontId="27" fillId="2" borderId="14" xfId="3" applyNumberFormat="1" applyFont="1" applyFill="1" applyBorder="1" applyAlignment="1">
      <alignment horizontal="center"/>
    </xf>
    <xf numFmtId="2" fontId="27" fillId="3" borderId="14" xfId="3" applyNumberFormat="1" applyFont="1" applyFill="1" applyBorder="1" applyProtection="1">
      <protection locked="0"/>
    </xf>
    <xf numFmtId="10" fontId="27" fillId="2" borderId="13" xfId="3" applyNumberFormat="1" applyFont="1" applyFill="1" applyBorder="1" applyAlignment="1">
      <alignment horizontal="center"/>
    </xf>
    <xf numFmtId="0" fontId="31" fillId="2" borderId="0" xfId="3" applyFont="1" applyFill="1" applyAlignment="1">
      <alignment horizontal="center"/>
    </xf>
    <xf numFmtId="164" fontId="28" fillId="2" borderId="12" xfId="3" applyNumberFormat="1" applyFont="1" applyFill="1" applyBorder="1" applyAlignment="1">
      <alignment horizontal="center" wrapText="1"/>
    </xf>
    <xf numFmtId="164" fontId="26" fillId="2" borderId="0" xfId="3" applyNumberFormat="1" applyFont="1" applyFill="1"/>
    <xf numFmtId="0" fontId="32" fillId="2" borderId="0" xfId="3" applyFont="1" applyFill="1" applyAlignment="1">
      <alignment horizontal="left"/>
    </xf>
    <xf numFmtId="167" fontId="27" fillId="2" borderId="0" xfId="3" applyNumberFormat="1" applyFont="1" applyFill="1"/>
    <xf numFmtId="167" fontId="27" fillId="2" borderId="0" xfId="3" applyNumberFormat="1" applyFont="1" applyFill="1" applyAlignment="1">
      <alignment horizontal="center"/>
    </xf>
    <xf numFmtId="0" fontId="32" fillId="2" borderId="0" xfId="3" applyFont="1" applyFill="1"/>
    <xf numFmtId="0" fontId="33" fillId="2" borderId="0" xfId="3" applyFont="1" applyFill="1" applyAlignment="1">
      <alignment wrapText="1"/>
    </xf>
    <xf numFmtId="0" fontId="28" fillId="2" borderId="0" xfId="3" applyFont="1" applyFill="1" applyAlignment="1">
      <alignment horizontal="right"/>
    </xf>
    <xf numFmtId="0" fontId="32" fillId="2" borderId="0" xfId="3" applyFont="1" applyFill="1" applyAlignment="1">
      <alignment horizontal="center"/>
    </xf>
    <xf numFmtId="166" fontId="28" fillId="2" borderId="13" xfId="3" applyNumberFormat="1" applyFont="1" applyFill="1" applyBorder="1" applyAlignment="1">
      <alignment horizontal="center" vertical="center"/>
    </xf>
    <xf numFmtId="166" fontId="28" fillId="2" borderId="15" xfId="3" applyNumberFormat="1" applyFont="1" applyFill="1" applyBorder="1" applyAlignment="1">
      <alignment horizontal="center" vertical="center"/>
    </xf>
    <xf numFmtId="0" fontId="33" fillId="2" borderId="18" xfId="3" applyFont="1" applyFill="1" applyBorder="1" applyAlignment="1">
      <alignment horizontal="center" wrapText="1"/>
    </xf>
    <xf numFmtId="0" fontId="33" fillId="2" borderId="19" xfId="3" applyFont="1" applyFill="1" applyBorder="1" applyAlignment="1">
      <alignment horizontal="center" wrapText="1"/>
    </xf>
    <xf numFmtId="0" fontId="33" fillId="2" borderId="20" xfId="3" applyFont="1" applyFill="1" applyBorder="1" applyAlignment="1">
      <alignment horizontal="center" wrapText="1"/>
    </xf>
    <xf numFmtId="164" fontId="26" fillId="2" borderId="0" xfId="3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4" fillId="3" borderId="0" xfId="0" applyFont="1" applyFill="1" applyAlignment="1" applyProtection="1">
      <alignment horizontal="left" wrapText="1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1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8" fillId="2" borderId="0" xfId="1" applyFont="1" applyFill="1"/>
    <xf numFmtId="0" fontId="16" fillId="2" borderId="18" xfId="1" applyFont="1" applyFill="1" applyBorder="1" applyAlignment="1">
      <alignment horizontal="center"/>
    </xf>
    <xf numFmtId="0" fontId="16" fillId="2" borderId="19" xfId="1" applyFont="1" applyFill="1" applyBorder="1" applyAlignment="1">
      <alignment horizontal="center"/>
    </xf>
    <xf numFmtId="0" fontId="16" fillId="2" borderId="20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center" vertical="center"/>
    </xf>
    <xf numFmtId="0" fontId="9" fillId="2" borderId="0" xfId="1" applyFont="1" applyFill="1"/>
    <xf numFmtId="0" fontId="10" fillId="3" borderId="0" xfId="1" applyFont="1" applyFill="1" applyAlignment="1" applyProtection="1">
      <alignment horizontal="left" wrapText="1"/>
      <protection locked="0"/>
    </xf>
    <xf numFmtId="0" fontId="10" fillId="2" borderId="0" xfId="1" applyFont="1" applyFill="1" applyAlignment="1" applyProtection="1">
      <alignment horizontal="right"/>
      <protection locked="0"/>
    </xf>
    <xf numFmtId="0" fontId="10" fillId="2" borderId="0" xfId="1" applyFont="1" applyFill="1" applyAlignment="1" applyProtection="1">
      <alignment horizontal="left"/>
      <protection locked="0"/>
    </xf>
    <xf numFmtId="0" fontId="11" fillId="2" borderId="0" xfId="1" applyFont="1" applyFill="1"/>
    <xf numFmtId="0" fontId="11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Alignment="1" applyProtection="1">
      <alignment horizontal="left" wrapText="1"/>
      <protection locked="0"/>
    </xf>
    <xf numFmtId="0" fontId="8" fillId="3" borderId="0" xfId="1" applyFont="1" applyFill="1" applyProtection="1">
      <protection locked="0"/>
    </xf>
    <xf numFmtId="168" fontId="11" fillId="3" borderId="0" xfId="1" applyNumberFormat="1" applyFont="1" applyFill="1" applyAlignment="1" applyProtection="1">
      <alignment horizontal="center"/>
      <protection locked="0"/>
    </xf>
    <xf numFmtId="169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1" fillId="3" borderId="0" xfId="1" applyFont="1" applyFill="1" applyAlignment="1" applyProtection="1">
      <alignment horizontal="center"/>
      <protection locked="0"/>
    </xf>
    <xf numFmtId="0" fontId="16" fillId="2" borderId="18" xfId="1" applyFont="1" applyFill="1" applyBorder="1" applyAlignment="1">
      <alignment horizontal="justify" vertical="center" wrapText="1"/>
    </xf>
    <xf numFmtId="0" fontId="16" fillId="2" borderId="19" xfId="1" applyFont="1" applyFill="1" applyBorder="1" applyAlignment="1">
      <alignment horizontal="justify" vertical="center" wrapText="1"/>
    </xf>
    <xf numFmtId="0" fontId="16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vertical="center" wrapText="1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0" fontId="14" fillId="2" borderId="0" xfId="1" applyFont="1" applyFill="1"/>
    <xf numFmtId="2" fontId="10" fillId="3" borderId="0" xfId="1" applyNumberFormat="1" applyFont="1" applyFill="1" applyAlignment="1" applyProtection="1">
      <alignment horizontal="center"/>
      <protection locked="0"/>
    </xf>
    <xf numFmtId="0" fontId="16" fillId="2" borderId="18" xfId="1" applyFont="1" applyFill="1" applyBorder="1" applyAlignment="1">
      <alignment horizontal="left" vertical="center" wrapText="1"/>
    </xf>
    <xf numFmtId="0" fontId="16" fillId="2" borderId="19" xfId="1" applyFont="1" applyFill="1" applyBorder="1" applyAlignment="1">
      <alignment horizontal="left" vertical="center" wrapText="1"/>
    </xf>
    <xf numFmtId="0" fontId="16" fillId="2" borderId="20" xfId="1" applyFont="1" applyFill="1" applyBorder="1" applyAlignment="1">
      <alignment horizontal="left" vertical="center" wrapText="1"/>
    </xf>
    <xf numFmtId="0" fontId="9" fillId="2" borderId="0" xfId="1" applyFont="1" applyFill="1" applyAlignment="1">
      <alignment vertical="center" wrapText="1"/>
    </xf>
    <xf numFmtId="0" fontId="15" fillId="2" borderId="0" xfId="1" applyFont="1" applyFill="1"/>
    <xf numFmtId="2" fontId="9" fillId="2" borderId="0" xfId="1" applyNumberFormat="1" applyFont="1" applyFill="1" applyAlignment="1">
      <alignment horizontal="center"/>
    </xf>
    <xf numFmtId="0" fontId="16" fillId="2" borderId="0" xfId="1" applyFont="1" applyFill="1" applyAlignment="1">
      <alignment horizontal="left" vertical="center" wrapText="1"/>
    </xf>
    <xf numFmtId="170" fontId="9" fillId="2" borderId="0" xfId="1" applyNumberFormat="1" applyFont="1" applyFill="1" applyAlignment="1">
      <alignment horizontal="center"/>
    </xf>
    <xf numFmtId="0" fontId="8" fillId="2" borderId="21" xfId="1" applyFont="1" applyFill="1" applyBorder="1" applyAlignment="1">
      <alignment horizontal="right"/>
    </xf>
    <xf numFmtId="0" fontId="10" fillId="3" borderId="22" xfId="1" applyFont="1" applyFill="1" applyBorder="1" applyAlignment="1" applyProtection="1">
      <alignment horizontal="center"/>
      <protection locked="0"/>
    </xf>
    <xf numFmtId="0" fontId="9" fillId="2" borderId="47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58" xfId="1" applyFont="1" applyFill="1" applyBorder="1" applyAlignment="1">
      <alignment horizontal="center"/>
    </xf>
    <xf numFmtId="0" fontId="8" fillId="2" borderId="23" xfId="1" applyFont="1" applyFill="1" applyBorder="1" applyAlignment="1">
      <alignment horizontal="right"/>
    </xf>
    <xf numFmtId="0" fontId="10" fillId="3" borderId="24" xfId="1" applyFont="1" applyFill="1" applyBorder="1" applyAlignment="1" applyProtection="1">
      <alignment horizontal="center"/>
      <protection locked="0"/>
    </xf>
    <xf numFmtId="0" fontId="9" fillId="2" borderId="22" xfId="1" applyFont="1" applyFill="1" applyBorder="1" applyAlignment="1">
      <alignment horizontal="center"/>
    </xf>
    <xf numFmtId="0" fontId="9" fillId="2" borderId="25" xfId="1" applyFont="1" applyFill="1" applyBorder="1" applyAlignment="1">
      <alignment horizontal="center"/>
    </xf>
    <xf numFmtId="0" fontId="9" fillId="2" borderId="26" xfId="1" applyFont="1" applyFill="1" applyBorder="1" applyAlignment="1">
      <alignment horizontal="center"/>
    </xf>
    <xf numFmtId="0" fontId="9" fillId="2" borderId="27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8" fillId="2" borderId="28" xfId="1" applyFont="1" applyFill="1" applyBorder="1" applyAlignment="1">
      <alignment horizontal="center"/>
    </xf>
    <xf numFmtId="0" fontId="10" fillId="3" borderId="29" xfId="1" applyFont="1" applyFill="1" applyBorder="1" applyAlignment="1" applyProtection="1">
      <alignment horizontal="center"/>
      <protection locked="0"/>
    </xf>
    <xf numFmtId="171" fontId="8" fillId="2" borderId="26" xfId="1" applyNumberFormat="1" applyFont="1" applyFill="1" applyBorder="1" applyAlignment="1">
      <alignment horizontal="center"/>
    </xf>
    <xf numFmtId="171" fontId="8" fillId="2" borderId="30" xfId="1" applyNumberFormat="1" applyFont="1" applyFill="1" applyBorder="1" applyAlignment="1">
      <alignment horizontal="center"/>
    </xf>
    <xf numFmtId="0" fontId="15" fillId="2" borderId="13" xfId="1" applyFont="1" applyFill="1" applyBorder="1"/>
    <xf numFmtId="0" fontId="8" fillId="2" borderId="24" xfId="1" applyFont="1" applyFill="1" applyBorder="1" applyAlignment="1">
      <alignment horizontal="center"/>
    </xf>
    <xf numFmtId="0" fontId="10" fillId="3" borderId="23" xfId="1" applyFont="1" applyFill="1" applyBorder="1" applyAlignment="1" applyProtection="1">
      <alignment horizontal="center"/>
      <protection locked="0"/>
    </xf>
    <xf numFmtId="171" fontId="8" fillId="2" borderId="31" xfId="1" applyNumberFormat="1" applyFont="1" applyFill="1" applyBorder="1" applyAlignment="1">
      <alignment horizontal="center"/>
    </xf>
    <xf numFmtId="171" fontId="8" fillId="2" borderId="32" xfId="1" applyNumberFormat="1" applyFont="1" applyFill="1" applyBorder="1" applyAlignment="1">
      <alignment horizontal="center"/>
    </xf>
    <xf numFmtId="10" fontId="12" fillId="2" borderId="14" xfId="1" applyNumberFormat="1" applyFont="1" applyFill="1" applyBorder="1" applyAlignment="1">
      <alignment horizontal="center" vertical="center"/>
    </xf>
    <xf numFmtId="0" fontId="8" fillId="2" borderId="33" xfId="1" applyFont="1" applyFill="1" applyBorder="1" applyAlignment="1">
      <alignment horizontal="center"/>
    </xf>
    <xf numFmtId="0" fontId="10" fillId="3" borderId="34" xfId="1" applyFont="1" applyFill="1" applyBorder="1" applyAlignment="1" applyProtection="1">
      <alignment horizontal="center"/>
      <protection locked="0"/>
    </xf>
    <xf numFmtId="171" fontId="8" fillId="2" borderId="35" xfId="1" applyNumberFormat="1" applyFont="1" applyFill="1" applyBorder="1" applyAlignment="1">
      <alignment horizontal="center"/>
    </xf>
    <xf numFmtId="171" fontId="8" fillId="2" borderId="36" xfId="1" applyNumberFormat="1" applyFont="1" applyFill="1" applyBorder="1" applyAlignment="1">
      <alignment horizontal="center"/>
    </xf>
    <xf numFmtId="0" fontId="8" fillId="2" borderId="15" xfId="1" applyFont="1" applyFill="1" applyBorder="1"/>
    <xf numFmtId="0" fontId="8" fillId="2" borderId="24" xfId="1" applyFont="1" applyFill="1" applyBorder="1" applyAlignment="1">
      <alignment horizontal="right"/>
    </xf>
    <xf numFmtId="1" fontId="9" fillId="6" borderId="37" xfId="1" applyNumberFormat="1" applyFont="1" applyFill="1" applyBorder="1" applyAlignment="1">
      <alignment horizontal="center"/>
    </xf>
    <xf numFmtId="171" fontId="9" fillId="6" borderId="38" xfId="1" applyNumberFormat="1" applyFont="1" applyFill="1" applyBorder="1" applyAlignment="1">
      <alignment horizontal="center"/>
    </xf>
    <xf numFmtId="171" fontId="9" fillId="6" borderId="39" xfId="1" applyNumberFormat="1" applyFont="1" applyFill="1" applyBorder="1" applyAlignment="1">
      <alignment horizontal="center"/>
    </xf>
    <xf numFmtId="0" fontId="8" fillId="2" borderId="40" xfId="1" applyFont="1" applyFill="1" applyBorder="1" applyAlignment="1">
      <alignment horizontal="right"/>
    </xf>
    <xf numFmtId="0" fontId="10" fillId="3" borderId="16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41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41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0" fontId="16" fillId="2" borderId="21" xfId="1" applyFont="1" applyFill="1" applyBorder="1" applyAlignment="1">
      <alignment horizontal="left" vertical="center" wrapText="1"/>
    </xf>
    <xf numFmtId="0" fontId="16" fillId="2" borderId="22" xfId="1" applyFont="1" applyFill="1" applyBorder="1" applyAlignment="1">
      <alignment horizontal="left" vertical="center" wrapText="1"/>
    </xf>
    <xf numFmtId="166" fontId="8" fillId="6" borderId="41" xfId="1" applyNumberFormat="1" applyFont="1" applyFill="1" applyBorder="1" applyAlignment="1">
      <alignment horizontal="center"/>
    </xf>
    <xf numFmtId="166" fontId="8" fillId="2" borderId="0" xfId="1" applyNumberFormat="1" applyFont="1" applyFill="1" applyAlignment="1">
      <alignment horizontal="center"/>
    </xf>
    <xf numFmtId="166" fontId="8" fillId="6" borderId="17" xfId="1" applyNumberFormat="1" applyFont="1" applyFill="1" applyBorder="1" applyAlignment="1">
      <alignment horizontal="center"/>
    </xf>
    <xf numFmtId="0" fontId="16" fillId="2" borderId="43" xfId="1" applyFont="1" applyFill="1" applyBorder="1" applyAlignment="1">
      <alignment horizontal="left" vertical="center" wrapText="1"/>
    </xf>
    <xf numFmtId="0" fontId="16" fillId="2" borderId="44" xfId="1" applyFont="1" applyFill="1" applyBorder="1" applyAlignment="1">
      <alignment horizontal="left" vertical="center" wrapText="1"/>
    </xf>
    <xf numFmtId="0" fontId="8" fillId="2" borderId="42" xfId="1" applyFont="1" applyFill="1" applyBorder="1" applyAlignment="1">
      <alignment horizontal="right"/>
    </xf>
    <xf numFmtId="166" fontId="10" fillId="3" borderId="41" xfId="1" applyNumberFormat="1" applyFont="1" applyFill="1" applyBorder="1" applyAlignment="1" applyProtection="1">
      <alignment horizontal="center"/>
      <protection locked="0"/>
    </xf>
    <xf numFmtId="166" fontId="8" fillId="2" borderId="0" xfId="1" applyNumberFormat="1" applyFont="1" applyFill="1"/>
    <xf numFmtId="0" fontId="8" fillId="2" borderId="29" xfId="1" applyFont="1" applyFill="1" applyBorder="1" applyAlignment="1">
      <alignment horizontal="right"/>
    </xf>
    <xf numFmtId="1" fontId="8" fillId="2" borderId="0" xfId="1" applyNumberFormat="1" applyFont="1" applyFill="1" applyAlignment="1">
      <alignment horizontal="center"/>
    </xf>
    <xf numFmtId="0" fontId="8" fillId="2" borderId="15" xfId="1" applyFont="1" applyFill="1" applyBorder="1" applyAlignment="1">
      <alignment horizontal="right"/>
    </xf>
    <xf numFmtId="2" fontId="8" fillId="6" borderId="15" xfId="1" applyNumberFormat="1" applyFont="1" applyFill="1" applyBorder="1" applyAlignment="1">
      <alignment horizontal="center"/>
    </xf>
    <xf numFmtId="171" fontId="9" fillId="7" borderId="13" xfId="1" applyNumberFormat="1" applyFont="1" applyFill="1" applyBorder="1" applyAlignment="1">
      <alignment horizontal="center"/>
    </xf>
    <xf numFmtId="171" fontId="8" fillId="2" borderId="0" xfId="1" applyNumberFormat="1" applyFont="1" applyFill="1" applyAlignment="1">
      <alignment horizontal="center"/>
    </xf>
    <xf numFmtId="10" fontId="8" fillId="6" borderId="41" xfId="1" applyNumberFormat="1" applyFont="1" applyFill="1" applyBorder="1" applyAlignment="1">
      <alignment horizontal="center"/>
    </xf>
    <xf numFmtId="0" fontId="8" fillId="2" borderId="43" xfId="1" applyFont="1" applyFill="1" applyBorder="1" applyAlignment="1">
      <alignment horizontal="right"/>
    </xf>
    <xf numFmtId="0" fontId="8" fillId="7" borderId="15" xfId="1" applyFont="1" applyFill="1" applyBorder="1" applyAlignment="1">
      <alignment horizontal="center"/>
    </xf>
    <xf numFmtId="0" fontId="3" fillId="2" borderId="0" xfId="1" applyFont="1" applyFill="1"/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72" fontId="10" fillId="3" borderId="0" xfId="1" applyNumberFormat="1" applyFont="1" applyFill="1" applyAlignment="1" applyProtection="1">
      <alignment horizontal="center"/>
      <protection locked="0"/>
    </xf>
    <xf numFmtId="166" fontId="9" fillId="2" borderId="0" xfId="1" applyNumberFormat="1" applyFont="1" applyFill="1" applyAlignment="1" applyProtection="1">
      <alignment horizontal="center"/>
      <protection locked="0"/>
    </xf>
    <xf numFmtId="2" fontId="9" fillId="2" borderId="13" xfId="1" applyNumberFormat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 vertical="center"/>
    </xf>
    <xf numFmtId="2" fontId="10" fillId="3" borderId="13" xfId="1" applyNumberFormat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166" fontId="8" fillId="2" borderId="21" xfId="1" applyNumberFormat="1" applyFont="1" applyFill="1" applyBorder="1" applyAlignment="1">
      <alignment horizontal="center"/>
    </xf>
    <xf numFmtId="10" fontId="8" fillId="2" borderId="13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2" fontId="10" fillId="3" borderId="14" xfId="1" applyNumberFormat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>
      <alignment horizontal="center"/>
    </xf>
    <xf numFmtId="166" fontId="8" fillId="2" borderId="23" xfId="1" applyNumberFormat="1" applyFont="1" applyFill="1" applyBorder="1" applyAlignment="1">
      <alignment horizontal="center"/>
    </xf>
    <xf numFmtId="10" fontId="8" fillId="2" borderId="14" xfId="1" applyNumberFormat="1" applyFont="1" applyFill="1" applyBorder="1" applyAlignment="1">
      <alignment horizontal="center" vertical="center"/>
    </xf>
    <xf numFmtId="1" fontId="10" fillId="3" borderId="23" xfId="1" applyNumberFormat="1" applyFont="1" applyFill="1" applyBorder="1" applyAlignment="1" applyProtection="1">
      <alignment horizontal="center"/>
      <protection locked="0"/>
    </xf>
    <xf numFmtId="0" fontId="9" fillId="2" borderId="9" xfId="1" applyFont="1" applyFill="1" applyBorder="1" applyAlignment="1">
      <alignment horizontal="center" vertical="center"/>
    </xf>
    <xf numFmtId="2" fontId="10" fillId="3" borderId="15" xfId="1" applyNumberFormat="1" applyFont="1" applyFill="1" applyBorder="1" applyAlignment="1" applyProtection="1">
      <alignment horizontal="center" vertical="center"/>
      <protection locked="0"/>
    </xf>
    <xf numFmtId="0" fontId="8" fillId="2" borderId="15" xfId="1" applyFont="1" applyFill="1" applyBorder="1" applyAlignment="1">
      <alignment horizontal="center"/>
    </xf>
    <xf numFmtId="0" fontId="10" fillId="3" borderId="43" xfId="1" applyFont="1" applyFill="1" applyBorder="1" applyAlignment="1" applyProtection="1">
      <alignment horizontal="center"/>
      <protection locked="0"/>
    </xf>
    <xf numFmtId="166" fontId="8" fillId="2" borderId="13" xfId="1" applyNumberFormat="1" applyFont="1" applyFill="1" applyBorder="1" applyAlignment="1">
      <alignment horizontal="center"/>
    </xf>
    <xf numFmtId="10" fontId="8" fillId="2" borderId="22" xfId="1" applyNumberFormat="1" applyFont="1" applyFill="1" applyBorder="1" applyAlignment="1">
      <alignment horizontal="center" vertical="center"/>
    </xf>
    <xf numFmtId="166" fontId="8" fillId="2" borderId="14" xfId="1" applyNumberFormat="1" applyFont="1" applyFill="1" applyBorder="1" applyAlignment="1">
      <alignment horizontal="center"/>
    </xf>
    <xf numFmtId="10" fontId="8" fillId="2" borderId="24" xfId="1" applyNumberFormat="1" applyFont="1" applyFill="1" applyBorder="1" applyAlignment="1">
      <alignment horizontal="center" vertical="center"/>
    </xf>
    <xf numFmtId="166" fontId="8" fillId="2" borderId="15" xfId="1" applyNumberFormat="1" applyFont="1" applyFill="1" applyBorder="1" applyAlignment="1">
      <alignment horizontal="center"/>
    </xf>
    <xf numFmtId="10" fontId="8" fillId="2" borderId="44" xfId="1" applyNumberFormat="1" applyFont="1" applyFill="1" applyBorder="1" applyAlignment="1">
      <alignment horizontal="center" vertical="center"/>
    </xf>
    <xf numFmtId="0" fontId="11" fillId="2" borderId="24" xfId="1" applyFont="1" applyFill="1" applyBorder="1" applyAlignment="1">
      <alignment horizontal="center"/>
    </xf>
    <xf numFmtId="2" fontId="11" fillId="2" borderId="44" xfId="1" applyNumberFormat="1" applyFont="1" applyFill="1" applyBorder="1" applyAlignment="1">
      <alignment horizontal="center"/>
    </xf>
    <xf numFmtId="0" fontId="16" fillId="2" borderId="21" xfId="1" applyFont="1" applyFill="1" applyBorder="1" applyAlignment="1">
      <alignment horizontal="center" vertical="center" wrapText="1"/>
    </xf>
    <xf numFmtId="0" fontId="16" fillId="2" borderId="22" xfId="1" applyFont="1" applyFill="1" applyBorder="1" applyAlignment="1">
      <alignment horizontal="center" vertical="center" wrapText="1"/>
    </xf>
    <xf numFmtId="0" fontId="16" fillId="2" borderId="43" xfId="1" applyFont="1" applyFill="1" applyBorder="1" applyAlignment="1">
      <alignment horizontal="center" vertical="center" wrapText="1"/>
    </xf>
    <xf numFmtId="0" fontId="16" fillId="2" borderId="44" xfId="1" applyFont="1" applyFill="1" applyBorder="1" applyAlignment="1">
      <alignment horizontal="center" vertical="center" wrapText="1"/>
    </xf>
    <xf numFmtId="0" fontId="9" fillId="2" borderId="43" xfId="1" applyFont="1" applyFill="1" applyBorder="1" applyAlignment="1">
      <alignment horizontal="center" vertical="center"/>
    </xf>
    <xf numFmtId="10" fontId="8" fillId="2" borderId="15" xfId="1" applyNumberFormat="1" applyFont="1" applyFill="1" applyBorder="1" applyAlignment="1">
      <alignment horizontal="center" vertical="center"/>
    </xf>
    <xf numFmtId="0" fontId="8" fillId="2" borderId="45" xfId="1" applyFont="1" applyFill="1" applyBorder="1" applyAlignment="1">
      <alignment horizontal="right"/>
    </xf>
    <xf numFmtId="2" fontId="10" fillId="7" borderId="33" xfId="1" applyNumberFormat="1" applyFont="1" applyFill="1" applyBorder="1" applyAlignment="1">
      <alignment horizontal="center"/>
    </xf>
    <xf numFmtId="10" fontId="10" fillId="7" borderId="33" xfId="1" applyNumberFormat="1" applyFont="1" applyFill="1" applyBorder="1" applyAlignment="1">
      <alignment horizontal="center"/>
    </xf>
    <xf numFmtId="0" fontId="8" fillId="2" borderId="41" xfId="1" applyFont="1" applyFill="1" applyBorder="1" applyAlignment="1">
      <alignment horizontal="right"/>
    </xf>
    <xf numFmtId="10" fontId="10" fillId="6" borderId="57" xfId="1" applyNumberFormat="1" applyFont="1" applyFill="1" applyBorder="1" applyAlignment="1">
      <alignment horizontal="center"/>
    </xf>
    <xf numFmtId="0" fontId="8" fillId="2" borderId="17" xfId="1" applyFont="1" applyFill="1" applyBorder="1" applyAlignment="1">
      <alignment horizontal="right"/>
    </xf>
    <xf numFmtId="0" fontId="10" fillId="7" borderId="46" xfId="1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165" fontId="10" fillId="2" borderId="0" xfId="1" applyNumberFormat="1" applyFont="1" applyFill="1" applyAlignment="1">
      <alignment horizontal="center"/>
    </xf>
    <xf numFmtId="0" fontId="10" fillId="3" borderId="0" xfId="1" applyFont="1" applyFill="1" applyAlignment="1" applyProtection="1">
      <alignment horizontal="left"/>
      <protection locked="0"/>
    </xf>
    <xf numFmtId="0" fontId="9" fillId="2" borderId="47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9" fillId="2" borderId="30" xfId="1" applyFont="1" applyFill="1" applyBorder="1" applyAlignment="1">
      <alignment horizontal="center"/>
    </xf>
    <xf numFmtId="0" fontId="8" fillId="2" borderId="48" xfId="1" applyFont="1" applyFill="1" applyBorder="1" applyAlignment="1">
      <alignment horizontal="center"/>
    </xf>
    <xf numFmtId="0" fontId="8" fillId="2" borderId="7" xfId="1" applyFont="1" applyFill="1" applyBorder="1" applyAlignment="1">
      <alignment horizontal="center"/>
    </xf>
    <xf numFmtId="1" fontId="9" fillId="6" borderId="49" xfId="1" applyNumberFormat="1" applyFont="1" applyFill="1" applyBorder="1" applyAlignment="1">
      <alignment horizontal="center"/>
    </xf>
    <xf numFmtId="1" fontId="9" fillId="6" borderId="50" xfId="1" applyNumberFormat="1" applyFont="1" applyFill="1" applyBorder="1" applyAlignment="1">
      <alignment horizontal="center"/>
    </xf>
    <xf numFmtId="171" fontId="9" fillId="6" borderId="15" xfId="1" applyNumberFormat="1" applyFont="1" applyFill="1" applyBorder="1" applyAlignment="1">
      <alignment horizontal="center"/>
    </xf>
    <xf numFmtId="0" fontId="8" fillId="2" borderId="51" xfId="1" applyFont="1" applyFill="1" applyBorder="1" applyAlignment="1">
      <alignment horizontal="right"/>
    </xf>
    <xf numFmtId="0" fontId="10" fillId="3" borderId="52" xfId="1" applyFont="1" applyFill="1" applyBorder="1" applyAlignment="1" applyProtection="1">
      <alignment horizontal="center"/>
      <protection locked="0"/>
    </xf>
    <xf numFmtId="0" fontId="8" fillId="2" borderId="25" xfId="1" applyFont="1" applyFill="1" applyBorder="1" applyAlignment="1">
      <alignment horizontal="right"/>
    </xf>
    <xf numFmtId="2" fontId="8" fillId="6" borderId="27" xfId="1" applyNumberFormat="1" applyFont="1" applyFill="1" applyBorder="1" applyAlignment="1">
      <alignment horizontal="center"/>
    </xf>
    <xf numFmtId="2" fontId="8" fillId="7" borderId="27" xfId="1" applyNumberFormat="1" applyFont="1" applyFill="1" applyBorder="1" applyAlignment="1">
      <alignment horizontal="center"/>
    </xf>
    <xf numFmtId="0" fontId="16" fillId="2" borderId="10" xfId="1" applyFont="1" applyFill="1" applyBorder="1" applyAlignment="1">
      <alignment horizontal="left" vertical="center" wrapText="1"/>
    </xf>
    <xf numFmtId="166" fontId="8" fillId="6" borderId="27" xfId="1" applyNumberFormat="1" applyFont="1" applyFill="1" applyBorder="1" applyAlignment="1">
      <alignment horizontal="center"/>
    </xf>
    <xf numFmtId="0" fontId="16" fillId="2" borderId="9" xfId="1" applyFont="1" applyFill="1" applyBorder="1" applyAlignment="1">
      <alignment horizontal="left" vertical="center" wrapText="1"/>
    </xf>
    <xf numFmtId="166" fontId="8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8" fillId="2" borderId="53" xfId="1" applyFont="1" applyFill="1" applyBorder="1" applyAlignment="1">
      <alignment horizontal="right"/>
    </xf>
    <xf numFmtId="2" fontId="8" fillId="7" borderId="30" xfId="1" applyNumberFormat="1" applyFont="1" applyFill="1" applyBorder="1" applyAlignment="1">
      <alignment horizontal="center"/>
    </xf>
    <xf numFmtId="0" fontId="9" fillId="2" borderId="0" xfId="1" applyFont="1" applyFill="1" applyAlignment="1">
      <alignment horizontal="center" wrapText="1"/>
    </xf>
    <xf numFmtId="0" fontId="8" fillId="2" borderId="16" xfId="1" applyFont="1" applyFill="1" applyBorder="1" applyAlignment="1">
      <alignment horizontal="right"/>
    </xf>
    <xf numFmtId="171" fontId="9" fillId="7" borderId="16" xfId="1" applyNumberFormat="1" applyFont="1" applyFill="1" applyBorder="1" applyAlignment="1">
      <alignment horizontal="center"/>
    </xf>
    <xf numFmtId="10" fontId="8" fillId="2" borderId="0" xfId="1" applyNumberFormat="1" applyFont="1" applyFill="1" applyAlignment="1">
      <alignment horizontal="center"/>
    </xf>
    <xf numFmtId="10" fontId="9" fillId="6" borderId="41" xfId="1" applyNumberFormat="1" applyFont="1" applyFill="1" applyBorder="1" applyAlignment="1">
      <alignment horizontal="center"/>
    </xf>
    <xf numFmtId="0" fontId="9" fillId="7" borderId="17" xfId="1" applyFont="1" applyFill="1" applyBorder="1" applyAlignment="1">
      <alignment horizontal="center"/>
    </xf>
    <xf numFmtId="0" fontId="9" fillId="2" borderId="54" xfId="1" applyFont="1" applyFill="1" applyBorder="1" applyAlignment="1">
      <alignment horizontal="center"/>
    </xf>
    <xf numFmtId="0" fontId="9" fillId="2" borderId="55" xfId="1" applyFont="1" applyFill="1" applyBorder="1" applyAlignment="1">
      <alignment horizontal="center"/>
    </xf>
    <xf numFmtId="0" fontId="9" fillId="2" borderId="22" xfId="1" applyFont="1" applyFill="1" applyBorder="1" applyAlignment="1">
      <alignment horizontal="center" wrapText="1"/>
    </xf>
    <xf numFmtId="0" fontId="8" fillId="2" borderId="23" xfId="1" applyFont="1" applyFill="1" applyBorder="1" applyAlignment="1">
      <alignment horizontal="center"/>
    </xf>
    <xf numFmtId="1" fontId="10" fillId="3" borderId="31" xfId="1" applyNumberFormat="1" applyFont="1" applyFill="1" applyBorder="1" applyAlignment="1" applyProtection="1">
      <alignment horizontal="center"/>
      <protection locked="0"/>
    </xf>
    <xf numFmtId="166" fontId="8" fillId="2" borderId="26" xfId="1" applyNumberFormat="1" applyFont="1" applyFill="1" applyBorder="1" applyAlignment="1">
      <alignment horizontal="center"/>
    </xf>
    <xf numFmtId="10" fontId="8" fillId="2" borderId="30" xfId="1" applyNumberFormat="1" applyFont="1" applyFill="1" applyBorder="1" applyAlignment="1">
      <alignment horizontal="center"/>
    </xf>
    <xf numFmtId="166" fontId="8" fillId="2" borderId="31" xfId="1" applyNumberFormat="1" applyFont="1" applyFill="1" applyBorder="1" applyAlignment="1">
      <alignment horizontal="center"/>
    </xf>
    <xf numFmtId="10" fontId="8" fillId="2" borderId="32" xfId="1" applyNumberFormat="1" applyFont="1" applyFill="1" applyBorder="1" applyAlignment="1">
      <alignment horizontal="center"/>
    </xf>
    <xf numFmtId="0" fontId="8" fillId="2" borderId="34" xfId="1" applyFont="1" applyFill="1" applyBorder="1" applyAlignment="1">
      <alignment horizontal="center"/>
    </xf>
    <xf numFmtId="1" fontId="10" fillId="3" borderId="35" xfId="1" applyNumberFormat="1" applyFont="1" applyFill="1" applyBorder="1" applyAlignment="1" applyProtection="1">
      <alignment horizontal="center"/>
      <protection locked="0"/>
    </xf>
    <xf numFmtId="166" fontId="8" fillId="2" borderId="35" xfId="1" applyNumberFormat="1" applyFont="1" applyFill="1" applyBorder="1" applyAlignment="1">
      <alignment horizontal="center"/>
    </xf>
    <xf numFmtId="10" fontId="8" fillId="2" borderId="36" xfId="1" applyNumberFormat="1" applyFont="1" applyFill="1" applyBorder="1" applyAlignment="1">
      <alignment horizontal="center"/>
    </xf>
    <xf numFmtId="2" fontId="8" fillId="2" borderId="24" xfId="1" applyNumberFormat="1" applyFont="1" applyFill="1" applyBorder="1" applyAlignment="1">
      <alignment horizontal="center"/>
    </xf>
    <xf numFmtId="171" fontId="8" fillId="2" borderId="2" xfId="1" applyNumberFormat="1" applyFont="1" applyFill="1" applyBorder="1" applyAlignment="1">
      <alignment horizontal="right"/>
    </xf>
    <xf numFmtId="2" fontId="10" fillId="7" borderId="27" xfId="1" applyNumberFormat="1" applyFont="1" applyFill="1" applyBorder="1" applyAlignment="1">
      <alignment horizontal="center"/>
    </xf>
    <xf numFmtId="10" fontId="10" fillId="7" borderId="27" xfId="1" applyNumberFormat="1" applyFont="1" applyFill="1" applyBorder="1" applyAlignment="1">
      <alignment horizontal="center"/>
    </xf>
    <xf numFmtId="0" fontId="8" fillId="2" borderId="23" xfId="1" applyFont="1" applyFill="1" applyBorder="1"/>
    <xf numFmtId="10" fontId="10" fillId="6" borderId="27" xfId="1" applyNumberFormat="1" applyFont="1" applyFill="1" applyBorder="1" applyAlignment="1">
      <alignment horizontal="center"/>
    </xf>
    <xf numFmtId="0" fontId="8" fillId="2" borderId="43" xfId="1" applyFont="1" applyFill="1" applyBorder="1"/>
    <xf numFmtId="0" fontId="8" fillId="2" borderId="56" xfId="1" applyFont="1" applyFill="1" applyBorder="1" applyAlignment="1">
      <alignment horizontal="right"/>
    </xf>
    <xf numFmtId="0" fontId="10" fillId="7" borderId="17" xfId="1" applyFont="1" applyFill="1" applyBorder="1" applyAlignment="1">
      <alignment horizontal="center"/>
    </xf>
    <xf numFmtId="0" fontId="16" fillId="2" borderId="0" xfId="1" applyFont="1" applyFill="1" applyAlignment="1">
      <alignment horizontal="righ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9" fillId="2" borderId="10" xfId="1" applyFont="1" applyFill="1" applyBorder="1" applyAlignment="1">
      <alignment horizontal="center"/>
    </xf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</cellXfs>
  <cellStyles count="4">
    <cellStyle name="Normal" xfId="0" builtinId="0"/>
    <cellStyle name="Normal 2" xfId="1"/>
    <cellStyle name="Normal 3" xfId="2"/>
    <cellStyle name="Normal 4" xfId="3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E44" sqref="E44"/>
    </sheetView>
  </sheetViews>
  <sheetFormatPr defaultRowHeight="15" x14ac:dyDescent="0.3"/>
  <cols>
    <col min="1" max="1" width="15.5703125" style="612" customWidth="1"/>
    <col min="2" max="2" width="18.42578125" style="612" customWidth="1"/>
    <col min="3" max="3" width="14.28515625" style="612" customWidth="1"/>
    <col min="4" max="4" width="15" style="612" customWidth="1"/>
    <col min="5" max="5" width="9.140625" style="612" customWidth="1"/>
    <col min="6" max="6" width="27.85546875" style="612" customWidth="1"/>
    <col min="7" max="7" width="12.28515625" style="612" customWidth="1"/>
    <col min="8" max="8" width="9.140625" style="612" customWidth="1"/>
    <col min="9" max="16384" width="9.140625" style="611"/>
  </cols>
  <sheetData>
    <row r="10" spans="1:7" ht="13.5" customHeight="1" thickBot="1" x14ac:dyDescent="0.35"/>
    <row r="11" spans="1:7" ht="13.5" customHeight="1" thickBot="1" x14ac:dyDescent="0.35">
      <c r="A11" s="659" t="s">
        <v>29</v>
      </c>
      <c r="B11" s="660"/>
      <c r="C11" s="660"/>
      <c r="D11" s="660"/>
      <c r="E11" s="660"/>
      <c r="F11" s="661"/>
      <c r="G11" s="654"/>
    </row>
    <row r="12" spans="1:7" ht="16.5" customHeight="1" x14ac:dyDescent="0.3">
      <c r="A12" s="656" t="s">
        <v>30</v>
      </c>
      <c r="B12" s="656"/>
      <c r="C12" s="656"/>
      <c r="D12" s="656"/>
      <c r="E12" s="656"/>
      <c r="F12" s="656"/>
      <c r="G12" s="653"/>
    </row>
    <row r="14" spans="1:7" ht="16.5" customHeight="1" x14ac:dyDescent="0.3">
      <c r="A14" s="655" t="s">
        <v>31</v>
      </c>
      <c r="B14" s="655"/>
      <c r="C14" s="614" t="s">
        <v>140</v>
      </c>
    </row>
    <row r="15" spans="1:7" ht="16.5" customHeight="1" x14ac:dyDescent="0.3">
      <c r="A15" s="655" t="s">
        <v>32</v>
      </c>
      <c r="B15" s="655"/>
      <c r="C15" s="614" t="s">
        <v>139</v>
      </c>
    </row>
    <row r="16" spans="1:7" ht="16.5" customHeight="1" x14ac:dyDescent="0.3">
      <c r="A16" s="655" t="s">
        <v>33</v>
      </c>
      <c r="B16" s="655"/>
      <c r="C16" s="614" t="s">
        <v>138</v>
      </c>
    </row>
    <row r="17" spans="1:5" ht="16.5" customHeight="1" x14ac:dyDescent="0.3">
      <c r="A17" s="655" t="s">
        <v>34</v>
      </c>
      <c r="B17" s="655"/>
      <c r="C17" s="614" t="s">
        <v>137</v>
      </c>
    </row>
    <row r="18" spans="1:5" ht="16.5" customHeight="1" x14ac:dyDescent="0.3">
      <c r="A18" s="655" t="s">
        <v>35</v>
      </c>
      <c r="B18" s="655"/>
      <c r="C18" s="652" t="s">
        <v>136</v>
      </c>
    </row>
    <row r="19" spans="1:5" ht="16.5" customHeight="1" x14ac:dyDescent="0.3">
      <c r="A19" s="655" t="s">
        <v>36</v>
      </c>
      <c r="B19" s="655"/>
      <c r="C19" s="652" t="e">
        <f>#REF!</f>
        <v>#REF!</v>
      </c>
    </row>
    <row r="20" spans="1:5" ht="16.5" customHeight="1" x14ac:dyDescent="0.3">
      <c r="A20" s="617"/>
      <c r="B20" s="617"/>
      <c r="C20" s="651"/>
    </row>
    <row r="21" spans="1:5" ht="16.5" customHeight="1" x14ac:dyDescent="0.3">
      <c r="A21" s="656" t="s">
        <v>1</v>
      </c>
      <c r="B21" s="656"/>
      <c r="C21" s="650" t="s">
        <v>37</v>
      </c>
      <c r="D21" s="622"/>
    </row>
    <row r="22" spans="1:5" ht="15.75" customHeight="1" thickBot="1" x14ac:dyDescent="0.35">
      <c r="A22" s="662"/>
      <c r="B22" s="662"/>
      <c r="C22" s="649"/>
      <c r="D22" s="662"/>
      <c r="E22" s="662"/>
    </row>
    <row r="23" spans="1:5" ht="33.75" customHeight="1" thickBot="1" x14ac:dyDescent="0.35">
      <c r="C23" s="648" t="s">
        <v>38</v>
      </c>
      <c r="D23" s="631" t="s">
        <v>39</v>
      </c>
      <c r="E23" s="647"/>
    </row>
    <row r="24" spans="1:5" ht="15.75" customHeight="1" x14ac:dyDescent="0.3">
      <c r="C24" s="645">
        <v>1242.81</v>
      </c>
      <c r="D24" s="646">
        <f t="shared" ref="D24:D43" si="0">(C24-$C$46)/$C$46</f>
        <v>-9.004052301965982E-3</v>
      </c>
      <c r="E24" s="641"/>
    </row>
    <row r="25" spans="1:5" ht="15.75" customHeight="1" x14ac:dyDescent="0.3">
      <c r="C25" s="645">
        <v>1243.01</v>
      </c>
      <c r="D25" s="644">
        <f t="shared" si="0"/>
        <v>-8.8445756405779574E-3</v>
      </c>
      <c r="E25" s="641"/>
    </row>
    <row r="26" spans="1:5" ht="15.75" customHeight="1" x14ac:dyDescent="0.3">
      <c r="C26" s="645">
        <v>1250.52</v>
      </c>
      <c r="D26" s="644">
        <f t="shared" si="0"/>
        <v>-2.8562270054589716E-3</v>
      </c>
      <c r="E26" s="641"/>
    </row>
    <row r="27" spans="1:5" ht="15.75" customHeight="1" x14ac:dyDescent="0.3">
      <c r="C27" s="645">
        <v>1261.79</v>
      </c>
      <c r="D27" s="644">
        <f t="shared" si="0"/>
        <v>6.1302828637542035E-3</v>
      </c>
      <c r="E27" s="641"/>
    </row>
    <row r="28" spans="1:5" ht="15.75" customHeight="1" x14ac:dyDescent="0.3">
      <c r="C28" s="645">
        <v>1252.07</v>
      </c>
      <c r="D28" s="644">
        <f t="shared" si="0"/>
        <v>-1.6202828797020918E-3</v>
      </c>
      <c r="E28" s="641"/>
    </row>
    <row r="29" spans="1:5" ht="15.75" customHeight="1" x14ac:dyDescent="0.3">
      <c r="C29" s="645">
        <v>1244.33</v>
      </c>
      <c r="D29" s="644">
        <f t="shared" si="0"/>
        <v>-7.7920296754172792E-3</v>
      </c>
      <c r="E29" s="641"/>
    </row>
    <row r="30" spans="1:5" ht="15.75" customHeight="1" x14ac:dyDescent="0.3">
      <c r="C30" s="645">
        <v>1247.4000000000001</v>
      </c>
      <c r="D30" s="644">
        <f t="shared" si="0"/>
        <v>-5.3440629231115153E-3</v>
      </c>
      <c r="E30" s="641"/>
    </row>
    <row r="31" spans="1:5" ht="15.75" customHeight="1" x14ac:dyDescent="0.3">
      <c r="C31" s="645">
        <v>1253.73</v>
      </c>
      <c r="D31" s="644">
        <f t="shared" si="0"/>
        <v>-2.9662659018171641E-4</v>
      </c>
      <c r="E31" s="641"/>
    </row>
    <row r="32" spans="1:5" ht="15.75" customHeight="1" x14ac:dyDescent="0.3">
      <c r="C32" s="645">
        <v>1258.1099999999999</v>
      </c>
      <c r="D32" s="644">
        <f t="shared" si="0"/>
        <v>3.1959122942151518E-3</v>
      </c>
      <c r="E32" s="641"/>
    </row>
    <row r="33" spans="1:7" ht="15.75" customHeight="1" x14ac:dyDescent="0.3">
      <c r="C33" s="645">
        <v>1260.21</v>
      </c>
      <c r="D33" s="644">
        <f t="shared" si="0"/>
        <v>4.8704172387891466E-3</v>
      </c>
      <c r="E33" s="641"/>
    </row>
    <row r="34" spans="1:7" ht="15.75" customHeight="1" x14ac:dyDescent="0.3">
      <c r="C34" s="645">
        <v>1261.33</v>
      </c>
      <c r="D34" s="644">
        <f t="shared" si="0"/>
        <v>5.7634865425617993E-3</v>
      </c>
      <c r="E34" s="641"/>
    </row>
    <row r="35" spans="1:7" ht="15.75" customHeight="1" x14ac:dyDescent="0.3">
      <c r="C35" s="645">
        <v>1255.9000000000001</v>
      </c>
      <c r="D35" s="644">
        <f t="shared" si="0"/>
        <v>1.4336951858780239E-3</v>
      </c>
      <c r="E35" s="641"/>
    </row>
    <row r="36" spans="1:7" ht="15.75" customHeight="1" x14ac:dyDescent="0.3">
      <c r="C36" s="645">
        <v>1255.3599999999999</v>
      </c>
      <c r="D36" s="644">
        <f t="shared" si="0"/>
        <v>1.003108200130301E-3</v>
      </c>
      <c r="E36" s="641"/>
    </row>
    <row r="37" spans="1:7" ht="15.75" customHeight="1" x14ac:dyDescent="0.3">
      <c r="C37" s="645">
        <v>1257.68</v>
      </c>
      <c r="D37" s="644">
        <f t="shared" si="0"/>
        <v>2.8530374722311059E-3</v>
      </c>
      <c r="E37" s="641"/>
    </row>
    <row r="38" spans="1:7" ht="15.75" customHeight="1" x14ac:dyDescent="0.3">
      <c r="C38" s="645">
        <v>1253.2</v>
      </c>
      <c r="D38" s="644">
        <f t="shared" si="0"/>
        <v>-7.1923974285986595E-4</v>
      </c>
      <c r="E38" s="641"/>
    </row>
    <row r="39" spans="1:7" ht="15.75" customHeight="1" x14ac:dyDescent="0.3">
      <c r="C39" s="645">
        <v>1261.19</v>
      </c>
      <c r="D39" s="644">
        <f t="shared" si="0"/>
        <v>5.6518528795903083E-3</v>
      </c>
      <c r="E39" s="641"/>
    </row>
    <row r="40" spans="1:7" ht="15.75" customHeight="1" x14ac:dyDescent="0.3">
      <c r="C40" s="645">
        <v>1249.3599999999999</v>
      </c>
      <c r="D40" s="644">
        <f t="shared" si="0"/>
        <v>-3.781191641509374E-3</v>
      </c>
      <c r="E40" s="641"/>
    </row>
    <row r="41" spans="1:7" ht="15.75" customHeight="1" x14ac:dyDescent="0.3">
      <c r="C41" s="645">
        <v>1264.6199999999999</v>
      </c>
      <c r="D41" s="644">
        <f t="shared" si="0"/>
        <v>8.3868776223941927E-3</v>
      </c>
      <c r="E41" s="641"/>
    </row>
    <row r="42" spans="1:7" ht="15.75" customHeight="1" x14ac:dyDescent="0.3">
      <c r="C42" s="645">
        <v>1249.17</v>
      </c>
      <c r="D42" s="644">
        <f t="shared" si="0"/>
        <v>-3.9326944698278255E-3</v>
      </c>
      <c r="E42" s="641"/>
    </row>
    <row r="43" spans="1:7" ht="16.5" customHeight="1" thickBot="1" x14ac:dyDescent="0.35">
      <c r="C43" s="643">
        <v>1260.25</v>
      </c>
      <c r="D43" s="642">
        <f t="shared" si="0"/>
        <v>4.9023125710667154E-3</v>
      </c>
      <c r="E43" s="641"/>
    </row>
    <row r="44" spans="1:7" ht="16.5" customHeight="1" thickBot="1" x14ac:dyDescent="0.35">
      <c r="C44" s="637"/>
      <c r="D44" s="641"/>
      <c r="E44" s="640"/>
    </row>
    <row r="45" spans="1:7" ht="16.5" customHeight="1" thickBot="1" x14ac:dyDescent="0.35">
      <c r="B45" s="636" t="s">
        <v>40</v>
      </c>
      <c r="C45" s="639">
        <f>SUM(C24:C44)</f>
        <v>25082.04</v>
      </c>
      <c r="D45" s="638"/>
      <c r="E45" s="637"/>
    </row>
    <row r="46" spans="1:7" ht="17.25" customHeight="1" thickBot="1" x14ac:dyDescent="0.35">
      <c r="B46" s="636" t="s">
        <v>41</v>
      </c>
      <c r="C46" s="635">
        <f>AVERAGE(C24:C44)</f>
        <v>1254.1020000000001</v>
      </c>
      <c r="E46" s="633"/>
    </row>
    <row r="47" spans="1:7" ht="17.25" customHeight="1" thickBot="1" x14ac:dyDescent="0.35">
      <c r="A47" s="614"/>
      <c r="B47" s="634"/>
      <c r="D47" s="629"/>
      <c r="E47" s="633"/>
    </row>
    <row r="48" spans="1:7" ht="33.75" customHeight="1" thickBot="1" x14ac:dyDescent="0.35">
      <c r="B48" s="632" t="s">
        <v>41</v>
      </c>
      <c r="C48" s="631" t="s">
        <v>42</v>
      </c>
      <c r="D48" s="630"/>
      <c r="G48" s="629"/>
    </row>
    <row r="49" spans="1:6" ht="17.25" customHeight="1" thickBot="1" x14ac:dyDescent="0.35">
      <c r="B49" s="657">
        <f>C46</f>
        <v>1254.1020000000001</v>
      </c>
      <c r="C49" s="628">
        <f>-IF(C46&lt;=80,10%,IF(C46&lt;250,7.5%,5%))</f>
        <v>-0.05</v>
      </c>
      <c r="D49" s="626">
        <f>IF(C46&lt;=80,C46*0.9,IF(C46&lt;250,C46*0.925,C46*0.95))</f>
        <v>1191.3969</v>
      </c>
    </row>
    <row r="50" spans="1:6" ht="17.25" customHeight="1" thickBot="1" x14ac:dyDescent="0.35">
      <c r="B50" s="658"/>
      <c r="C50" s="627">
        <f>IF(C46&lt;=80, 10%, IF(C46&lt;250, 7.5%, 5%))</f>
        <v>0.05</v>
      </c>
      <c r="D50" s="626">
        <f>IF(C46&lt;=80, C46*1.1, IF(C46&lt;250, C46*1.075, C46*1.05))</f>
        <v>1316.8071000000002</v>
      </c>
    </row>
    <row r="51" spans="1:6" ht="16.5" customHeight="1" thickBot="1" x14ac:dyDescent="0.35">
      <c r="A51" s="625"/>
      <c r="B51" s="624"/>
      <c r="C51" s="614"/>
      <c r="D51" s="623"/>
      <c r="E51" s="614"/>
      <c r="F51" s="622"/>
    </row>
    <row r="52" spans="1:6" ht="16.5" customHeight="1" x14ac:dyDescent="0.3">
      <c r="A52" s="614"/>
      <c r="B52" s="621" t="s">
        <v>24</v>
      </c>
      <c r="C52" s="621"/>
      <c r="D52" s="619" t="s">
        <v>25</v>
      </c>
      <c r="E52" s="620"/>
      <c r="F52" s="619" t="s">
        <v>26</v>
      </c>
    </row>
    <row r="53" spans="1:6" ht="34.5" customHeight="1" x14ac:dyDescent="0.3">
      <c r="A53" s="617" t="s">
        <v>27</v>
      </c>
      <c r="B53" s="618"/>
      <c r="C53" s="614"/>
      <c r="D53" s="618"/>
      <c r="E53" s="614"/>
      <c r="F53" s="618"/>
    </row>
    <row r="54" spans="1:6" ht="34.5" customHeight="1" x14ac:dyDescent="0.3">
      <c r="A54" s="617" t="s">
        <v>28</v>
      </c>
      <c r="B54" s="615"/>
      <c r="C54" s="616"/>
      <c r="D54" s="615"/>
      <c r="E54" s="614"/>
      <c r="F54" s="613"/>
    </row>
  </sheetData>
  <sheetProtection password="B3F3" sheet="1" formatColumns="0" formatRows="0" insertColumns="0" insertHyperlinks="0" deleteColumns="0" deleteRows="0" autoFilter="0" pivotTables="0"/>
  <mergeCells count="12"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</mergeCells>
  <conditionalFormatting sqref="D24">
    <cfRule type="cellIs" dxfId="5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5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5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4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4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0" sqref="B20:C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1" t="s">
        <v>43</v>
      </c>
      <c r="B1" s="691"/>
      <c r="C1" s="691"/>
      <c r="D1" s="691"/>
      <c r="E1" s="691"/>
      <c r="F1" s="691"/>
      <c r="G1" s="691"/>
      <c r="H1" s="691"/>
      <c r="I1" s="691"/>
    </row>
    <row r="2" spans="1:9" ht="18.75" customHeight="1" x14ac:dyDescent="0.25">
      <c r="A2" s="691"/>
      <c r="B2" s="691"/>
      <c r="C2" s="691"/>
      <c r="D2" s="691"/>
      <c r="E2" s="691"/>
      <c r="F2" s="691"/>
      <c r="G2" s="691"/>
      <c r="H2" s="691"/>
      <c r="I2" s="691"/>
    </row>
    <row r="3" spans="1:9" ht="18.75" customHeight="1" x14ac:dyDescent="0.25">
      <c r="A3" s="691"/>
      <c r="B3" s="691"/>
      <c r="C3" s="691"/>
      <c r="D3" s="691"/>
      <c r="E3" s="691"/>
      <c r="F3" s="691"/>
      <c r="G3" s="691"/>
      <c r="H3" s="691"/>
      <c r="I3" s="691"/>
    </row>
    <row r="4" spans="1:9" ht="18.75" customHeight="1" x14ac:dyDescent="0.25">
      <c r="A4" s="691"/>
      <c r="B4" s="691"/>
      <c r="C4" s="691"/>
      <c r="D4" s="691"/>
      <c r="E4" s="691"/>
      <c r="F4" s="691"/>
      <c r="G4" s="691"/>
      <c r="H4" s="691"/>
      <c r="I4" s="691"/>
    </row>
    <row r="5" spans="1:9" ht="18.75" customHeight="1" x14ac:dyDescent="0.25">
      <c r="A5" s="691"/>
      <c r="B5" s="691"/>
      <c r="C5" s="691"/>
      <c r="D5" s="691"/>
      <c r="E5" s="691"/>
      <c r="F5" s="691"/>
      <c r="G5" s="691"/>
      <c r="H5" s="691"/>
      <c r="I5" s="691"/>
    </row>
    <row r="6" spans="1:9" ht="18.75" customHeight="1" x14ac:dyDescent="0.25">
      <c r="A6" s="691"/>
      <c r="B6" s="691"/>
      <c r="C6" s="691"/>
      <c r="D6" s="691"/>
      <c r="E6" s="691"/>
      <c r="F6" s="691"/>
      <c r="G6" s="691"/>
      <c r="H6" s="691"/>
      <c r="I6" s="691"/>
    </row>
    <row r="7" spans="1:9" ht="18.75" customHeight="1" x14ac:dyDescent="0.25">
      <c r="A7" s="691"/>
      <c r="B7" s="691"/>
      <c r="C7" s="691"/>
      <c r="D7" s="691"/>
      <c r="E7" s="691"/>
      <c r="F7" s="691"/>
      <c r="G7" s="691"/>
      <c r="H7" s="691"/>
      <c r="I7" s="691"/>
    </row>
    <row r="8" spans="1:9" x14ac:dyDescent="0.25">
      <c r="A8" s="692" t="s">
        <v>44</v>
      </c>
      <c r="B8" s="692"/>
      <c r="C8" s="692"/>
      <c r="D8" s="692"/>
      <c r="E8" s="692"/>
      <c r="F8" s="692"/>
      <c r="G8" s="692"/>
      <c r="H8" s="692"/>
      <c r="I8" s="692"/>
    </row>
    <row r="9" spans="1:9" x14ac:dyDescent="0.25">
      <c r="A9" s="692"/>
      <c r="B9" s="692"/>
      <c r="C9" s="692"/>
      <c r="D9" s="692"/>
      <c r="E9" s="692"/>
      <c r="F9" s="692"/>
      <c r="G9" s="692"/>
      <c r="H9" s="692"/>
      <c r="I9" s="692"/>
    </row>
    <row r="10" spans="1:9" x14ac:dyDescent="0.25">
      <c r="A10" s="692"/>
      <c r="B10" s="692"/>
      <c r="C10" s="692"/>
      <c r="D10" s="692"/>
      <c r="E10" s="692"/>
      <c r="F10" s="692"/>
      <c r="G10" s="692"/>
      <c r="H10" s="692"/>
      <c r="I10" s="692"/>
    </row>
    <row r="11" spans="1:9" x14ac:dyDescent="0.25">
      <c r="A11" s="692"/>
      <c r="B11" s="692"/>
      <c r="C11" s="692"/>
      <c r="D11" s="692"/>
      <c r="E11" s="692"/>
      <c r="F11" s="692"/>
      <c r="G11" s="692"/>
      <c r="H11" s="692"/>
      <c r="I11" s="692"/>
    </row>
    <row r="12" spans="1:9" x14ac:dyDescent="0.25">
      <c r="A12" s="692"/>
      <c r="B12" s="692"/>
      <c r="C12" s="692"/>
      <c r="D12" s="692"/>
      <c r="E12" s="692"/>
      <c r="F12" s="692"/>
      <c r="G12" s="692"/>
      <c r="H12" s="692"/>
      <c r="I12" s="692"/>
    </row>
    <row r="13" spans="1:9" x14ac:dyDescent="0.25">
      <c r="A13" s="692"/>
      <c r="B13" s="692"/>
      <c r="C13" s="692"/>
      <c r="D13" s="692"/>
      <c r="E13" s="692"/>
      <c r="F13" s="692"/>
      <c r="G13" s="692"/>
      <c r="H13" s="692"/>
      <c r="I13" s="692"/>
    </row>
    <row r="14" spans="1:9" x14ac:dyDescent="0.25">
      <c r="A14" s="692"/>
      <c r="B14" s="692"/>
      <c r="C14" s="692"/>
      <c r="D14" s="692"/>
      <c r="E14" s="692"/>
      <c r="F14" s="692"/>
      <c r="G14" s="692"/>
      <c r="H14" s="692"/>
      <c r="I14" s="692"/>
    </row>
    <row r="15" spans="1:9" ht="19.5" customHeight="1" x14ac:dyDescent="0.3">
      <c r="A15" s="57"/>
    </row>
    <row r="16" spans="1:9" ht="19.5" customHeight="1" x14ac:dyDescent="0.3">
      <c r="A16" s="664" t="s">
        <v>29</v>
      </c>
      <c r="B16" s="665"/>
      <c r="C16" s="665"/>
      <c r="D16" s="665"/>
      <c r="E16" s="665"/>
      <c r="F16" s="665"/>
      <c r="G16" s="665"/>
      <c r="H16" s="666"/>
    </row>
    <row r="17" spans="1:14" ht="20.25" customHeight="1" x14ac:dyDescent="0.25">
      <c r="A17" s="667" t="s">
        <v>45</v>
      </c>
      <c r="B17" s="667"/>
      <c r="C17" s="667"/>
      <c r="D17" s="667"/>
      <c r="E17" s="667"/>
      <c r="F17" s="667"/>
      <c r="G17" s="667"/>
      <c r="H17" s="667"/>
    </row>
    <row r="18" spans="1:14" ht="26.25" customHeight="1" x14ac:dyDescent="0.4">
      <c r="A18" s="59" t="s">
        <v>31</v>
      </c>
      <c r="B18" s="663" t="s">
        <v>5</v>
      </c>
      <c r="C18" s="663"/>
      <c r="D18" s="224"/>
      <c r="E18" s="60"/>
      <c r="F18" s="61"/>
      <c r="G18" s="61"/>
      <c r="H18" s="61"/>
    </row>
    <row r="19" spans="1:14" ht="26.25" customHeight="1" x14ac:dyDescent="0.4">
      <c r="A19" s="59" t="s">
        <v>32</v>
      </c>
      <c r="B19" s="610" t="s">
        <v>141</v>
      </c>
      <c r="C19" s="237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33</v>
      </c>
      <c r="B20" s="668" t="s">
        <v>123</v>
      </c>
      <c r="C20" s="668"/>
      <c r="D20" s="61"/>
      <c r="E20" s="61"/>
      <c r="F20" s="61"/>
      <c r="G20" s="61"/>
      <c r="H20" s="61"/>
    </row>
    <row r="21" spans="1:14" ht="26.25" customHeight="1" x14ac:dyDescent="0.4">
      <c r="A21" s="59" t="s">
        <v>34</v>
      </c>
      <c r="B21" s="668" t="s">
        <v>129</v>
      </c>
      <c r="C21" s="668"/>
      <c r="D21" s="668"/>
      <c r="E21" s="668"/>
      <c r="F21" s="668"/>
      <c r="G21" s="668"/>
      <c r="H21" s="668"/>
      <c r="I21" s="62"/>
    </row>
    <row r="22" spans="1:14" ht="26.25" customHeight="1" x14ac:dyDescent="0.4">
      <c r="A22" s="59" t="s">
        <v>35</v>
      </c>
      <c r="B22" s="63">
        <v>42531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36</v>
      </c>
      <c r="B23" s="63">
        <v>42535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4"/>
    </row>
    <row r="25" spans="1:14" ht="18.75" x14ac:dyDescent="0.3">
      <c r="A25" s="65" t="s">
        <v>1</v>
      </c>
      <c r="B25" s="64"/>
    </row>
    <row r="26" spans="1:14" ht="26.25" customHeight="1" x14ac:dyDescent="0.4">
      <c r="A26" s="66" t="s">
        <v>4</v>
      </c>
      <c r="B26" s="663" t="s">
        <v>123</v>
      </c>
      <c r="C26" s="663"/>
    </row>
    <row r="27" spans="1:14" ht="26.25" customHeight="1" x14ac:dyDescent="0.4">
      <c r="A27" s="67" t="s">
        <v>46</v>
      </c>
      <c r="B27" s="669" t="s">
        <v>127</v>
      </c>
      <c r="C27" s="669"/>
    </row>
    <row r="28" spans="1:14" ht="27" customHeight="1" x14ac:dyDescent="0.4">
      <c r="A28" s="67" t="s">
        <v>6</v>
      </c>
      <c r="B28" s="68">
        <v>99.6</v>
      </c>
    </row>
    <row r="29" spans="1:14" s="14" customFormat="1" ht="27" customHeight="1" x14ac:dyDescent="0.4">
      <c r="A29" s="67" t="s">
        <v>47</v>
      </c>
      <c r="B29" s="69">
        <v>0</v>
      </c>
      <c r="C29" s="670" t="s">
        <v>48</v>
      </c>
      <c r="D29" s="671"/>
      <c r="E29" s="671"/>
      <c r="F29" s="671"/>
      <c r="G29" s="672"/>
      <c r="I29" s="70"/>
      <c r="J29" s="70"/>
      <c r="K29" s="70"/>
      <c r="L29" s="70"/>
    </row>
    <row r="30" spans="1:14" s="14" customFormat="1" ht="19.5" customHeight="1" x14ac:dyDescent="0.3">
      <c r="A30" s="67" t="s">
        <v>49</v>
      </c>
      <c r="B30" s="71">
        <f>B28-B29</f>
        <v>99.6</v>
      </c>
      <c r="C30" s="72"/>
      <c r="D30" s="72"/>
      <c r="E30" s="72"/>
      <c r="F30" s="72"/>
      <c r="G30" s="73"/>
      <c r="I30" s="70"/>
      <c r="J30" s="70"/>
      <c r="K30" s="70"/>
      <c r="L30" s="70"/>
    </row>
    <row r="31" spans="1:14" s="14" customFormat="1" ht="27" customHeight="1" x14ac:dyDescent="0.4">
      <c r="A31" s="67" t="s">
        <v>50</v>
      </c>
      <c r="B31" s="74">
        <v>1</v>
      </c>
      <c r="C31" s="673" t="s">
        <v>51</v>
      </c>
      <c r="D31" s="674"/>
      <c r="E31" s="674"/>
      <c r="F31" s="674"/>
      <c r="G31" s="674"/>
      <c r="H31" s="675"/>
      <c r="I31" s="70"/>
      <c r="J31" s="70"/>
      <c r="K31" s="70"/>
      <c r="L31" s="70"/>
    </row>
    <row r="32" spans="1:14" s="14" customFormat="1" ht="27" customHeight="1" x14ac:dyDescent="0.4">
      <c r="A32" s="67" t="s">
        <v>52</v>
      </c>
      <c r="B32" s="74">
        <v>1</v>
      </c>
      <c r="C32" s="673" t="s">
        <v>53</v>
      </c>
      <c r="D32" s="674"/>
      <c r="E32" s="674"/>
      <c r="F32" s="674"/>
      <c r="G32" s="674"/>
      <c r="H32" s="675"/>
      <c r="I32" s="70"/>
      <c r="J32" s="70"/>
      <c r="K32" s="70"/>
      <c r="L32" s="75"/>
      <c r="M32" s="75"/>
      <c r="N32" s="76"/>
    </row>
    <row r="33" spans="1:14" s="14" customFormat="1" ht="17.25" customHeight="1" x14ac:dyDescent="0.3">
      <c r="A33" s="67"/>
      <c r="B33" s="77"/>
      <c r="C33" s="78"/>
      <c r="D33" s="78"/>
      <c r="E33" s="78"/>
      <c r="F33" s="78"/>
      <c r="G33" s="78"/>
      <c r="H33" s="78"/>
      <c r="I33" s="70"/>
      <c r="J33" s="70"/>
      <c r="K33" s="70"/>
      <c r="L33" s="75"/>
      <c r="M33" s="75"/>
      <c r="N33" s="76"/>
    </row>
    <row r="34" spans="1:14" s="14" customFormat="1" ht="18.75" x14ac:dyDescent="0.3">
      <c r="A34" s="67" t="s">
        <v>54</v>
      </c>
      <c r="B34" s="79">
        <f>B31/B32</f>
        <v>1</v>
      </c>
      <c r="C34" s="58" t="s">
        <v>55</v>
      </c>
      <c r="D34" s="58"/>
      <c r="E34" s="58"/>
      <c r="F34" s="58"/>
      <c r="G34" s="58"/>
      <c r="I34" s="70"/>
      <c r="J34" s="70"/>
      <c r="K34" s="70"/>
      <c r="L34" s="75"/>
      <c r="M34" s="75"/>
      <c r="N34" s="76"/>
    </row>
    <row r="35" spans="1:14" s="14" customFormat="1" ht="19.5" customHeight="1" x14ac:dyDescent="0.3">
      <c r="A35" s="67"/>
      <c r="B35" s="71"/>
      <c r="G35" s="58"/>
      <c r="I35" s="70"/>
      <c r="J35" s="70"/>
      <c r="K35" s="70"/>
      <c r="L35" s="75"/>
      <c r="M35" s="75"/>
      <c r="N35" s="76"/>
    </row>
    <row r="36" spans="1:14" s="14" customFormat="1" ht="27" customHeight="1" x14ac:dyDescent="0.4">
      <c r="A36" s="80" t="s">
        <v>56</v>
      </c>
      <c r="B36" s="81">
        <v>100</v>
      </c>
      <c r="C36" s="58"/>
      <c r="D36" s="676" t="s">
        <v>57</v>
      </c>
      <c r="E36" s="677"/>
      <c r="F36" s="676" t="s">
        <v>58</v>
      </c>
      <c r="G36" s="678"/>
      <c r="J36" s="70"/>
      <c r="K36" s="70"/>
      <c r="L36" s="75"/>
      <c r="M36" s="75"/>
      <c r="N36" s="76"/>
    </row>
    <row r="37" spans="1:14" s="14" customFormat="1" ht="27" customHeight="1" x14ac:dyDescent="0.4">
      <c r="A37" s="82" t="s">
        <v>59</v>
      </c>
      <c r="B37" s="83">
        <v>1</v>
      </c>
      <c r="C37" s="84" t="s">
        <v>60</v>
      </c>
      <c r="D37" s="85" t="s">
        <v>61</v>
      </c>
      <c r="E37" s="86" t="s">
        <v>62</v>
      </c>
      <c r="F37" s="85" t="s">
        <v>61</v>
      </c>
      <c r="G37" s="87" t="s">
        <v>62</v>
      </c>
      <c r="I37" s="88" t="s">
        <v>63</v>
      </c>
      <c r="J37" s="70"/>
      <c r="K37" s="70"/>
      <c r="L37" s="75"/>
      <c r="M37" s="75"/>
      <c r="N37" s="76"/>
    </row>
    <row r="38" spans="1:14" s="14" customFormat="1" ht="26.25" customHeight="1" x14ac:dyDescent="0.4">
      <c r="A38" s="82" t="s">
        <v>64</v>
      </c>
      <c r="B38" s="83">
        <v>1</v>
      </c>
      <c r="C38" s="89">
        <v>1</v>
      </c>
      <c r="D38" s="90">
        <v>52002944</v>
      </c>
      <c r="E38" s="91">
        <f>IF(ISBLANK(D38),"-",$D$48/$D$45*D38)</f>
        <v>50721837.196996853</v>
      </c>
      <c r="F38" s="90">
        <v>56504875</v>
      </c>
      <c r="G38" s="92">
        <f>IF(ISBLANK(F38),"-",$D$48/$F$45*F38)</f>
        <v>51196211.807183616</v>
      </c>
      <c r="I38" s="93"/>
      <c r="J38" s="70"/>
      <c r="K38" s="70"/>
      <c r="L38" s="75"/>
      <c r="M38" s="75"/>
      <c r="N38" s="76"/>
    </row>
    <row r="39" spans="1:14" s="14" customFormat="1" ht="26.25" customHeight="1" x14ac:dyDescent="0.4">
      <c r="A39" s="82" t="s">
        <v>65</v>
      </c>
      <c r="B39" s="83">
        <v>1</v>
      </c>
      <c r="C39" s="94">
        <v>2</v>
      </c>
      <c r="D39" s="95">
        <v>51821581</v>
      </c>
      <c r="E39" s="96">
        <f>IF(ISBLANK(D39),"-",$D$48/$D$45*D39)</f>
        <v>50544942.124295607</v>
      </c>
      <c r="F39" s="95">
        <v>56523253</v>
      </c>
      <c r="G39" s="97">
        <f>IF(ISBLANK(F39),"-",$D$48/$F$45*F39)</f>
        <v>51212863.184265547</v>
      </c>
      <c r="I39" s="680">
        <f>ABS((F43/D43*D42)-F42)/D42</f>
        <v>1.3989937845066349E-2</v>
      </c>
      <c r="J39" s="70"/>
      <c r="K39" s="70"/>
      <c r="L39" s="75"/>
      <c r="M39" s="75"/>
      <c r="N39" s="76"/>
    </row>
    <row r="40" spans="1:14" ht="26.25" customHeight="1" x14ac:dyDescent="0.4">
      <c r="A40" s="82" t="s">
        <v>66</v>
      </c>
      <c r="B40" s="83">
        <v>1</v>
      </c>
      <c r="C40" s="94">
        <v>3</v>
      </c>
      <c r="D40" s="95">
        <v>51902121</v>
      </c>
      <c r="E40" s="96">
        <f>IF(ISBLANK(D40),"-",$D$48/$D$45*D40)</f>
        <v>50623497.999283113</v>
      </c>
      <c r="F40" s="95">
        <v>56790638</v>
      </c>
      <c r="G40" s="97">
        <f>IF(ISBLANK(F40),"-",$D$48/$F$45*F40)</f>
        <v>51455127.220670611</v>
      </c>
      <c r="I40" s="680"/>
      <c r="L40" s="75"/>
      <c r="M40" s="75"/>
      <c r="N40" s="98"/>
    </row>
    <row r="41" spans="1:14" ht="27" customHeight="1" x14ac:dyDescent="0.4">
      <c r="A41" s="82" t="s">
        <v>67</v>
      </c>
      <c r="B41" s="83">
        <v>1</v>
      </c>
      <c r="C41" s="99">
        <v>4</v>
      </c>
      <c r="D41" s="100"/>
      <c r="E41" s="101" t="str">
        <f>IF(ISBLANK(D41),"-",$D$48/$D$45*D41)</f>
        <v>-</v>
      </c>
      <c r="F41" s="100"/>
      <c r="G41" s="102" t="str">
        <f>IF(ISBLANK(F41),"-",$D$48/$F$45*F41)</f>
        <v>-</v>
      </c>
      <c r="I41" s="103"/>
      <c r="L41" s="75"/>
      <c r="M41" s="75"/>
      <c r="N41" s="98"/>
    </row>
    <row r="42" spans="1:14" ht="27" customHeight="1" x14ac:dyDescent="0.4">
      <c r="A42" s="82" t="s">
        <v>68</v>
      </c>
      <c r="B42" s="83">
        <v>1</v>
      </c>
      <c r="C42" s="104" t="s">
        <v>69</v>
      </c>
      <c r="D42" s="105">
        <f>AVERAGE(D38:D41)</f>
        <v>51908882</v>
      </c>
      <c r="E42" s="106">
        <f>AVERAGE(E38:E41)</f>
        <v>50630092.440191858</v>
      </c>
      <c r="F42" s="105">
        <f>AVERAGE(F38:F41)</f>
        <v>56606255.333333336</v>
      </c>
      <c r="G42" s="107">
        <f>AVERAGE(G38:G41)</f>
        <v>51288067.404039919</v>
      </c>
      <c r="H42" s="108"/>
    </row>
    <row r="43" spans="1:14" ht="26.25" customHeight="1" x14ac:dyDescent="0.4">
      <c r="A43" s="82" t="s">
        <v>70</v>
      </c>
      <c r="B43" s="83">
        <v>1</v>
      </c>
      <c r="C43" s="109" t="s">
        <v>71</v>
      </c>
      <c r="D43" s="110">
        <v>16.47</v>
      </c>
      <c r="E43" s="98"/>
      <c r="F43" s="110">
        <v>17.73</v>
      </c>
      <c r="H43" s="108"/>
    </row>
    <row r="44" spans="1:14" ht="26.25" customHeight="1" x14ac:dyDescent="0.4">
      <c r="A44" s="82" t="s">
        <v>72</v>
      </c>
      <c r="B44" s="83">
        <v>1</v>
      </c>
      <c r="C44" s="111" t="s">
        <v>73</v>
      </c>
      <c r="D44" s="112">
        <f>D43*$B$34</f>
        <v>16.47</v>
      </c>
      <c r="E44" s="113"/>
      <c r="F44" s="112">
        <f>F43*$B$34</f>
        <v>17.73</v>
      </c>
      <c r="H44" s="108"/>
    </row>
    <row r="45" spans="1:14" ht="19.5" customHeight="1" x14ac:dyDescent="0.3">
      <c r="A45" s="82" t="s">
        <v>74</v>
      </c>
      <c r="B45" s="114">
        <f>(B44/B43)*(B42/B41)*(B40/B39)*(B38/B37)*B36</f>
        <v>100</v>
      </c>
      <c r="C45" s="111" t="s">
        <v>75</v>
      </c>
      <c r="D45" s="115">
        <f>D44*$B$30/100</f>
        <v>16.404119999999999</v>
      </c>
      <c r="E45" s="116"/>
      <c r="F45" s="115">
        <f>F44*$B$30/100</f>
        <v>17.659079999999999</v>
      </c>
      <c r="H45" s="108"/>
    </row>
    <row r="46" spans="1:14" ht="19.5" customHeight="1" x14ac:dyDescent="0.3">
      <c r="A46" s="681" t="s">
        <v>76</v>
      </c>
      <c r="B46" s="682"/>
      <c r="C46" s="111" t="s">
        <v>77</v>
      </c>
      <c r="D46" s="117">
        <f>D45/$B$45</f>
        <v>0.1640412</v>
      </c>
      <c r="E46" s="118"/>
      <c r="F46" s="119">
        <f>F45/$B$45</f>
        <v>0.17659079999999999</v>
      </c>
      <c r="H46" s="108"/>
    </row>
    <row r="47" spans="1:14" ht="27" customHeight="1" x14ac:dyDescent="0.4">
      <c r="A47" s="683"/>
      <c r="B47" s="684"/>
      <c r="C47" s="120" t="s">
        <v>78</v>
      </c>
      <c r="D47" s="121">
        <v>0.16</v>
      </c>
      <c r="E47" s="122"/>
      <c r="F47" s="118"/>
      <c r="H47" s="108"/>
    </row>
    <row r="48" spans="1:14" ht="18.75" x14ac:dyDescent="0.3">
      <c r="C48" s="123" t="s">
        <v>79</v>
      </c>
      <c r="D48" s="115">
        <f>D47*$B$45</f>
        <v>16</v>
      </c>
      <c r="F48" s="124"/>
      <c r="H48" s="108"/>
    </row>
    <row r="49" spans="1:12" ht="19.5" customHeight="1" x14ac:dyDescent="0.3">
      <c r="C49" s="125" t="s">
        <v>80</v>
      </c>
      <c r="D49" s="126">
        <f>D48/B34</f>
        <v>16</v>
      </c>
      <c r="F49" s="124"/>
      <c r="H49" s="108"/>
    </row>
    <row r="50" spans="1:12" ht="18.75" x14ac:dyDescent="0.3">
      <c r="C50" s="80" t="s">
        <v>81</v>
      </c>
      <c r="D50" s="127">
        <f>AVERAGE(E38:E41,G38:G41)</f>
        <v>50959079.922115892</v>
      </c>
      <c r="F50" s="128"/>
      <c r="H50" s="108"/>
    </row>
    <row r="51" spans="1:12" ht="18.75" x14ac:dyDescent="0.3">
      <c r="C51" s="82" t="s">
        <v>82</v>
      </c>
      <c r="D51" s="129">
        <f>STDEV(E38:E41,G38:G41)/D50</f>
        <v>7.3796686691759107E-3</v>
      </c>
      <c r="F51" s="128"/>
      <c r="H51" s="108"/>
    </row>
    <row r="52" spans="1:12" ht="19.5" customHeight="1" x14ac:dyDescent="0.3">
      <c r="C52" s="130" t="s">
        <v>18</v>
      </c>
      <c r="D52" s="131">
        <f>COUNT(E38:E41,G38:G41)</f>
        <v>6</v>
      </c>
      <c r="F52" s="128"/>
    </row>
    <row r="54" spans="1:12" ht="18.75" x14ac:dyDescent="0.3">
      <c r="A54" s="132" t="s">
        <v>1</v>
      </c>
      <c r="B54" s="133" t="s">
        <v>83</v>
      </c>
    </row>
    <row r="55" spans="1:12" ht="18.75" x14ac:dyDescent="0.3">
      <c r="A55" s="58" t="s">
        <v>84</v>
      </c>
      <c r="B55" s="134" t="str">
        <f>B21</f>
        <v>RIFAMPICIN 150mg</v>
      </c>
    </row>
    <row r="56" spans="1:12" ht="26.25" customHeight="1" x14ac:dyDescent="0.4">
      <c r="A56" s="135" t="s">
        <v>85</v>
      </c>
      <c r="B56" s="136">
        <v>150</v>
      </c>
      <c r="C56" s="58" t="str">
        <f>B20</f>
        <v>RIFAMPICIN</v>
      </c>
      <c r="H56" s="137"/>
    </row>
    <row r="57" spans="1:12" ht="18.75" x14ac:dyDescent="0.3">
      <c r="A57" s="134" t="s">
        <v>86</v>
      </c>
      <c r="B57" s="225">
        <f>Uniformity!C46</f>
        <v>1254.1020000000001</v>
      </c>
      <c r="H57" s="137"/>
    </row>
    <row r="58" spans="1:12" ht="19.5" customHeight="1" x14ac:dyDescent="0.3">
      <c r="H58" s="137"/>
    </row>
    <row r="59" spans="1:12" s="14" customFormat="1" ht="27" customHeight="1" x14ac:dyDescent="0.4">
      <c r="A59" s="80" t="s">
        <v>87</v>
      </c>
      <c r="B59" s="81">
        <v>200</v>
      </c>
      <c r="C59" s="58"/>
      <c r="D59" s="138" t="s">
        <v>88</v>
      </c>
      <c r="E59" s="139" t="s">
        <v>60</v>
      </c>
      <c r="F59" s="139" t="s">
        <v>61</v>
      </c>
      <c r="G59" s="139" t="s">
        <v>89</v>
      </c>
      <c r="H59" s="84" t="s">
        <v>90</v>
      </c>
      <c r="L59" s="70"/>
    </row>
    <row r="60" spans="1:12" s="14" customFormat="1" ht="26.25" customHeight="1" x14ac:dyDescent="0.4">
      <c r="A60" s="82" t="s">
        <v>91</v>
      </c>
      <c r="B60" s="83">
        <v>4</v>
      </c>
      <c r="C60" s="685" t="s">
        <v>92</v>
      </c>
      <c r="D60" s="688">
        <v>1280.21</v>
      </c>
      <c r="E60" s="140">
        <v>1</v>
      </c>
      <c r="F60" s="141">
        <v>46660938</v>
      </c>
      <c r="G60" s="226">
        <f>IF(ISBLANK(F60),"-",(F60/$D$50*$D$47*$B$68)*($B$57/$D$60))</f>
        <v>143.51705523375273</v>
      </c>
      <c r="H60" s="142">
        <f t="shared" ref="H60:H71" si="0">IF(ISBLANK(F60),"-",G60/$B$56)</f>
        <v>0.95678036822501822</v>
      </c>
      <c r="L60" s="70"/>
    </row>
    <row r="61" spans="1:12" s="14" customFormat="1" ht="26.25" customHeight="1" x14ac:dyDescent="0.4">
      <c r="A61" s="82" t="s">
        <v>93</v>
      </c>
      <c r="B61" s="83">
        <v>20</v>
      </c>
      <c r="C61" s="686"/>
      <c r="D61" s="689"/>
      <c r="E61" s="143">
        <v>2</v>
      </c>
      <c r="F61" s="95">
        <v>46186543</v>
      </c>
      <c r="G61" s="227">
        <f>IF(ISBLANK(F61),"-",(F61/$D$50*$D$47*$B$68)*($B$57/$D$60))</f>
        <v>142.05793811489806</v>
      </c>
      <c r="H61" s="144">
        <f t="shared" si="0"/>
        <v>0.94705292076598713</v>
      </c>
      <c r="L61" s="70"/>
    </row>
    <row r="62" spans="1:12" s="14" customFormat="1" ht="26.25" customHeight="1" x14ac:dyDescent="0.4">
      <c r="A62" s="82" t="s">
        <v>94</v>
      </c>
      <c r="B62" s="83">
        <v>1</v>
      </c>
      <c r="C62" s="686"/>
      <c r="D62" s="689"/>
      <c r="E62" s="143">
        <v>3</v>
      </c>
      <c r="F62" s="145">
        <v>45519710</v>
      </c>
      <c r="G62" s="227">
        <f>IF(ISBLANK(F62),"-",(F62/$D$50*$D$47*$B$68)*($B$57/$D$60))</f>
        <v>140.00693115715779</v>
      </c>
      <c r="H62" s="144">
        <f t="shared" si="0"/>
        <v>0.93337954104771859</v>
      </c>
      <c r="L62" s="70"/>
    </row>
    <row r="63" spans="1:12" ht="27" customHeight="1" x14ac:dyDescent="0.4">
      <c r="A63" s="82" t="s">
        <v>95</v>
      </c>
      <c r="B63" s="83">
        <v>1</v>
      </c>
      <c r="C63" s="687"/>
      <c r="D63" s="690"/>
      <c r="E63" s="146">
        <v>4</v>
      </c>
      <c r="F63" s="147"/>
      <c r="G63" s="227" t="str">
        <f>IF(ISBLANK(F63),"-",(F63/$D$50*$D$47*$B$68)*($B$57/$D$60))</f>
        <v>-</v>
      </c>
      <c r="H63" s="144" t="str">
        <f t="shared" si="0"/>
        <v>-</v>
      </c>
    </row>
    <row r="64" spans="1:12" ht="26.25" customHeight="1" x14ac:dyDescent="0.4">
      <c r="A64" s="82" t="s">
        <v>96</v>
      </c>
      <c r="B64" s="83">
        <v>1</v>
      </c>
      <c r="C64" s="685" t="s">
        <v>97</v>
      </c>
      <c r="D64" s="688">
        <v>1239.29</v>
      </c>
      <c r="E64" s="140">
        <v>1</v>
      </c>
      <c r="F64" s="141">
        <v>46142779</v>
      </c>
      <c r="G64" s="228">
        <f>IF(ISBLANK(F64),"-",(F64/$D$50*$D$47*$B$68)*($B$57/$D$64))</f>
        <v>146.60948442992205</v>
      </c>
      <c r="H64" s="148">
        <f t="shared" si="0"/>
        <v>0.97739656286614696</v>
      </c>
    </row>
    <row r="65" spans="1:8" ht="26.25" customHeight="1" x14ac:dyDescent="0.4">
      <c r="A65" s="82" t="s">
        <v>98</v>
      </c>
      <c r="B65" s="83">
        <v>1</v>
      </c>
      <c r="C65" s="686"/>
      <c r="D65" s="689"/>
      <c r="E65" s="143">
        <v>2</v>
      </c>
      <c r="F65" s="95">
        <v>45972623</v>
      </c>
      <c r="G65" s="229">
        <f>IF(ISBLANK(F65),"-",(F65/$D$50*$D$47*$B$68)*($B$57/$D$64))</f>
        <v>146.06884765048886</v>
      </c>
      <c r="H65" s="149">
        <f t="shared" si="0"/>
        <v>0.9737923176699258</v>
      </c>
    </row>
    <row r="66" spans="1:8" ht="26.25" customHeight="1" x14ac:dyDescent="0.4">
      <c r="A66" s="82" t="s">
        <v>99</v>
      </c>
      <c r="B66" s="83">
        <v>1</v>
      </c>
      <c r="C66" s="686"/>
      <c r="D66" s="689"/>
      <c r="E66" s="143">
        <v>3</v>
      </c>
      <c r="F66" s="95">
        <v>45891109</v>
      </c>
      <c r="G66" s="229">
        <f>IF(ISBLANK(F66),"-",(F66/$D$50*$D$47*$B$68)*($B$57/$D$64))</f>
        <v>145.80985316049899</v>
      </c>
      <c r="H66" s="149">
        <f t="shared" si="0"/>
        <v>0.97206568773665991</v>
      </c>
    </row>
    <row r="67" spans="1:8" ht="27" customHeight="1" x14ac:dyDescent="0.4">
      <c r="A67" s="82" t="s">
        <v>100</v>
      </c>
      <c r="B67" s="83">
        <v>1</v>
      </c>
      <c r="C67" s="687"/>
      <c r="D67" s="690"/>
      <c r="E67" s="146">
        <v>4</v>
      </c>
      <c r="F67" s="147"/>
      <c r="G67" s="230" t="str">
        <f>IF(ISBLANK(F67),"-",(F67/$D$50*$D$47*$B$68)*($B$57/$D$64))</f>
        <v>-</v>
      </c>
      <c r="H67" s="150" t="str">
        <f t="shared" si="0"/>
        <v>-</v>
      </c>
    </row>
    <row r="68" spans="1:8" ht="26.25" customHeight="1" x14ac:dyDescent="0.4">
      <c r="A68" s="82" t="s">
        <v>101</v>
      </c>
      <c r="B68" s="151">
        <f>(B67/B66)*(B65/B64)*(B63/B62)*(B61/B60)*B59</f>
        <v>1000</v>
      </c>
      <c r="C68" s="685" t="s">
        <v>102</v>
      </c>
      <c r="D68" s="688">
        <v>1239.94</v>
      </c>
      <c r="E68" s="140">
        <v>1</v>
      </c>
      <c r="F68" s="141">
        <v>45917849</v>
      </c>
      <c r="G68" s="228">
        <f>IF(ISBLANK(F68),"-",(F68/$D$50*$D$47*$B$68)*($B$57/$D$68))</f>
        <v>145.81833336043454</v>
      </c>
      <c r="H68" s="144">
        <f t="shared" si="0"/>
        <v>0.97212222240289692</v>
      </c>
    </row>
    <row r="69" spans="1:8" ht="27" customHeight="1" x14ac:dyDescent="0.4">
      <c r="A69" s="130" t="s">
        <v>103</v>
      </c>
      <c r="B69" s="152">
        <f>(D47*B68)/B56*B57</f>
        <v>1337.7088000000001</v>
      </c>
      <c r="C69" s="686"/>
      <c r="D69" s="689"/>
      <c r="E69" s="143">
        <v>2</v>
      </c>
      <c r="F69" s="95">
        <v>45621028</v>
      </c>
      <c r="G69" s="229">
        <f>IF(ISBLANK(F69),"-",(F69/$D$50*$D$47*$B$68)*($B$57/$D$68))</f>
        <v>144.87573817209335</v>
      </c>
      <c r="H69" s="144">
        <f t="shared" si="0"/>
        <v>0.96583825448062233</v>
      </c>
    </row>
    <row r="70" spans="1:8" ht="26.25" customHeight="1" x14ac:dyDescent="0.4">
      <c r="A70" s="698" t="s">
        <v>76</v>
      </c>
      <c r="B70" s="699"/>
      <c r="C70" s="686"/>
      <c r="D70" s="689"/>
      <c r="E70" s="143">
        <v>3</v>
      </c>
      <c r="F70" s="95">
        <v>45517220</v>
      </c>
      <c r="G70" s="229">
        <f>IF(ISBLANK(F70),"-",(F70/$D$50*$D$47*$B$68)*($B$57/$D$68))</f>
        <v>144.54608184281972</v>
      </c>
      <c r="H70" s="144">
        <f t="shared" si="0"/>
        <v>0.96364054561879808</v>
      </c>
    </row>
    <row r="71" spans="1:8" ht="27" customHeight="1" x14ac:dyDescent="0.4">
      <c r="A71" s="700"/>
      <c r="B71" s="701"/>
      <c r="C71" s="697"/>
      <c r="D71" s="690"/>
      <c r="E71" s="146">
        <v>4</v>
      </c>
      <c r="F71" s="147"/>
      <c r="G71" s="230" t="str">
        <f>IF(ISBLANK(F71),"-",(F71/$D$50*$D$47*$B$68)*($B$57/$D$68))</f>
        <v>-</v>
      </c>
      <c r="H71" s="153" t="str">
        <f t="shared" si="0"/>
        <v>-</v>
      </c>
    </row>
    <row r="72" spans="1:8" ht="26.25" customHeight="1" x14ac:dyDescent="0.4">
      <c r="A72" s="154"/>
      <c r="B72" s="154"/>
      <c r="C72" s="154"/>
      <c r="D72" s="154"/>
      <c r="E72" s="154"/>
      <c r="F72" s="156" t="s">
        <v>69</v>
      </c>
      <c r="G72" s="235">
        <f>AVERAGE(G60:G71)</f>
        <v>144.36780701356287</v>
      </c>
      <c r="H72" s="157">
        <f>AVERAGE(H60:H71)</f>
        <v>0.96245204675708607</v>
      </c>
    </row>
    <row r="73" spans="1:8" ht="26.25" customHeight="1" x14ac:dyDescent="0.4">
      <c r="C73" s="154"/>
      <c r="D73" s="154"/>
      <c r="E73" s="154"/>
      <c r="F73" s="158" t="s">
        <v>82</v>
      </c>
      <c r="G73" s="231">
        <f>STDEV(G60:G71)/G72</f>
        <v>1.4990551608101185E-2</v>
      </c>
      <c r="H73" s="231">
        <f>STDEV(H60:H71)/H72</f>
        <v>1.4990551608101185E-2</v>
      </c>
    </row>
    <row r="74" spans="1:8" ht="27" customHeight="1" x14ac:dyDescent="0.4">
      <c r="A74" s="154"/>
      <c r="B74" s="154"/>
      <c r="C74" s="155"/>
      <c r="D74" s="155"/>
      <c r="E74" s="159"/>
      <c r="F74" s="160" t="s">
        <v>18</v>
      </c>
      <c r="G74" s="161">
        <f>COUNT(G60:G71)</f>
        <v>9</v>
      </c>
      <c r="H74" s="161">
        <f>COUNT(H60:H71)</f>
        <v>9</v>
      </c>
    </row>
    <row r="76" spans="1:8" ht="26.25" customHeight="1" x14ac:dyDescent="0.4">
      <c r="A76" s="66" t="s">
        <v>104</v>
      </c>
      <c r="B76" s="162" t="s">
        <v>105</v>
      </c>
      <c r="C76" s="693" t="str">
        <f>B20</f>
        <v>RIFAMPICIN</v>
      </c>
      <c r="D76" s="693"/>
      <c r="E76" s="163" t="s">
        <v>106</v>
      </c>
      <c r="F76" s="163"/>
      <c r="G76" s="164">
        <f>H72</f>
        <v>0.96245204675708607</v>
      </c>
      <c r="H76" s="165"/>
    </row>
    <row r="77" spans="1:8" ht="18.75" x14ac:dyDescent="0.3">
      <c r="A77" s="65" t="s">
        <v>107</v>
      </c>
      <c r="B77" s="65" t="s">
        <v>108</v>
      </c>
    </row>
    <row r="78" spans="1:8" ht="18.75" x14ac:dyDescent="0.3">
      <c r="A78" s="65"/>
      <c r="B78" s="65"/>
    </row>
    <row r="79" spans="1:8" ht="26.25" customHeight="1" x14ac:dyDescent="0.4">
      <c r="A79" s="66" t="s">
        <v>4</v>
      </c>
      <c r="B79" s="679" t="str">
        <f>B26</f>
        <v>RIFAMPICIN</v>
      </c>
      <c r="C79" s="679"/>
    </row>
    <row r="80" spans="1:8" ht="26.25" customHeight="1" x14ac:dyDescent="0.4">
      <c r="A80" s="67" t="s">
        <v>46</v>
      </c>
      <c r="B80" s="679" t="str">
        <f>B27</f>
        <v xml:space="preserve">R5 1 </v>
      </c>
      <c r="C80" s="679"/>
    </row>
    <row r="81" spans="1:12" ht="27" customHeight="1" x14ac:dyDescent="0.4">
      <c r="A81" s="67" t="s">
        <v>6</v>
      </c>
      <c r="B81" s="166">
        <f>B28</f>
        <v>99.6</v>
      </c>
    </row>
    <row r="82" spans="1:12" s="14" customFormat="1" ht="27" customHeight="1" x14ac:dyDescent="0.4">
      <c r="A82" s="67" t="s">
        <v>47</v>
      </c>
      <c r="B82" s="69">
        <v>0</v>
      </c>
      <c r="C82" s="670" t="s">
        <v>48</v>
      </c>
      <c r="D82" s="671"/>
      <c r="E82" s="671"/>
      <c r="F82" s="671"/>
      <c r="G82" s="672"/>
      <c r="I82" s="70"/>
      <c r="J82" s="70"/>
      <c r="K82" s="70"/>
      <c r="L82" s="70"/>
    </row>
    <row r="83" spans="1:12" s="14" customFormat="1" ht="19.5" customHeight="1" x14ac:dyDescent="0.3">
      <c r="A83" s="67" t="s">
        <v>49</v>
      </c>
      <c r="B83" s="71">
        <f>B81-B82</f>
        <v>99.6</v>
      </c>
      <c r="C83" s="72"/>
      <c r="D83" s="72"/>
      <c r="E83" s="72"/>
      <c r="F83" s="72"/>
      <c r="G83" s="73"/>
      <c r="I83" s="70"/>
      <c r="J83" s="70"/>
      <c r="K83" s="70"/>
      <c r="L83" s="70"/>
    </row>
    <row r="84" spans="1:12" s="14" customFormat="1" ht="27" customHeight="1" x14ac:dyDescent="0.4">
      <c r="A84" s="67" t="s">
        <v>50</v>
      </c>
      <c r="B84" s="74">
        <v>1</v>
      </c>
      <c r="C84" s="673" t="s">
        <v>109</v>
      </c>
      <c r="D84" s="674"/>
      <c r="E84" s="674"/>
      <c r="F84" s="674"/>
      <c r="G84" s="674"/>
      <c r="H84" s="675"/>
      <c r="I84" s="70"/>
      <c r="J84" s="70"/>
      <c r="K84" s="70"/>
      <c r="L84" s="70"/>
    </row>
    <row r="85" spans="1:12" s="14" customFormat="1" ht="27" customHeight="1" x14ac:dyDescent="0.4">
      <c r="A85" s="67" t="s">
        <v>52</v>
      </c>
      <c r="B85" s="74">
        <v>1</v>
      </c>
      <c r="C85" s="673" t="s">
        <v>110</v>
      </c>
      <c r="D85" s="674"/>
      <c r="E85" s="674"/>
      <c r="F85" s="674"/>
      <c r="G85" s="674"/>
      <c r="H85" s="675"/>
      <c r="I85" s="70"/>
      <c r="J85" s="70"/>
      <c r="K85" s="70"/>
      <c r="L85" s="70"/>
    </row>
    <row r="86" spans="1:12" s="14" customFormat="1" ht="18.75" x14ac:dyDescent="0.3">
      <c r="A86" s="67"/>
      <c r="B86" s="77"/>
      <c r="C86" s="78"/>
      <c r="D86" s="78"/>
      <c r="E86" s="78"/>
      <c r="F86" s="78"/>
      <c r="G86" s="78"/>
      <c r="H86" s="78"/>
      <c r="I86" s="70"/>
      <c r="J86" s="70"/>
      <c r="K86" s="70"/>
      <c r="L86" s="70"/>
    </row>
    <row r="87" spans="1:12" s="14" customFormat="1" ht="18.75" x14ac:dyDescent="0.3">
      <c r="A87" s="67" t="s">
        <v>54</v>
      </c>
      <c r="B87" s="79">
        <f>B84/B85</f>
        <v>1</v>
      </c>
      <c r="C87" s="58" t="s">
        <v>55</v>
      </c>
      <c r="D87" s="58"/>
      <c r="E87" s="58"/>
      <c r="F87" s="58"/>
      <c r="G87" s="58"/>
      <c r="I87" s="70"/>
      <c r="J87" s="70"/>
      <c r="K87" s="70"/>
      <c r="L87" s="70"/>
    </row>
    <row r="88" spans="1:12" ht="19.5" customHeight="1" x14ac:dyDescent="0.3">
      <c r="A88" s="65"/>
      <c r="B88" s="65"/>
    </row>
    <row r="89" spans="1:12" ht="27" customHeight="1" x14ac:dyDescent="0.4">
      <c r="A89" s="80" t="s">
        <v>56</v>
      </c>
      <c r="B89" s="81">
        <v>100</v>
      </c>
      <c r="D89" s="167" t="s">
        <v>57</v>
      </c>
      <c r="E89" s="168"/>
      <c r="F89" s="676" t="s">
        <v>58</v>
      </c>
      <c r="G89" s="678"/>
    </row>
    <row r="90" spans="1:12" ht="27" customHeight="1" x14ac:dyDescent="0.4">
      <c r="A90" s="82" t="s">
        <v>59</v>
      </c>
      <c r="B90" s="83">
        <v>1</v>
      </c>
      <c r="C90" s="169" t="s">
        <v>60</v>
      </c>
      <c r="D90" s="85" t="s">
        <v>61</v>
      </c>
      <c r="E90" s="86" t="s">
        <v>62</v>
      </c>
      <c r="F90" s="85" t="s">
        <v>61</v>
      </c>
      <c r="G90" s="170" t="s">
        <v>62</v>
      </c>
      <c r="I90" s="88" t="s">
        <v>63</v>
      </c>
    </row>
    <row r="91" spans="1:12" ht="26.25" customHeight="1" x14ac:dyDescent="0.4">
      <c r="A91" s="82" t="s">
        <v>64</v>
      </c>
      <c r="B91" s="83">
        <v>1</v>
      </c>
      <c r="C91" s="171">
        <v>1</v>
      </c>
      <c r="D91" s="600">
        <v>52002944</v>
      </c>
      <c r="E91" s="91">
        <f>IF(ISBLANK(D91),"-",$D$101/$D$98*D91)</f>
        <v>52835247.080205053</v>
      </c>
      <c r="F91" s="600">
        <v>56504875</v>
      </c>
      <c r="G91" s="92">
        <f>IF(ISBLANK(F91),"-",$D$101/$F$98*F91)</f>
        <v>53329387.299149588</v>
      </c>
      <c r="I91" s="93"/>
    </row>
    <row r="92" spans="1:12" ht="26.25" customHeight="1" x14ac:dyDescent="0.4">
      <c r="A92" s="82" t="s">
        <v>65</v>
      </c>
      <c r="B92" s="83">
        <v>1</v>
      </c>
      <c r="C92" s="155">
        <v>2</v>
      </c>
      <c r="D92" s="601">
        <v>51821581</v>
      </c>
      <c r="E92" s="96">
        <f>IF(ISBLANK(D92),"-",$D$101/$D$98*D92)</f>
        <v>52650981.379474588</v>
      </c>
      <c r="F92" s="601">
        <v>56523253</v>
      </c>
      <c r="G92" s="97">
        <f>IF(ISBLANK(F92),"-",$D$101/$F$98*F92)</f>
        <v>53346732.483609937</v>
      </c>
      <c r="I92" s="680">
        <f>ABS((F96/D96*D95)-F95)/D95</f>
        <v>1.3989937845066349E-2</v>
      </c>
    </row>
    <row r="93" spans="1:12" ht="26.25" customHeight="1" x14ac:dyDescent="0.4">
      <c r="A93" s="82" t="s">
        <v>66</v>
      </c>
      <c r="B93" s="83">
        <v>1</v>
      </c>
      <c r="C93" s="155">
        <v>3</v>
      </c>
      <c r="D93" s="601">
        <v>51902121</v>
      </c>
      <c r="E93" s="96">
        <f>IF(ISBLANK(D93),"-",$D$101/$D$98*D93)</f>
        <v>52732810.4159199</v>
      </c>
      <c r="F93" s="601">
        <v>56790638</v>
      </c>
      <c r="G93" s="97">
        <f>IF(ISBLANK(F93),"-",$D$101/$F$98*F93)</f>
        <v>53599090.854865216</v>
      </c>
      <c r="I93" s="680"/>
    </row>
    <row r="94" spans="1:12" ht="27" customHeight="1" x14ac:dyDescent="0.4">
      <c r="A94" s="82" t="s">
        <v>67</v>
      </c>
      <c r="B94" s="83">
        <v>1</v>
      </c>
      <c r="C94" s="172">
        <v>4</v>
      </c>
      <c r="D94" s="602"/>
      <c r="E94" s="101" t="str">
        <f>IF(ISBLANK(D94),"-",$D$101/$D$98*D94)</f>
        <v>-</v>
      </c>
      <c r="F94" s="602"/>
      <c r="G94" s="102" t="str">
        <f>IF(ISBLANK(F94),"-",$D$101/$F$98*F94)</f>
        <v>-</v>
      </c>
      <c r="I94" s="103"/>
    </row>
    <row r="95" spans="1:12" ht="27" customHeight="1" x14ac:dyDescent="0.4">
      <c r="A95" s="82" t="s">
        <v>68</v>
      </c>
      <c r="B95" s="83">
        <v>1</v>
      </c>
      <c r="C95" s="173" t="s">
        <v>69</v>
      </c>
      <c r="D95" s="174">
        <f>AVERAGE(D91:D94)</f>
        <v>51908882</v>
      </c>
      <c r="E95" s="106">
        <f>AVERAGE(E91:E94)</f>
        <v>52739679.625199847</v>
      </c>
      <c r="F95" s="175">
        <f>AVERAGE(F91:F94)</f>
        <v>56606255.333333336</v>
      </c>
      <c r="G95" s="176">
        <f>AVERAGE(G91:G94)</f>
        <v>53425070.21254158</v>
      </c>
    </row>
    <row r="96" spans="1:12" ht="26.25" customHeight="1" x14ac:dyDescent="0.4">
      <c r="A96" s="82" t="s">
        <v>70</v>
      </c>
      <c r="B96" s="68">
        <v>1</v>
      </c>
      <c r="C96" s="177" t="s">
        <v>111</v>
      </c>
      <c r="D96" s="178">
        <f>D43</f>
        <v>16.47</v>
      </c>
      <c r="E96" s="98"/>
      <c r="F96" s="110">
        <f>F43</f>
        <v>17.73</v>
      </c>
    </row>
    <row r="97" spans="1:10" ht="26.25" customHeight="1" x14ac:dyDescent="0.4">
      <c r="A97" s="82" t="s">
        <v>72</v>
      </c>
      <c r="B97" s="68">
        <v>1</v>
      </c>
      <c r="C97" s="179" t="s">
        <v>112</v>
      </c>
      <c r="D97" s="180">
        <f>D96*$B$87</f>
        <v>16.47</v>
      </c>
      <c r="E97" s="113"/>
      <c r="F97" s="112">
        <f>F96*$B$87</f>
        <v>17.73</v>
      </c>
    </row>
    <row r="98" spans="1:10" ht="19.5" customHeight="1" x14ac:dyDescent="0.3">
      <c r="A98" s="82" t="s">
        <v>74</v>
      </c>
      <c r="B98" s="181">
        <f>(B97/B96)*(B95/B94)*(B93/B92)*(B91/B90)*B89</f>
        <v>100</v>
      </c>
      <c r="C98" s="179" t="s">
        <v>113</v>
      </c>
      <c r="D98" s="182">
        <f>D97*$B$83/100</f>
        <v>16.404119999999999</v>
      </c>
      <c r="E98" s="116"/>
      <c r="F98" s="115">
        <f>F97*$B$83/100</f>
        <v>17.659079999999999</v>
      </c>
    </row>
    <row r="99" spans="1:10" ht="19.5" customHeight="1" x14ac:dyDescent="0.3">
      <c r="A99" s="681" t="s">
        <v>76</v>
      </c>
      <c r="B99" s="695"/>
      <c r="C99" s="179" t="s">
        <v>114</v>
      </c>
      <c r="D99" s="183">
        <f>D98/$B$98</f>
        <v>0.1640412</v>
      </c>
      <c r="E99" s="116"/>
      <c r="F99" s="119">
        <f>F98/$B$98</f>
        <v>0.17659079999999999</v>
      </c>
      <c r="G99" s="184"/>
      <c r="H99" s="108"/>
    </row>
    <row r="100" spans="1:10" ht="19.5" customHeight="1" x14ac:dyDescent="0.3">
      <c r="A100" s="683"/>
      <c r="B100" s="696"/>
      <c r="C100" s="179" t="s">
        <v>78</v>
      </c>
      <c r="D100" s="185">
        <f>$B$56/$B$116</f>
        <v>0.16666666666666666</v>
      </c>
      <c r="F100" s="124"/>
      <c r="G100" s="186"/>
      <c r="H100" s="108"/>
    </row>
    <row r="101" spans="1:10" ht="18.75" x14ac:dyDescent="0.3">
      <c r="C101" s="179" t="s">
        <v>79</v>
      </c>
      <c r="D101" s="180">
        <f>D100*$B$98</f>
        <v>16.666666666666664</v>
      </c>
      <c r="F101" s="124"/>
      <c r="G101" s="184"/>
      <c r="H101" s="108"/>
    </row>
    <row r="102" spans="1:10" ht="19.5" customHeight="1" x14ac:dyDescent="0.3">
      <c r="C102" s="187" t="s">
        <v>80</v>
      </c>
      <c r="D102" s="188">
        <f>D101/B34</f>
        <v>16.666666666666664</v>
      </c>
      <c r="F102" s="128"/>
      <c r="G102" s="184"/>
      <c r="H102" s="108"/>
      <c r="J102" s="189"/>
    </row>
    <row r="103" spans="1:10" ht="18.75" x14ac:dyDescent="0.3">
      <c r="C103" s="190" t="s">
        <v>115</v>
      </c>
      <c r="D103" s="191">
        <f>AVERAGE(E91:E94,G91:G94)</f>
        <v>53082374.918870717</v>
      </c>
      <c r="F103" s="128"/>
      <c r="G103" s="192"/>
      <c r="H103" s="108"/>
      <c r="J103" s="193"/>
    </row>
    <row r="104" spans="1:10" ht="18.75" x14ac:dyDescent="0.3">
      <c r="C104" s="158" t="s">
        <v>82</v>
      </c>
      <c r="D104" s="194">
        <f>STDEV(E91:E94,G91:G94)/D103</f>
        <v>7.3796686691758933E-3</v>
      </c>
      <c r="F104" s="128"/>
      <c r="G104" s="184"/>
      <c r="H104" s="108"/>
      <c r="J104" s="193"/>
    </row>
    <row r="105" spans="1:10" ht="19.5" customHeight="1" x14ac:dyDescent="0.3">
      <c r="C105" s="160" t="s">
        <v>18</v>
      </c>
      <c r="D105" s="195">
        <f>COUNT(E91:E94,G91:G94)</f>
        <v>6</v>
      </c>
      <c r="F105" s="128"/>
      <c r="G105" s="184"/>
      <c r="H105" s="108"/>
      <c r="J105" s="193"/>
    </row>
    <row r="106" spans="1:10" ht="19.5" customHeight="1" x14ac:dyDescent="0.3">
      <c r="A106" s="132"/>
      <c r="B106" s="132"/>
      <c r="C106" s="132"/>
      <c r="D106" s="132"/>
      <c r="E106" s="132"/>
    </row>
    <row r="107" spans="1:10" ht="26.25" customHeight="1" x14ac:dyDescent="0.4">
      <c r="A107" s="80" t="s">
        <v>116</v>
      </c>
      <c r="B107" s="81">
        <v>900</v>
      </c>
      <c r="C107" s="196" t="s">
        <v>117</v>
      </c>
      <c r="D107" s="197" t="s">
        <v>61</v>
      </c>
      <c r="E107" s="198" t="s">
        <v>118</v>
      </c>
      <c r="F107" s="199" t="s">
        <v>119</v>
      </c>
    </row>
    <row r="108" spans="1:10" ht="26.25" customHeight="1" x14ac:dyDescent="0.4">
      <c r="A108" s="82" t="s">
        <v>120</v>
      </c>
      <c r="B108" s="83">
        <v>1</v>
      </c>
      <c r="C108" s="200">
        <v>1</v>
      </c>
      <c r="D108" s="201">
        <v>45842588</v>
      </c>
      <c r="E108" s="232">
        <f t="shared" ref="E108:E113" si="1">IF(ISBLANK(D108),"-",D108/$D$103*$D$100*$B$116)</f>
        <v>129.5418339987545</v>
      </c>
      <c r="F108" s="202">
        <f t="shared" ref="F108:F113" si="2">IF(ISBLANK(D108), "-", E108/$B$56)</f>
        <v>0.86361222665836335</v>
      </c>
    </row>
    <row r="109" spans="1:10" ht="26.25" customHeight="1" x14ac:dyDescent="0.4">
      <c r="A109" s="82" t="s">
        <v>93</v>
      </c>
      <c r="B109" s="83">
        <v>1</v>
      </c>
      <c r="C109" s="200">
        <v>2</v>
      </c>
      <c r="D109" s="201">
        <v>45750146</v>
      </c>
      <c r="E109" s="233">
        <f t="shared" si="1"/>
        <v>129.2806116999935</v>
      </c>
      <c r="F109" s="203">
        <f t="shared" si="2"/>
        <v>0.86187074466662328</v>
      </c>
    </row>
    <row r="110" spans="1:10" ht="26.25" customHeight="1" x14ac:dyDescent="0.4">
      <c r="A110" s="82" t="s">
        <v>94</v>
      </c>
      <c r="B110" s="83">
        <v>1</v>
      </c>
      <c r="C110" s="200">
        <v>3</v>
      </c>
      <c r="D110" s="201">
        <v>45797278</v>
      </c>
      <c r="E110" s="233">
        <f t="shared" si="1"/>
        <v>129.41379715016987</v>
      </c>
      <c r="F110" s="203">
        <f t="shared" si="2"/>
        <v>0.86275864766779908</v>
      </c>
    </row>
    <row r="111" spans="1:10" ht="26.25" customHeight="1" x14ac:dyDescent="0.4">
      <c r="A111" s="82" t="s">
        <v>95</v>
      </c>
      <c r="B111" s="83">
        <v>1</v>
      </c>
      <c r="C111" s="200">
        <v>4</v>
      </c>
      <c r="D111" s="201">
        <v>45733572</v>
      </c>
      <c r="E111" s="233">
        <f t="shared" si="1"/>
        <v>129.23377694544834</v>
      </c>
      <c r="F111" s="203">
        <f t="shared" si="2"/>
        <v>0.86155851296965558</v>
      </c>
    </row>
    <row r="112" spans="1:10" ht="26.25" customHeight="1" x14ac:dyDescent="0.4">
      <c r="A112" s="82" t="s">
        <v>96</v>
      </c>
      <c r="B112" s="83">
        <v>1</v>
      </c>
      <c r="C112" s="200">
        <v>5</v>
      </c>
      <c r="D112" s="201">
        <v>45711762</v>
      </c>
      <c r="E112" s="233">
        <f t="shared" si="1"/>
        <v>129.17214631936952</v>
      </c>
      <c r="F112" s="203">
        <f t="shared" si="2"/>
        <v>0.86114764212913009</v>
      </c>
    </row>
    <row r="113" spans="1:10" ht="26.25" customHeight="1" x14ac:dyDescent="0.4">
      <c r="A113" s="82" t="s">
        <v>98</v>
      </c>
      <c r="B113" s="83">
        <v>1</v>
      </c>
      <c r="C113" s="204">
        <v>6</v>
      </c>
      <c r="D113" s="205">
        <v>45475223</v>
      </c>
      <c r="E113" s="234">
        <f t="shared" si="1"/>
        <v>128.50373519318634</v>
      </c>
      <c r="F113" s="206">
        <f t="shared" si="2"/>
        <v>0.85669156795457557</v>
      </c>
    </row>
    <row r="114" spans="1:10" ht="26.25" customHeight="1" x14ac:dyDescent="0.4">
      <c r="A114" s="82" t="s">
        <v>99</v>
      </c>
      <c r="B114" s="83">
        <v>1</v>
      </c>
      <c r="C114" s="200"/>
      <c r="D114" s="155"/>
      <c r="E114" s="57"/>
      <c r="F114" s="207"/>
    </row>
    <row r="115" spans="1:10" ht="26.25" customHeight="1" x14ac:dyDescent="0.4">
      <c r="A115" s="82" t="s">
        <v>100</v>
      </c>
      <c r="B115" s="83">
        <v>1</v>
      </c>
      <c r="C115" s="200"/>
      <c r="D115" s="208" t="s">
        <v>69</v>
      </c>
      <c r="E115" s="236">
        <f>AVERAGE(E108:E113)</f>
        <v>129.19098355115366</v>
      </c>
      <c r="F115" s="209">
        <f>AVERAGE(F108:F113)</f>
        <v>0.86127322367435788</v>
      </c>
    </row>
    <row r="116" spans="1:10" ht="27" customHeight="1" x14ac:dyDescent="0.4">
      <c r="A116" s="82" t="s">
        <v>101</v>
      </c>
      <c r="B116" s="114">
        <f>(B115/B114)*(B113/B112)*(B111/B110)*(B109/B108)*B107</f>
        <v>900</v>
      </c>
      <c r="C116" s="210"/>
      <c r="D116" s="173" t="s">
        <v>82</v>
      </c>
      <c r="E116" s="211">
        <f>STDEV(E108:E113)/E115</f>
        <v>2.8021633838945341E-3</v>
      </c>
      <c r="F116" s="211">
        <f>STDEV(F108:F113)/F115</f>
        <v>2.8021633838945532E-3</v>
      </c>
      <c r="I116" s="57"/>
    </row>
    <row r="117" spans="1:10" ht="27" customHeight="1" x14ac:dyDescent="0.4">
      <c r="A117" s="681" t="s">
        <v>76</v>
      </c>
      <c r="B117" s="682"/>
      <c r="C117" s="212"/>
      <c r="D117" s="213" t="s">
        <v>18</v>
      </c>
      <c r="E117" s="214">
        <f>COUNT(E108:E113)</f>
        <v>6</v>
      </c>
      <c r="F117" s="214">
        <f>COUNT(F108:F113)</f>
        <v>6</v>
      </c>
      <c r="I117" s="57"/>
      <c r="J117" s="193"/>
    </row>
    <row r="118" spans="1:10" ht="19.5" customHeight="1" x14ac:dyDescent="0.3">
      <c r="A118" s="683"/>
      <c r="B118" s="684"/>
      <c r="C118" s="57"/>
      <c r="D118" s="57"/>
      <c r="E118" s="57"/>
      <c r="F118" s="155"/>
      <c r="G118" s="57"/>
      <c r="H118" s="57"/>
      <c r="I118" s="57"/>
    </row>
    <row r="119" spans="1:10" ht="18.75" x14ac:dyDescent="0.3">
      <c r="A119" s="223"/>
      <c r="B119" s="78"/>
      <c r="C119" s="57"/>
      <c r="D119" s="57"/>
      <c r="E119" s="57"/>
      <c r="F119" s="155"/>
      <c r="G119" s="57"/>
      <c r="H119" s="57"/>
      <c r="I119" s="57"/>
    </row>
    <row r="120" spans="1:10" ht="26.25" customHeight="1" x14ac:dyDescent="0.4">
      <c r="A120" s="66" t="s">
        <v>104</v>
      </c>
      <c r="B120" s="162" t="s">
        <v>121</v>
      </c>
      <c r="C120" s="693" t="str">
        <f>B20</f>
        <v>RIFAMPICIN</v>
      </c>
      <c r="D120" s="693"/>
      <c r="E120" s="163" t="s">
        <v>122</v>
      </c>
      <c r="F120" s="163"/>
      <c r="G120" s="164">
        <f>F115</f>
        <v>0.86127322367435788</v>
      </c>
      <c r="H120" s="57"/>
      <c r="I120" s="57"/>
    </row>
    <row r="121" spans="1:10" ht="19.5" customHeight="1" x14ac:dyDescent="0.3">
      <c r="A121" s="215"/>
      <c r="B121" s="215"/>
      <c r="C121" s="216"/>
      <c r="D121" s="216"/>
      <c r="E121" s="216"/>
      <c r="F121" s="216"/>
      <c r="G121" s="216"/>
      <c r="H121" s="216"/>
    </row>
    <row r="122" spans="1:10" ht="18.75" x14ac:dyDescent="0.3">
      <c r="B122" s="694" t="s">
        <v>24</v>
      </c>
      <c r="C122" s="694"/>
      <c r="E122" s="169" t="s">
        <v>25</v>
      </c>
      <c r="F122" s="217"/>
      <c r="G122" s="694" t="s">
        <v>26</v>
      </c>
      <c r="H122" s="694"/>
    </row>
    <row r="123" spans="1:10" ht="69.95" customHeight="1" x14ac:dyDescent="0.3">
      <c r="A123" s="218" t="s">
        <v>27</v>
      </c>
      <c r="B123" s="219"/>
      <c r="C123" s="219"/>
      <c r="E123" s="219"/>
      <c r="F123" s="57"/>
      <c r="G123" s="220"/>
      <c r="H123" s="220"/>
    </row>
    <row r="124" spans="1:10" ht="69.95" customHeight="1" x14ac:dyDescent="0.3">
      <c r="A124" s="218" t="s">
        <v>28</v>
      </c>
      <c r="B124" s="221"/>
      <c r="C124" s="221"/>
      <c r="E124" s="221"/>
      <c r="F124" s="57"/>
      <c r="G124" s="222"/>
      <c r="H124" s="222"/>
    </row>
    <row r="125" spans="1:10" ht="18.75" x14ac:dyDescent="0.3">
      <c r="A125" s="154"/>
      <c r="B125" s="154"/>
      <c r="C125" s="155"/>
      <c r="D125" s="155"/>
      <c r="E125" s="155"/>
      <c r="F125" s="159"/>
      <c r="G125" s="155"/>
      <c r="H125" s="155"/>
      <c r="I125" s="57"/>
    </row>
    <row r="126" spans="1:10" ht="18.75" x14ac:dyDescent="0.3">
      <c r="A126" s="154"/>
      <c r="B126" s="154"/>
      <c r="C126" s="155"/>
      <c r="D126" s="155"/>
      <c r="E126" s="155"/>
      <c r="F126" s="159"/>
      <c r="G126" s="155"/>
      <c r="H126" s="155"/>
      <c r="I126" s="57"/>
    </row>
    <row r="127" spans="1:10" ht="18.75" x14ac:dyDescent="0.3">
      <c r="A127" s="154"/>
      <c r="B127" s="154"/>
      <c r="C127" s="155"/>
      <c r="D127" s="155"/>
      <c r="E127" s="155"/>
      <c r="F127" s="159"/>
      <c r="G127" s="155"/>
      <c r="H127" s="155"/>
      <c r="I127" s="57"/>
    </row>
    <row r="128" spans="1:10" ht="18.75" x14ac:dyDescent="0.3">
      <c r="A128" s="154"/>
      <c r="B128" s="154"/>
      <c r="C128" s="155"/>
      <c r="D128" s="155"/>
      <c r="E128" s="155"/>
      <c r="F128" s="159"/>
      <c r="G128" s="155"/>
      <c r="H128" s="155"/>
      <c r="I128" s="57"/>
    </row>
    <row r="129" spans="1:9" ht="18.75" x14ac:dyDescent="0.3">
      <c r="A129" s="154"/>
      <c r="B129" s="154"/>
      <c r="C129" s="155"/>
      <c r="D129" s="155"/>
      <c r="E129" s="155"/>
      <c r="F129" s="159"/>
      <c r="G129" s="155"/>
      <c r="H129" s="155"/>
      <c r="I129" s="57"/>
    </row>
    <row r="130" spans="1:9" ht="18.75" x14ac:dyDescent="0.3">
      <c r="A130" s="154"/>
      <c r="B130" s="154"/>
      <c r="C130" s="155"/>
      <c r="D130" s="155"/>
      <c r="E130" s="155"/>
      <c r="F130" s="159"/>
      <c r="G130" s="155"/>
      <c r="H130" s="155"/>
      <c r="I130" s="57"/>
    </row>
    <row r="131" spans="1:9" ht="18.75" x14ac:dyDescent="0.3">
      <c r="A131" s="154"/>
      <c r="B131" s="154"/>
      <c r="C131" s="155"/>
      <c r="D131" s="155"/>
      <c r="E131" s="155"/>
      <c r="F131" s="159"/>
      <c r="G131" s="155"/>
      <c r="H131" s="155"/>
      <c r="I131" s="57"/>
    </row>
    <row r="132" spans="1:9" ht="18.75" x14ac:dyDescent="0.3">
      <c r="A132" s="154"/>
      <c r="B132" s="154"/>
      <c r="C132" s="155"/>
      <c r="D132" s="155"/>
      <c r="E132" s="155"/>
      <c r="F132" s="159"/>
      <c r="G132" s="155"/>
      <c r="H132" s="155"/>
      <c r="I132" s="57"/>
    </row>
    <row r="133" spans="1:9" ht="18.75" x14ac:dyDescent="0.3">
      <c r="A133" s="154"/>
      <c r="B133" s="154"/>
      <c r="C133" s="155"/>
      <c r="D133" s="155"/>
      <c r="E133" s="155"/>
      <c r="F133" s="159"/>
      <c r="G133" s="155"/>
      <c r="H133" s="155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35" priority="1" operator="greaterThan">
      <formula>0.02</formula>
    </cfRule>
  </conditionalFormatting>
  <conditionalFormatting sqref="D51">
    <cfRule type="cellIs" dxfId="34" priority="2" operator="greaterThan">
      <formula>0.02</formula>
    </cfRule>
  </conditionalFormatting>
  <conditionalFormatting sqref="G73">
    <cfRule type="cellIs" dxfId="33" priority="3" operator="greaterThan">
      <formula>0.02</formula>
    </cfRule>
  </conditionalFormatting>
  <conditionalFormatting sqref="H73">
    <cfRule type="cellIs" dxfId="32" priority="4" operator="greaterThan">
      <formula>0.02</formula>
    </cfRule>
  </conditionalFormatting>
  <conditionalFormatting sqref="D104">
    <cfRule type="cellIs" dxfId="31" priority="5" operator="greaterThan">
      <formula>0.02</formula>
    </cfRule>
  </conditionalFormatting>
  <conditionalFormatting sqref="I39">
    <cfRule type="cellIs" dxfId="30" priority="6" operator="lessThanOrEqual">
      <formula>0.02</formula>
    </cfRule>
  </conditionalFormatting>
  <conditionalFormatting sqref="I39">
    <cfRule type="cellIs" dxfId="29" priority="7" operator="greaterThan">
      <formula>0.02</formula>
    </cfRule>
  </conditionalFormatting>
  <conditionalFormatting sqref="I92">
    <cfRule type="cellIs" dxfId="28" priority="8" operator="lessThanOrEqual">
      <formula>0.02</formula>
    </cfRule>
  </conditionalFormatting>
  <conditionalFormatting sqref="I92">
    <cfRule type="cellIs" dxfId="27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1" zoomScale="80" zoomScaleNormal="100" zoomScaleSheetLayoutView="80" workbookViewId="0">
      <selection activeCell="B41" sqref="B4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702" t="s">
        <v>0</v>
      </c>
      <c r="B15" s="702"/>
      <c r="C15" s="702"/>
      <c r="D15" s="702"/>
      <c r="E15" s="70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607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609" t="str">
        <f>Rifampicin!B19</f>
        <v>NDQD201611531</v>
      </c>
      <c r="C19" s="10"/>
      <c r="D19" s="10"/>
      <c r="E19" s="10"/>
    </row>
    <row r="20" spans="1:6" ht="16.5" customHeight="1" x14ac:dyDescent="0.3">
      <c r="A20" s="7" t="s">
        <v>7</v>
      </c>
      <c r="B20" s="12">
        <v>9.86</v>
      </c>
      <c r="C20" s="10"/>
      <c r="D20" s="10"/>
      <c r="E20" s="10"/>
    </row>
    <row r="21" spans="1:6" ht="16.5" customHeight="1" x14ac:dyDescent="0.3">
      <c r="A21" s="7" t="s">
        <v>8</v>
      </c>
      <c r="B21" s="13">
        <f>B20/100</f>
        <v>9.8599999999999993E-2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34716838</v>
      </c>
      <c r="C24" s="18">
        <v>9000.5</v>
      </c>
      <c r="D24" s="19">
        <v>1.1000000000000001</v>
      </c>
      <c r="E24" s="20">
        <v>2.9</v>
      </c>
    </row>
    <row r="25" spans="1:6" ht="16.5" customHeight="1" x14ac:dyDescent="0.3">
      <c r="A25" s="17">
        <v>2</v>
      </c>
      <c r="B25" s="18">
        <v>34705656</v>
      </c>
      <c r="C25" s="18">
        <v>8903.5</v>
      </c>
      <c r="D25" s="19">
        <v>1.1000000000000001</v>
      </c>
      <c r="E25" s="19">
        <v>2.9</v>
      </c>
    </row>
    <row r="26" spans="1:6" ht="16.5" customHeight="1" x14ac:dyDescent="0.3">
      <c r="A26" s="17">
        <v>3</v>
      </c>
      <c r="B26" s="18">
        <v>34708445</v>
      </c>
      <c r="C26" s="18">
        <v>8902.1</v>
      </c>
      <c r="D26" s="19">
        <v>1.1000000000000001</v>
      </c>
      <c r="E26" s="19">
        <v>2.9</v>
      </c>
    </row>
    <row r="27" spans="1:6" ht="16.5" customHeight="1" x14ac:dyDescent="0.3">
      <c r="A27" s="17">
        <v>4</v>
      </c>
      <c r="B27" s="18">
        <v>34601476</v>
      </c>
      <c r="C27" s="18">
        <v>7411.3</v>
      </c>
      <c r="D27" s="19">
        <v>1.1000000000000001</v>
      </c>
      <c r="E27" s="19">
        <v>2.8</v>
      </c>
    </row>
    <row r="28" spans="1:6" ht="16.5" customHeight="1" x14ac:dyDescent="0.3">
      <c r="A28" s="17">
        <v>5</v>
      </c>
      <c r="B28" s="18">
        <v>34507233</v>
      </c>
      <c r="C28" s="18">
        <v>7317.7</v>
      </c>
      <c r="D28" s="19">
        <v>1.1000000000000001</v>
      </c>
      <c r="E28" s="19">
        <v>2.8</v>
      </c>
    </row>
    <row r="29" spans="1:6" ht="16.5" customHeight="1" x14ac:dyDescent="0.3">
      <c r="A29" s="17">
        <v>6</v>
      </c>
      <c r="B29" s="21">
        <v>34513016</v>
      </c>
      <c r="C29" s="21">
        <v>7212.8</v>
      </c>
      <c r="D29" s="22">
        <v>1.1000000000000001</v>
      </c>
      <c r="E29" s="22">
        <v>2.8</v>
      </c>
    </row>
    <row r="30" spans="1:6" ht="16.5" customHeight="1" x14ac:dyDescent="0.3">
      <c r="A30" s="23" t="s">
        <v>16</v>
      </c>
      <c r="B30" s="24">
        <f>AVERAGE(B24:B29)</f>
        <v>34625444</v>
      </c>
      <c r="C30" s="25">
        <f>AVERAGE(C24:C29)</f>
        <v>8124.6500000000005</v>
      </c>
      <c r="D30" s="26">
        <f>AVERAGE(D24:D29)</f>
        <v>1.0999999999999999</v>
      </c>
      <c r="E30" s="26">
        <f>AVERAGE(E24:E29)</f>
        <v>2.85</v>
      </c>
    </row>
    <row r="31" spans="1:6" ht="16.5" customHeight="1" x14ac:dyDescent="0.3">
      <c r="A31" s="27" t="s">
        <v>17</v>
      </c>
      <c r="B31" s="28">
        <f>(STDEV(B24:B29)/B30)</f>
        <v>2.8550632353848806E-3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607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 t="str">
        <f>Rifampicin!B19</f>
        <v>NDQD201611531</v>
      </c>
      <c r="C40" s="10"/>
      <c r="D40" s="10"/>
      <c r="E40" s="10"/>
    </row>
    <row r="41" spans="1:6" ht="16.5" customHeight="1" x14ac:dyDescent="0.3">
      <c r="A41" s="7" t="s">
        <v>7</v>
      </c>
      <c r="B41" s="12">
        <v>9.86</v>
      </c>
      <c r="C41" s="10"/>
      <c r="D41" s="10"/>
      <c r="E41" s="10"/>
    </row>
    <row r="42" spans="1:6" ht="16.5" customHeight="1" x14ac:dyDescent="0.3">
      <c r="A42" s="7" t="s">
        <v>8</v>
      </c>
      <c r="B42" s="13">
        <f>B41/100</f>
        <v>9.8599999999999993E-2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34716838</v>
      </c>
      <c r="C45" s="18">
        <v>9000.5</v>
      </c>
      <c r="D45" s="19">
        <v>1.1000000000000001</v>
      </c>
      <c r="E45" s="20">
        <v>2.9</v>
      </c>
    </row>
    <row r="46" spans="1:6" ht="16.5" customHeight="1" x14ac:dyDescent="0.3">
      <c r="A46" s="17">
        <v>2</v>
      </c>
      <c r="B46" s="18">
        <v>34705656</v>
      </c>
      <c r="C46" s="18">
        <v>8903.5</v>
      </c>
      <c r="D46" s="19">
        <v>1.1000000000000001</v>
      </c>
      <c r="E46" s="19">
        <v>2.9</v>
      </c>
    </row>
    <row r="47" spans="1:6" ht="16.5" customHeight="1" x14ac:dyDescent="0.3">
      <c r="A47" s="17">
        <v>3</v>
      </c>
      <c r="B47" s="18">
        <v>34708445</v>
      </c>
      <c r="C47" s="18">
        <v>8902.1</v>
      </c>
      <c r="D47" s="19">
        <v>1.1000000000000001</v>
      </c>
      <c r="E47" s="19">
        <v>2.9</v>
      </c>
    </row>
    <row r="48" spans="1:6" ht="16.5" customHeight="1" x14ac:dyDescent="0.3">
      <c r="A48" s="17">
        <v>4</v>
      </c>
      <c r="B48" s="18">
        <v>34601476</v>
      </c>
      <c r="C48" s="18">
        <v>7411.3</v>
      </c>
      <c r="D48" s="19">
        <v>1.1000000000000001</v>
      </c>
      <c r="E48" s="19">
        <v>2.8</v>
      </c>
    </row>
    <row r="49" spans="1:7" ht="16.5" customHeight="1" x14ac:dyDescent="0.3">
      <c r="A49" s="17">
        <v>5</v>
      </c>
      <c r="B49" s="18">
        <v>34507233</v>
      </c>
      <c r="C49" s="18">
        <v>7317.7</v>
      </c>
      <c r="D49" s="19">
        <v>1.1000000000000001</v>
      </c>
      <c r="E49" s="19">
        <v>2.8</v>
      </c>
    </row>
    <row r="50" spans="1:7" ht="16.5" customHeight="1" x14ac:dyDescent="0.3">
      <c r="A50" s="17">
        <v>6</v>
      </c>
      <c r="B50" s="21">
        <v>34513016</v>
      </c>
      <c r="C50" s="21">
        <v>7212.8</v>
      </c>
      <c r="D50" s="22">
        <v>1.1000000000000001</v>
      </c>
      <c r="E50" s="22">
        <v>2.8</v>
      </c>
    </row>
    <row r="51" spans="1:7" ht="16.5" customHeight="1" x14ac:dyDescent="0.3">
      <c r="A51" s="23" t="s">
        <v>16</v>
      </c>
      <c r="B51" s="24">
        <f>AVERAGE(B45:B50)</f>
        <v>34625444</v>
      </c>
      <c r="C51" s="25">
        <f>AVERAGE(C45:C50)</f>
        <v>8124.6500000000005</v>
      </c>
      <c r="D51" s="26">
        <f>AVERAGE(D45:D50)</f>
        <v>1.0999999999999999</v>
      </c>
      <c r="E51" s="26">
        <f>AVERAGE(E45:E50)</f>
        <v>2.85</v>
      </c>
    </row>
    <row r="52" spans="1:7" ht="16.5" customHeight="1" x14ac:dyDescent="0.3">
      <c r="A52" s="27" t="s">
        <v>17</v>
      </c>
      <c r="B52" s="28">
        <f>(STDEV(B45:B50)/B51)</f>
        <v>2.8550632353848806E-3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703" t="s">
        <v>24</v>
      </c>
      <c r="C59" s="703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8" zoomScale="55" zoomScaleNormal="40" zoomScalePageLayoutView="55" workbookViewId="0">
      <selection activeCell="C125" sqref="C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1" t="s">
        <v>43</v>
      </c>
      <c r="B1" s="691"/>
      <c r="C1" s="691"/>
      <c r="D1" s="691"/>
      <c r="E1" s="691"/>
      <c r="F1" s="691"/>
      <c r="G1" s="691"/>
      <c r="H1" s="691"/>
      <c r="I1" s="691"/>
    </row>
    <row r="2" spans="1:9" ht="18.75" customHeight="1" x14ac:dyDescent="0.25">
      <c r="A2" s="691"/>
      <c r="B2" s="691"/>
      <c r="C2" s="691"/>
      <c r="D2" s="691"/>
      <c r="E2" s="691"/>
      <c r="F2" s="691"/>
      <c r="G2" s="691"/>
      <c r="H2" s="691"/>
      <c r="I2" s="691"/>
    </row>
    <row r="3" spans="1:9" ht="18.75" customHeight="1" x14ac:dyDescent="0.25">
      <c r="A3" s="691"/>
      <c r="B3" s="691"/>
      <c r="C3" s="691"/>
      <c r="D3" s="691"/>
      <c r="E3" s="691"/>
      <c r="F3" s="691"/>
      <c r="G3" s="691"/>
      <c r="H3" s="691"/>
      <c r="I3" s="691"/>
    </row>
    <row r="4" spans="1:9" ht="18.75" customHeight="1" x14ac:dyDescent="0.25">
      <c r="A4" s="691"/>
      <c r="B4" s="691"/>
      <c r="C4" s="691"/>
      <c r="D4" s="691"/>
      <c r="E4" s="691"/>
      <c r="F4" s="691"/>
      <c r="G4" s="691"/>
      <c r="H4" s="691"/>
      <c r="I4" s="691"/>
    </row>
    <row r="5" spans="1:9" ht="18.75" customHeight="1" x14ac:dyDescent="0.25">
      <c r="A5" s="691"/>
      <c r="B5" s="691"/>
      <c r="C5" s="691"/>
      <c r="D5" s="691"/>
      <c r="E5" s="691"/>
      <c r="F5" s="691"/>
      <c r="G5" s="691"/>
      <c r="H5" s="691"/>
      <c r="I5" s="691"/>
    </row>
    <row r="6" spans="1:9" ht="18.75" customHeight="1" x14ac:dyDescent="0.25">
      <c r="A6" s="691"/>
      <c r="B6" s="691"/>
      <c r="C6" s="691"/>
      <c r="D6" s="691"/>
      <c r="E6" s="691"/>
      <c r="F6" s="691"/>
      <c r="G6" s="691"/>
      <c r="H6" s="691"/>
      <c r="I6" s="691"/>
    </row>
    <row r="7" spans="1:9" ht="18.75" customHeight="1" x14ac:dyDescent="0.25">
      <c r="A7" s="691"/>
      <c r="B7" s="691"/>
      <c r="C7" s="691"/>
      <c r="D7" s="691"/>
      <c r="E7" s="691"/>
      <c r="F7" s="691"/>
      <c r="G7" s="691"/>
      <c r="H7" s="691"/>
      <c r="I7" s="691"/>
    </row>
    <row r="8" spans="1:9" x14ac:dyDescent="0.25">
      <c r="A8" s="692" t="s">
        <v>44</v>
      </c>
      <c r="B8" s="692"/>
      <c r="C8" s="692"/>
      <c r="D8" s="692"/>
      <c r="E8" s="692"/>
      <c r="F8" s="692"/>
      <c r="G8" s="692"/>
      <c r="H8" s="692"/>
      <c r="I8" s="692"/>
    </row>
    <row r="9" spans="1:9" x14ac:dyDescent="0.25">
      <c r="A9" s="692"/>
      <c r="B9" s="692"/>
      <c r="C9" s="692"/>
      <c r="D9" s="692"/>
      <c r="E9" s="692"/>
      <c r="F9" s="692"/>
      <c r="G9" s="692"/>
      <c r="H9" s="692"/>
      <c r="I9" s="692"/>
    </row>
    <row r="10" spans="1:9" x14ac:dyDescent="0.25">
      <c r="A10" s="692"/>
      <c r="B10" s="692"/>
      <c r="C10" s="692"/>
      <c r="D10" s="692"/>
      <c r="E10" s="692"/>
      <c r="F10" s="692"/>
      <c r="G10" s="692"/>
      <c r="H10" s="692"/>
      <c r="I10" s="692"/>
    </row>
    <row r="11" spans="1:9" x14ac:dyDescent="0.25">
      <c r="A11" s="692"/>
      <c r="B11" s="692"/>
      <c r="C11" s="692"/>
      <c r="D11" s="692"/>
      <c r="E11" s="692"/>
      <c r="F11" s="692"/>
      <c r="G11" s="692"/>
      <c r="H11" s="692"/>
      <c r="I11" s="692"/>
    </row>
    <row r="12" spans="1:9" x14ac:dyDescent="0.25">
      <c r="A12" s="692"/>
      <c r="B12" s="692"/>
      <c r="C12" s="692"/>
      <c r="D12" s="692"/>
      <c r="E12" s="692"/>
      <c r="F12" s="692"/>
      <c r="G12" s="692"/>
      <c r="H12" s="692"/>
      <c r="I12" s="692"/>
    </row>
    <row r="13" spans="1:9" x14ac:dyDescent="0.25">
      <c r="A13" s="692"/>
      <c r="B13" s="692"/>
      <c r="C13" s="692"/>
      <c r="D13" s="692"/>
      <c r="E13" s="692"/>
      <c r="F13" s="692"/>
      <c r="G13" s="692"/>
      <c r="H13" s="692"/>
      <c r="I13" s="692"/>
    </row>
    <row r="14" spans="1:9" x14ac:dyDescent="0.25">
      <c r="A14" s="692"/>
      <c r="B14" s="692"/>
      <c r="C14" s="692"/>
      <c r="D14" s="692"/>
      <c r="E14" s="692"/>
      <c r="F14" s="692"/>
      <c r="G14" s="692"/>
      <c r="H14" s="692"/>
      <c r="I14" s="692"/>
    </row>
    <row r="15" spans="1:9" ht="19.5" customHeight="1" x14ac:dyDescent="0.3">
      <c r="A15" s="238"/>
    </row>
    <row r="16" spans="1:9" ht="19.5" customHeight="1" x14ac:dyDescent="0.3">
      <c r="A16" s="664" t="s">
        <v>29</v>
      </c>
      <c r="B16" s="665"/>
      <c r="C16" s="665"/>
      <c r="D16" s="665"/>
      <c r="E16" s="665"/>
      <c r="F16" s="665"/>
      <c r="G16" s="665"/>
      <c r="H16" s="666"/>
    </row>
    <row r="17" spans="1:14" ht="20.25" customHeight="1" x14ac:dyDescent="0.25">
      <c r="A17" s="667" t="s">
        <v>45</v>
      </c>
      <c r="B17" s="667"/>
      <c r="C17" s="667"/>
      <c r="D17" s="667"/>
      <c r="E17" s="667"/>
      <c r="F17" s="667"/>
      <c r="G17" s="667"/>
      <c r="H17" s="667"/>
    </row>
    <row r="18" spans="1:14" ht="26.25" customHeight="1" x14ac:dyDescent="0.4">
      <c r="A18" s="240" t="s">
        <v>31</v>
      </c>
      <c r="B18" s="663" t="s">
        <v>5</v>
      </c>
      <c r="C18" s="663"/>
      <c r="D18" s="405"/>
      <c r="E18" s="241"/>
      <c r="F18" s="242"/>
      <c r="G18" s="242"/>
      <c r="H18" s="242"/>
    </row>
    <row r="19" spans="1:14" ht="26.25" customHeight="1" x14ac:dyDescent="0.4">
      <c r="A19" s="240" t="s">
        <v>32</v>
      </c>
      <c r="B19" s="608" t="str">
        <f>Rifampicin!B19</f>
        <v>NDQD201611531</v>
      </c>
      <c r="C19" s="418">
        <v>29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33</v>
      </c>
      <c r="B20" s="704" t="s">
        <v>134</v>
      </c>
      <c r="C20" s="668"/>
      <c r="D20" s="242"/>
      <c r="E20" s="242"/>
      <c r="F20" s="242"/>
      <c r="G20" s="242"/>
      <c r="H20" s="242"/>
    </row>
    <row r="21" spans="1:14" ht="26.25" customHeight="1" x14ac:dyDescent="0.4">
      <c r="A21" s="240" t="s">
        <v>34</v>
      </c>
      <c r="B21" s="668" t="s">
        <v>9</v>
      </c>
      <c r="C21" s="668"/>
      <c r="D21" s="668"/>
      <c r="E21" s="668"/>
      <c r="F21" s="668"/>
      <c r="G21" s="668"/>
      <c r="H21" s="668"/>
      <c r="I21" s="243"/>
    </row>
    <row r="22" spans="1:14" ht="26.25" customHeight="1" x14ac:dyDescent="0.4">
      <c r="A22" s="240" t="s">
        <v>35</v>
      </c>
      <c r="B22" s="244" t="s">
        <v>10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36</v>
      </c>
      <c r="B23" s="244"/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663" t="s">
        <v>124</v>
      </c>
      <c r="C26" s="663"/>
    </row>
    <row r="27" spans="1:14" ht="26.25" customHeight="1" x14ac:dyDescent="0.4">
      <c r="A27" s="248" t="s">
        <v>46</v>
      </c>
      <c r="B27" s="669" t="s">
        <v>128</v>
      </c>
      <c r="C27" s="669"/>
    </row>
    <row r="28" spans="1:14" ht="27" customHeight="1" x14ac:dyDescent="0.4">
      <c r="A28" s="248" t="s">
        <v>6</v>
      </c>
      <c r="B28" s="249">
        <v>98.5</v>
      </c>
    </row>
    <row r="29" spans="1:14" s="14" customFormat="1" ht="27" customHeight="1" x14ac:dyDescent="0.4">
      <c r="A29" s="248" t="s">
        <v>47</v>
      </c>
      <c r="B29" s="250">
        <v>0</v>
      </c>
      <c r="C29" s="670" t="s">
        <v>48</v>
      </c>
      <c r="D29" s="671"/>
      <c r="E29" s="671"/>
      <c r="F29" s="671"/>
      <c r="G29" s="672"/>
      <c r="I29" s="251"/>
      <c r="J29" s="251"/>
      <c r="K29" s="251"/>
      <c r="L29" s="251"/>
    </row>
    <row r="30" spans="1:14" s="14" customFormat="1" ht="19.5" customHeight="1" x14ac:dyDescent="0.3">
      <c r="A30" s="248" t="s">
        <v>49</v>
      </c>
      <c r="B30" s="252">
        <f>B28-B29</f>
        <v>98.5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14" customFormat="1" ht="27" customHeight="1" x14ac:dyDescent="0.4">
      <c r="A31" s="248" t="s">
        <v>50</v>
      </c>
      <c r="B31" s="255">
        <v>1</v>
      </c>
      <c r="C31" s="673" t="s">
        <v>51</v>
      </c>
      <c r="D31" s="674"/>
      <c r="E31" s="674"/>
      <c r="F31" s="674"/>
      <c r="G31" s="674"/>
      <c r="H31" s="675"/>
      <c r="I31" s="251"/>
      <c r="J31" s="251"/>
      <c r="K31" s="251"/>
      <c r="L31" s="251"/>
    </row>
    <row r="32" spans="1:14" s="14" customFormat="1" ht="27" customHeight="1" x14ac:dyDescent="0.4">
      <c r="A32" s="248" t="s">
        <v>52</v>
      </c>
      <c r="B32" s="255">
        <v>1</v>
      </c>
      <c r="C32" s="673" t="s">
        <v>53</v>
      </c>
      <c r="D32" s="674"/>
      <c r="E32" s="674"/>
      <c r="F32" s="674"/>
      <c r="G32" s="674"/>
      <c r="H32" s="675"/>
      <c r="I32" s="251"/>
      <c r="J32" s="251"/>
      <c r="K32" s="251"/>
      <c r="L32" s="256"/>
      <c r="M32" s="256"/>
      <c r="N32" s="257"/>
    </row>
    <row r="33" spans="1:14" s="14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14" customFormat="1" ht="18.75" x14ac:dyDescent="0.3">
      <c r="A34" s="248" t="s">
        <v>54</v>
      </c>
      <c r="B34" s="260">
        <f>B31/B32</f>
        <v>1</v>
      </c>
      <c r="C34" s="239" t="s">
        <v>55</v>
      </c>
      <c r="D34" s="239"/>
      <c r="E34" s="239"/>
      <c r="F34" s="239"/>
      <c r="G34" s="239"/>
      <c r="I34" s="251"/>
      <c r="J34" s="251"/>
      <c r="K34" s="251"/>
      <c r="L34" s="256"/>
      <c r="M34" s="256"/>
      <c r="N34" s="257"/>
    </row>
    <row r="35" spans="1:14" s="14" customFormat="1" ht="19.5" customHeight="1" x14ac:dyDescent="0.3">
      <c r="A35" s="248"/>
      <c r="B35" s="252"/>
      <c r="G35" s="239"/>
      <c r="I35" s="251"/>
      <c r="J35" s="251"/>
      <c r="K35" s="251"/>
      <c r="L35" s="256"/>
      <c r="M35" s="256"/>
      <c r="N35" s="257"/>
    </row>
    <row r="36" spans="1:14" s="14" customFormat="1" ht="27" customHeight="1" x14ac:dyDescent="0.4">
      <c r="A36" s="261" t="s">
        <v>56</v>
      </c>
      <c r="B36" s="262">
        <v>100</v>
      </c>
      <c r="C36" s="239"/>
      <c r="D36" s="676" t="s">
        <v>57</v>
      </c>
      <c r="E36" s="677"/>
      <c r="F36" s="676" t="s">
        <v>58</v>
      </c>
      <c r="G36" s="678"/>
      <c r="J36" s="251"/>
      <c r="K36" s="251"/>
      <c r="L36" s="256"/>
      <c r="M36" s="256"/>
      <c r="N36" s="257"/>
    </row>
    <row r="37" spans="1:14" s="14" customFormat="1" ht="27" customHeight="1" x14ac:dyDescent="0.4">
      <c r="A37" s="263" t="s">
        <v>59</v>
      </c>
      <c r="B37" s="264">
        <v>1</v>
      </c>
      <c r="C37" s="265" t="s">
        <v>60</v>
      </c>
      <c r="D37" s="266" t="s">
        <v>61</v>
      </c>
      <c r="E37" s="267" t="s">
        <v>62</v>
      </c>
      <c r="F37" s="266" t="s">
        <v>61</v>
      </c>
      <c r="G37" s="268" t="s">
        <v>62</v>
      </c>
      <c r="I37" s="269" t="s">
        <v>63</v>
      </c>
      <c r="J37" s="251"/>
      <c r="K37" s="251"/>
      <c r="L37" s="256"/>
      <c r="M37" s="256"/>
      <c r="N37" s="257"/>
    </row>
    <row r="38" spans="1:14" s="14" customFormat="1" ht="26.25" customHeight="1" x14ac:dyDescent="0.4">
      <c r="A38" s="263" t="s">
        <v>64</v>
      </c>
      <c r="B38" s="264">
        <v>1</v>
      </c>
      <c r="C38" s="270">
        <v>1</v>
      </c>
      <c r="D38" s="271">
        <v>34601476</v>
      </c>
      <c r="E38" s="272">
        <f>IF(ISBLANK(D38),"-",$D$48/$D$45*D38)</f>
        <v>27152388.042865202</v>
      </c>
      <c r="F38" s="271">
        <v>28473225</v>
      </c>
      <c r="G38" s="273">
        <f>IF(ISBLANK(F38),"-",$D$48/$F$45*F38)</f>
        <v>27432339.180230144</v>
      </c>
      <c r="I38" s="274"/>
      <c r="J38" s="251"/>
      <c r="K38" s="251"/>
      <c r="L38" s="256"/>
      <c r="M38" s="256"/>
      <c r="N38" s="257"/>
    </row>
    <row r="39" spans="1:14" s="14" customFormat="1" ht="26.25" customHeight="1" x14ac:dyDescent="0.4">
      <c r="A39" s="263" t="s">
        <v>65</v>
      </c>
      <c r="B39" s="264">
        <v>1</v>
      </c>
      <c r="C39" s="275">
        <v>2</v>
      </c>
      <c r="D39" s="276">
        <v>34507233</v>
      </c>
      <c r="E39" s="277">
        <f>IF(ISBLANK(D39),"-",$D$48/$D$45*D39)</f>
        <v>27078433.89980137</v>
      </c>
      <c r="F39" s="276">
        <v>28594373</v>
      </c>
      <c r="G39" s="278">
        <f>IF(ISBLANK(F39),"-",$D$48/$F$45*F39)</f>
        <v>27549058.414774403</v>
      </c>
      <c r="I39" s="680">
        <f>ABS((F43/D43*D42)-F42)/D42</f>
        <v>1.2398064880363758E-2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66</v>
      </c>
      <c r="B40" s="264">
        <v>1</v>
      </c>
      <c r="C40" s="275">
        <v>3</v>
      </c>
      <c r="D40" s="276">
        <v>34513016</v>
      </c>
      <c r="E40" s="277">
        <f>IF(ISBLANK(D40),"-",$D$48/$D$45*D40)</f>
        <v>27082971.921822507</v>
      </c>
      <c r="F40" s="276">
        <v>28616255</v>
      </c>
      <c r="G40" s="278">
        <f>IF(ISBLANK(F40),"-",$D$48/$F$45*F40)</f>
        <v>27570140.482082963</v>
      </c>
      <c r="I40" s="680"/>
      <c r="L40" s="256"/>
      <c r="M40" s="256"/>
      <c r="N40" s="279"/>
    </row>
    <row r="41" spans="1:14" ht="27" customHeight="1" x14ac:dyDescent="0.4">
      <c r="A41" s="263" t="s">
        <v>67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68</v>
      </c>
      <c r="B42" s="264">
        <v>1</v>
      </c>
      <c r="C42" s="285" t="s">
        <v>69</v>
      </c>
      <c r="D42" s="286">
        <f>AVERAGE(D38:D41)</f>
        <v>34540575</v>
      </c>
      <c r="E42" s="287">
        <f>AVERAGE(E38:E41)</f>
        <v>27104597.954829693</v>
      </c>
      <c r="F42" s="286">
        <f>AVERAGE(F38:F41)</f>
        <v>28561284.333333332</v>
      </c>
      <c r="G42" s="288">
        <f>AVERAGE(G38:G41)</f>
        <v>27517179.35902917</v>
      </c>
      <c r="H42" s="289"/>
    </row>
    <row r="43" spans="1:14" ht="26.25" customHeight="1" x14ac:dyDescent="0.4">
      <c r="A43" s="263" t="s">
        <v>70</v>
      </c>
      <c r="B43" s="264">
        <v>1</v>
      </c>
      <c r="C43" s="290" t="s">
        <v>71</v>
      </c>
      <c r="D43" s="291">
        <v>10.35</v>
      </c>
      <c r="E43" s="279"/>
      <c r="F43" s="291">
        <v>8.43</v>
      </c>
      <c r="H43" s="289"/>
    </row>
    <row r="44" spans="1:14" ht="26.25" customHeight="1" x14ac:dyDescent="0.4">
      <c r="A44" s="263" t="s">
        <v>72</v>
      </c>
      <c r="B44" s="264">
        <v>1</v>
      </c>
      <c r="C44" s="292" t="s">
        <v>73</v>
      </c>
      <c r="D44" s="293">
        <f>D43*$B$34</f>
        <v>10.35</v>
      </c>
      <c r="E44" s="294"/>
      <c r="F44" s="293">
        <f>F43*$B$34</f>
        <v>8.43</v>
      </c>
      <c r="H44" s="289"/>
    </row>
    <row r="45" spans="1:14" ht="19.5" customHeight="1" x14ac:dyDescent="0.3">
      <c r="A45" s="263" t="s">
        <v>74</v>
      </c>
      <c r="B45" s="295">
        <f>(B44/B43)*(B42/B41)*(B40/B39)*(B38/B37)*B36</f>
        <v>100</v>
      </c>
      <c r="C45" s="292" t="s">
        <v>75</v>
      </c>
      <c r="D45" s="296">
        <f>D44*$B$30/100</f>
        <v>10.194749999999999</v>
      </c>
      <c r="E45" s="297"/>
      <c r="F45" s="296">
        <f>F44*$B$30/100</f>
        <v>8.3035499999999995</v>
      </c>
      <c r="H45" s="289"/>
    </row>
    <row r="46" spans="1:14" ht="19.5" customHeight="1" x14ac:dyDescent="0.3">
      <c r="A46" s="681" t="s">
        <v>76</v>
      </c>
      <c r="B46" s="682"/>
      <c r="C46" s="292" t="s">
        <v>77</v>
      </c>
      <c r="D46" s="298">
        <f>D45/$B$45</f>
        <v>0.1019475</v>
      </c>
      <c r="E46" s="299"/>
      <c r="F46" s="300">
        <f>F45/$B$45</f>
        <v>8.3035499999999998E-2</v>
      </c>
      <c r="H46" s="289"/>
    </row>
    <row r="47" spans="1:14" ht="27" customHeight="1" x14ac:dyDescent="0.4">
      <c r="A47" s="683"/>
      <c r="B47" s="684"/>
      <c r="C47" s="301" t="s">
        <v>78</v>
      </c>
      <c r="D47" s="302">
        <v>0.08</v>
      </c>
      <c r="E47" s="303"/>
      <c r="F47" s="299"/>
      <c r="H47" s="289"/>
    </row>
    <row r="48" spans="1:14" ht="18.75" x14ac:dyDescent="0.3">
      <c r="C48" s="304" t="s">
        <v>79</v>
      </c>
      <c r="D48" s="296">
        <f>D47*$B$45</f>
        <v>8</v>
      </c>
      <c r="F48" s="305"/>
      <c r="H48" s="289"/>
    </row>
    <row r="49" spans="1:12" ht="19.5" customHeight="1" x14ac:dyDescent="0.3">
      <c r="C49" s="306" t="s">
        <v>80</v>
      </c>
      <c r="D49" s="307">
        <f>D48/B34</f>
        <v>8</v>
      </c>
      <c r="F49" s="305"/>
      <c r="H49" s="289"/>
    </row>
    <row r="50" spans="1:12" ht="18.75" x14ac:dyDescent="0.3">
      <c r="C50" s="261" t="s">
        <v>81</v>
      </c>
      <c r="D50" s="308">
        <f>AVERAGE(E38:E41,G38:G41)</f>
        <v>27310888.656929433</v>
      </c>
      <c r="F50" s="309"/>
      <c r="H50" s="289"/>
    </row>
    <row r="51" spans="1:12" ht="18.75" x14ac:dyDescent="0.3">
      <c r="C51" s="263" t="s">
        <v>82</v>
      </c>
      <c r="D51" s="310">
        <f>STDEV(E38:E41,G38:G41)/D50</f>
        <v>8.5053522889623027E-3</v>
      </c>
      <c r="F51" s="309"/>
      <c r="H51" s="289"/>
    </row>
    <row r="52" spans="1:12" ht="19.5" customHeight="1" x14ac:dyDescent="0.3">
      <c r="C52" s="311" t="s">
        <v>18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83</v>
      </c>
    </row>
    <row r="55" spans="1:12" ht="18.75" x14ac:dyDescent="0.3">
      <c r="A55" s="239" t="s">
        <v>84</v>
      </c>
      <c r="B55" s="315" t="str">
        <f>B21</f>
        <v>RIFAMPICIN 150mg, ISONIAZID 75mg, PYRAZINAMIDE 400mg &amp; ETHAMBUTOL HCl 275mg</v>
      </c>
    </row>
    <row r="56" spans="1:12" ht="26.25" customHeight="1" x14ac:dyDescent="0.4">
      <c r="A56" s="316" t="s">
        <v>85</v>
      </c>
      <c r="B56" s="317">
        <v>75</v>
      </c>
      <c r="C56" s="239" t="str">
        <f>B20</f>
        <v xml:space="preserve"> ISONIAZID</v>
      </c>
      <c r="H56" s="318"/>
    </row>
    <row r="57" spans="1:12" ht="18.75" x14ac:dyDescent="0.3">
      <c r="A57" s="315" t="s">
        <v>86</v>
      </c>
      <c r="B57" s="406">
        <f>Rifampicin!B57</f>
        <v>1254.1020000000001</v>
      </c>
      <c r="H57" s="318"/>
    </row>
    <row r="58" spans="1:12" ht="19.5" customHeight="1" x14ac:dyDescent="0.3">
      <c r="H58" s="318"/>
    </row>
    <row r="59" spans="1:12" s="14" customFormat="1" ht="27" customHeight="1" x14ac:dyDescent="0.4">
      <c r="A59" s="261" t="s">
        <v>87</v>
      </c>
      <c r="B59" s="262">
        <v>200</v>
      </c>
      <c r="C59" s="239"/>
      <c r="D59" s="319" t="s">
        <v>88</v>
      </c>
      <c r="E59" s="320" t="s">
        <v>60</v>
      </c>
      <c r="F59" s="320" t="s">
        <v>61</v>
      </c>
      <c r="G59" s="320" t="s">
        <v>89</v>
      </c>
      <c r="H59" s="265" t="s">
        <v>90</v>
      </c>
      <c r="L59" s="251"/>
    </row>
    <row r="60" spans="1:12" s="14" customFormat="1" ht="26.25" customHeight="1" x14ac:dyDescent="0.4">
      <c r="A60" s="263" t="s">
        <v>91</v>
      </c>
      <c r="B60" s="264">
        <v>4</v>
      </c>
      <c r="C60" s="685" t="s">
        <v>92</v>
      </c>
      <c r="D60" s="688">
        <f>Rifampicin!D60</f>
        <v>1280.21</v>
      </c>
      <c r="E60" s="321">
        <v>1</v>
      </c>
      <c r="F60" s="322">
        <v>27188291</v>
      </c>
      <c r="G60" s="407">
        <f>IF(ISBLANK(F60),"-",(F60/$D$50*$D$47*$B$68)*($B$57/$D$60))</f>
        <v>78.016724035670208</v>
      </c>
      <c r="H60" s="323">
        <f t="shared" ref="H60:H71" si="0">IF(ISBLANK(F60),"-",G60/$B$56)</f>
        <v>1.0402229871422695</v>
      </c>
      <c r="L60" s="251"/>
    </row>
    <row r="61" spans="1:12" s="14" customFormat="1" ht="26.25" customHeight="1" x14ac:dyDescent="0.4">
      <c r="A61" s="263" t="s">
        <v>93</v>
      </c>
      <c r="B61" s="264">
        <v>20</v>
      </c>
      <c r="C61" s="686"/>
      <c r="D61" s="689"/>
      <c r="E61" s="324">
        <v>2</v>
      </c>
      <c r="F61" s="276">
        <v>27195461</v>
      </c>
      <c r="G61" s="408">
        <f>IF(ISBLANK(F61),"-",(F61/$D$50*$D$47*$B$68)*($B$57/$D$60))</f>
        <v>78.037298330366994</v>
      </c>
      <c r="H61" s="325">
        <f t="shared" si="0"/>
        <v>1.0404973110715598</v>
      </c>
      <c r="L61" s="251"/>
    </row>
    <row r="62" spans="1:12" s="14" customFormat="1" ht="26.25" customHeight="1" x14ac:dyDescent="0.4">
      <c r="A62" s="263" t="s">
        <v>94</v>
      </c>
      <c r="B62" s="264">
        <v>1</v>
      </c>
      <c r="C62" s="686"/>
      <c r="D62" s="689"/>
      <c r="E62" s="324">
        <v>3</v>
      </c>
      <c r="F62" s="326">
        <v>27049908</v>
      </c>
      <c r="G62" s="408">
        <f>IF(ISBLANK(F62),"-",(F62/$D$50*$D$47*$B$68)*($B$57/$D$60))</f>
        <v>77.619634409028066</v>
      </c>
      <c r="H62" s="325">
        <f t="shared" si="0"/>
        <v>1.0349284587870409</v>
      </c>
      <c r="L62" s="251"/>
    </row>
    <row r="63" spans="1:12" ht="27" customHeight="1" x14ac:dyDescent="0.4">
      <c r="A63" s="263" t="s">
        <v>95</v>
      </c>
      <c r="B63" s="264">
        <v>1</v>
      </c>
      <c r="C63" s="687"/>
      <c r="D63" s="690"/>
      <c r="E63" s="327">
        <v>4</v>
      </c>
      <c r="F63" s="328"/>
      <c r="G63" s="408" t="str">
        <f>IF(ISBLANK(F63),"-",(F63/$D$50*$D$47*$B$68)*($B$57/$D$60))</f>
        <v>-</v>
      </c>
      <c r="H63" s="325" t="str">
        <f t="shared" si="0"/>
        <v>-</v>
      </c>
    </row>
    <row r="64" spans="1:12" ht="26.25" customHeight="1" x14ac:dyDescent="0.4">
      <c r="A64" s="263" t="s">
        <v>96</v>
      </c>
      <c r="B64" s="264">
        <v>1</v>
      </c>
      <c r="C64" s="685" t="s">
        <v>97</v>
      </c>
      <c r="D64" s="688">
        <f>Rifampicin!D64</f>
        <v>1239.29</v>
      </c>
      <c r="E64" s="321">
        <v>1</v>
      </c>
      <c r="F64" s="322">
        <v>25677257</v>
      </c>
      <c r="G64" s="409">
        <f>IF(ISBLANK(F64),"-",(F64/$D$50*$D$47*$B$68)*($B$57/$D$64))</f>
        <v>76.113676196265772</v>
      </c>
      <c r="H64" s="329">
        <f t="shared" si="0"/>
        <v>1.0148490159502104</v>
      </c>
    </row>
    <row r="65" spans="1:8" ht="26.25" customHeight="1" x14ac:dyDescent="0.4">
      <c r="A65" s="263" t="s">
        <v>98</v>
      </c>
      <c r="B65" s="264">
        <v>1</v>
      </c>
      <c r="C65" s="686"/>
      <c r="D65" s="689"/>
      <c r="E65" s="324">
        <v>2</v>
      </c>
      <c r="F65" s="276">
        <v>25671354</v>
      </c>
      <c r="G65" s="410">
        <f>IF(ISBLANK(F65),"-",(F65/$D$50*$D$47*$B$68)*($B$57/$D$64))</f>
        <v>76.096178259060608</v>
      </c>
      <c r="H65" s="330">
        <f t="shared" si="0"/>
        <v>1.0146157101208082</v>
      </c>
    </row>
    <row r="66" spans="1:8" ht="26.25" customHeight="1" x14ac:dyDescent="0.4">
      <c r="A66" s="263" t="s">
        <v>99</v>
      </c>
      <c r="B66" s="264">
        <v>1</v>
      </c>
      <c r="C66" s="686"/>
      <c r="D66" s="689"/>
      <c r="E66" s="324">
        <v>3</v>
      </c>
      <c r="F66" s="276">
        <v>25674698</v>
      </c>
      <c r="G66" s="410">
        <f>IF(ISBLANK(F66),"-",(F66/$D$50*$D$47*$B$68)*($B$57/$D$64))</f>
        <v>76.106090693757224</v>
      </c>
      <c r="H66" s="330">
        <f t="shared" si="0"/>
        <v>1.014747875916763</v>
      </c>
    </row>
    <row r="67" spans="1:8" ht="27" customHeight="1" x14ac:dyDescent="0.4">
      <c r="A67" s="263" t="s">
        <v>100</v>
      </c>
      <c r="B67" s="264">
        <v>1</v>
      </c>
      <c r="C67" s="687"/>
      <c r="D67" s="690"/>
      <c r="E67" s="327">
        <v>4</v>
      </c>
      <c r="F67" s="328"/>
      <c r="G67" s="411" t="str">
        <f>IF(ISBLANK(F67),"-",(F67/$D$50*$D$47*$B$68)*($B$57/$D$64))</f>
        <v>-</v>
      </c>
      <c r="H67" s="331" t="str">
        <f t="shared" si="0"/>
        <v>-</v>
      </c>
    </row>
    <row r="68" spans="1:8" ht="26.25" customHeight="1" x14ac:dyDescent="0.4">
      <c r="A68" s="263" t="s">
        <v>101</v>
      </c>
      <c r="B68" s="332">
        <f>(B67/B66)*(B65/B64)*(B63/B62)*(B61/B60)*B59</f>
        <v>1000</v>
      </c>
      <c r="C68" s="685" t="s">
        <v>102</v>
      </c>
      <c r="D68" s="688">
        <f>Rifampicin!D68</f>
        <v>1239.94</v>
      </c>
      <c r="E68" s="321">
        <v>1</v>
      </c>
      <c r="F68" s="322">
        <v>25794635</v>
      </c>
      <c r="G68" s="409">
        <f>IF(ISBLANK(F68),"-",(F68/$D$50*$D$47*$B$68)*($B$57/$D$68))</f>
        <v>76.421530701511557</v>
      </c>
      <c r="H68" s="325">
        <f t="shared" si="0"/>
        <v>1.0189537426868207</v>
      </c>
    </row>
    <row r="69" spans="1:8" ht="27" customHeight="1" x14ac:dyDescent="0.4">
      <c r="A69" s="311" t="s">
        <v>103</v>
      </c>
      <c r="B69" s="333">
        <f>(D47*B68)/B56*B57</f>
        <v>1337.7088000000001</v>
      </c>
      <c r="C69" s="686"/>
      <c r="D69" s="689"/>
      <c r="E69" s="324">
        <v>2</v>
      </c>
      <c r="F69" s="276">
        <v>25736712</v>
      </c>
      <c r="G69" s="410">
        <f>IF(ISBLANK(F69),"-",(F69/$D$50*$D$47*$B$68)*($B$57/$D$68))</f>
        <v>76.249922755796348</v>
      </c>
      <c r="H69" s="325">
        <f t="shared" si="0"/>
        <v>1.0166656367439513</v>
      </c>
    </row>
    <row r="70" spans="1:8" ht="26.25" customHeight="1" x14ac:dyDescent="0.4">
      <c r="A70" s="698" t="s">
        <v>76</v>
      </c>
      <c r="B70" s="699"/>
      <c r="C70" s="686"/>
      <c r="D70" s="689"/>
      <c r="E70" s="324">
        <v>3</v>
      </c>
      <c r="F70" s="276">
        <v>25767153</v>
      </c>
      <c r="G70" s="410">
        <f>IF(ISBLANK(F70),"-",(F70/$D$50*$D$47*$B$68)*($B$57/$D$68))</f>
        <v>76.340110029858749</v>
      </c>
      <c r="H70" s="325">
        <f t="shared" si="0"/>
        <v>1.0178681337314499</v>
      </c>
    </row>
    <row r="71" spans="1:8" ht="27" customHeight="1" x14ac:dyDescent="0.4">
      <c r="A71" s="700"/>
      <c r="B71" s="701"/>
      <c r="C71" s="697"/>
      <c r="D71" s="690"/>
      <c r="E71" s="327">
        <v>4</v>
      </c>
      <c r="F71" s="328"/>
      <c r="G71" s="411" t="str">
        <f>IF(ISBLANK(F71),"-",(F71/$D$50*$D$47*$B$68)*($B$57/$D$68))</f>
        <v>-</v>
      </c>
      <c r="H71" s="334" t="str">
        <f t="shared" si="0"/>
        <v>-</v>
      </c>
    </row>
    <row r="72" spans="1:8" ht="26.25" customHeight="1" x14ac:dyDescent="0.4">
      <c r="A72" s="335"/>
      <c r="B72" s="335"/>
      <c r="C72" s="335"/>
      <c r="D72" s="335"/>
      <c r="E72" s="335"/>
      <c r="F72" s="337" t="s">
        <v>69</v>
      </c>
      <c r="G72" s="416">
        <f>AVERAGE(G60:G71)</f>
        <v>76.777907267923936</v>
      </c>
      <c r="H72" s="338">
        <f>AVERAGE(H60:H71)</f>
        <v>1.0237054302389861</v>
      </c>
    </row>
    <row r="73" spans="1:8" ht="26.25" customHeight="1" x14ac:dyDescent="0.4">
      <c r="C73" s="335"/>
      <c r="D73" s="335"/>
      <c r="E73" s="335"/>
      <c r="F73" s="339" t="s">
        <v>82</v>
      </c>
      <c r="G73" s="412">
        <f>STDEV(G60:G71)/G72</f>
        <v>1.1074695003708935E-2</v>
      </c>
      <c r="H73" s="412">
        <f>STDEV(H60:H71)/H72</f>
        <v>1.1074695003708916E-2</v>
      </c>
    </row>
    <row r="74" spans="1:8" ht="27" customHeight="1" x14ac:dyDescent="0.4">
      <c r="A74" s="335"/>
      <c r="B74" s="335"/>
      <c r="C74" s="336"/>
      <c r="D74" s="336"/>
      <c r="E74" s="340"/>
      <c r="F74" s="341" t="s">
        <v>18</v>
      </c>
      <c r="G74" s="342">
        <f>COUNT(G60:G71)</f>
        <v>9</v>
      </c>
      <c r="H74" s="342">
        <f>COUNT(H60:H71)</f>
        <v>9</v>
      </c>
    </row>
    <row r="76" spans="1:8" ht="26.25" customHeight="1" x14ac:dyDescent="0.4">
      <c r="A76" s="247" t="s">
        <v>104</v>
      </c>
      <c r="B76" s="343" t="s">
        <v>105</v>
      </c>
      <c r="C76" s="693" t="str">
        <f>B20</f>
        <v xml:space="preserve"> ISONIAZID</v>
      </c>
      <c r="D76" s="693"/>
      <c r="E76" s="344" t="s">
        <v>106</v>
      </c>
      <c r="F76" s="344"/>
      <c r="G76" s="345">
        <f>H72</f>
        <v>1.0237054302389861</v>
      </c>
      <c r="H76" s="346"/>
    </row>
    <row r="77" spans="1:8" ht="18.75" x14ac:dyDescent="0.3">
      <c r="A77" s="246" t="s">
        <v>107</v>
      </c>
      <c r="B77" s="246" t="s">
        <v>108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679" t="str">
        <f>B26</f>
        <v>ISONIAZID</v>
      </c>
      <c r="C79" s="679"/>
    </row>
    <row r="80" spans="1:8" ht="26.25" customHeight="1" x14ac:dyDescent="0.4">
      <c r="A80" s="248" t="s">
        <v>46</v>
      </c>
      <c r="B80" s="679" t="str">
        <f>B27</f>
        <v xml:space="preserve">I8 2 </v>
      </c>
      <c r="C80" s="679"/>
    </row>
    <row r="81" spans="1:12" ht="27" customHeight="1" x14ac:dyDescent="0.4">
      <c r="A81" s="248" t="s">
        <v>6</v>
      </c>
      <c r="B81" s="347">
        <f>B28</f>
        <v>98.5</v>
      </c>
    </row>
    <row r="82" spans="1:12" s="14" customFormat="1" ht="27" customHeight="1" x14ac:dyDescent="0.4">
      <c r="A82" s="248" t="s">
        <v>47</v>
      </c>
      <c r="B82" s="250">
        <v>0</v>
      </c>
      <c r="C82" s="670" t="s">
        <v>48</v>
      </c>
      <c r="D82" s="671"/>
      <c r="E82" s="671"/>
      <c r="F82" s="671"/>
      <c r="G82" s="672"/>
      <c r="I82" s="251"/>
      <c r="J82" s="251"/>
      <c r="K82" s="251"/>
      <c r="L82" s="251"/>
    </row>
    <row r="83" spans="1:12" s="14" customFormat="1" ht="19.5" customHeight="1" x14ac:dyDescent="0.3">
      <c r="A83" s="248" t="s">
        <v>49</v>
      </c>
      <c r="B83" s="252">
        <f>B81-B82</f>
        <v>98.5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14" customFormat="1" ht="27" customHeight="1" x14ac:dyDescent="0.4">
      <c r="A84" s="248" t="s">
        <v>50</v>
      </c>
      <c r="B84" s="255">
        <v>1</v>
      </c>
      <c r="C84" s="673" t="s">
        <v>109</v>
      </c>
      <c r="D84" s="674"/>
      <c r="E84" s="674"/>
      <c r="F84" s="674"/>
      <c r="G84" s="674"/>
      <c r="H84" s="675"/>
      <c r="I84" s="251"/>
      <c r="J84" s="251"/>
      <c r="K84" s="251"/>
      <c r="L84" s="251"/>
    </row>
    <row r="85" spans="1:12" s="14" customFormat="1" ht="27" customHeight="1" x14ac:dyDescent="0.4">
      <c r="A85" s="248" t="s">
        <v>52</v>
      </c>
      <c r="B85" s="255">
        <v>1</v>
      </c>
      <c r="C85" s="673" t="s">
        <v>110</v>
      </c>
      <c r="D85" s="674"/>
      <c r="E85" s="674"/>
      <c r="F85" s="674"/>
      <c r="G85" s="674"/>
      <c r="H85" s="675"/>
      <c r="I85" s="251"/>
      <c r="J85" s="251"/>
      <c r="K85" s="251"/>
      <c r="L85" s="251"/>
    </row>
    <row r="86" spans="1:12" s="14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14" customFormat="1" ht="18.75" x14ac:dyDescent="0.3">
      <c r="A87" s="248" t="s">
        <v>54</v>
      </c>
      <c r="B87" s="260">
        <f>B84/B85</f>
        <v>1</v>
      </c>
      <c r="C87" s="239" t="s">
        <v>55</v>
      </c>
      <c r="D87" s="239"/>
      <c r="E87" s="239"/>
      <c r="F87" s="239"/>
      <c r="G87" s="239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56</v>
      </c>
      <c r="B89" s="262">
        <v>100</v>
      </c>
      <c r="D89" s="348" t="s">
        <v>57</v>
      </c>
      <c r="E89" s="349"/>
      <c r="F89" s="676" t="s">
        <v>58</v>
      </c>
      <c r="G89" s="678"/>
    </row>
    <row r="90" spans="1:12" ht="27" customHeight="1" x14ac:dyDescent="0.4">
      <c r="A90" s="263" t="s">
        <v>59</v>
      </c>
      <c r="B90" s="264">
        <v>1</v>
      </c>
      <c r="C90" s="350" t="s">
        <v>60</v>
      </c>
      <c r="D90" s="266" t="s">
        <v>61</v>
      </c>
      <c r="E90" s="267" t="s">
        <v>62</v>
      </c>
      <c r="F90" s="266" t="s">
        <v>61</v>
      </c>
      <c r="G90" s="351" t="s">
        <v>62</v>
      </c>
      <c r="I90" s="269" t="s">
        <v>63</v>
      </c>
    </row>
    <row r="91" spans="1:12" ht="26.25" customHeight="1" x14ac:dyDescent="0.4">
      <c r="A91" s="263" t="s">
        <v>64</v>
      </c>
      <c r="B91" s="264">
        <v>1</v>
      </c>
      <c r="C91" s="352">
        <v>1</v>
      </c>
      <c r="D91" s="600">
        <v>34601476</v>
      </c>
      <c r="E91" s="272">
        <f>IF(ISBLANK(D91),"-",$D$101/$D$98*D91)</f>
        <v>28283737.544651248</v>
      </c>
      <c r="F91" s="600">
        <v>28473225</v>
      </c>
      <c r="G91" s="273">
        <f>IF(ISBLANK(F91),"-",$D$101/$F$98*F91)</f>
        <v>28575353.312739726</v>
      </c>
      <c r="I91" s="274"/>
    </row>
    <row r="92" spans="1:12" ht="26.25" customHeight="1" x14ac:dyDescent="0.4">
      <c r="A92" s="263" t="s">
        <v>65</v>
      </c>
      <c r="B92" s="264">
        <v>1</v>
      </c>
      <c r="C92" s="336">
        <v>2</v>
      </c>
      <c r="D92" s="601">
        <v>34507233</v>
      </c>
      <c r="E92" s="277">
        <f>IF(ISBLANK(D92),"-",$D$101/$D$98*D92)</f>
        <v>28206701.978959758</v>
      </c>
      <c r="F92" s="601">
        <v>28594373</v>
      </c>
      <c r="G92" s="278">
        <f>IF(ISBLANK(F92),"-",$D$101/$F$98*F92)</f>
        <v>28696935.848723333</v>
      </c>
      <c r="I92" s="680">
        <f>ABS((F96/D96*D95)-F95)/D95</f>
        <v>1.2398064880363758E-2</v>
      </c>
    </row>
    <row r="93" spans="1:12" ht="26.25" customHeight="1" x14ac:dyDescent="0.4">
      <c r="A93" s="263" t="s">
        <v>66</v>
      </c>
      <c r="B93" s="264">
        <v>1</v>
      </c>
      <c r="C93" s="336">
        <v>3</v>
      </c>
      <c r="D93" s="601">
        <v>34513016</v>
      </c>
      <c r="E93" s="277">
        <f>IF(ISBLANK(D93),"-",$D$101/$D$98*D93)</f>
        <v>28211429.085231777</v>
      </c>
      <c r="F93" s="601">
        <v>28616255</v>
      </c>
      <c r="G93" s="278">
        <f>IF(ISBLANK(F93),"-",$D$101/$F$98*F93)</f>
        <v>28718896.335503083</v>
      </c>
      <c r="I93" s="680"/>
    </row>
    <row r="94" spans="1:12" ht="27" customHeight="1" x14ac:dyDescent="0.4">
      <c r="A94" s="263" t="s">
        <v>67</v>
      </c>
      <c r="B94" s="264">
        <v>1</v>
      </c>
      <c r="C94" s="353">
        <v>4</v>
      </c>
      <c r="D94" s="602"/>
      <c r="E94" s="282" t="str">
        <f>IF(ISBLANK(D94),"-",$D$101/$D$98*D94)</f>
        <v>-</v>
      </c>
      <c r="F94" s="602"/>
      <c r="G94" s="283" t="str">
        <f>IF(ISBLANK(F94),"-",$D$101/$F$98*F94)</f>
        <v>-</v>
      </c>
      <c r="I94" s="284"/>
    </row>
    <row r="95" spans="1:12" ht="27" customHeight="1" x14ac:dyDescent="0.4">
      <c r="A95" s="263" t="s">
        <v>68</v>
      </c>
      <c r="B95" s="264">
        <v>1</v>
      </c>
      <c r="C95" s="354" t="s">
        <v>69</v>
      </c>
      <c r="D95" s="355">
        <f>AVERAGE(D91:D94)</f>
        <v>34540575</v>
      </c>
      <c r="E95" s="287">
        <f>AVERAGE(E91:E94)</f>
        <v>28233956.202947598</v>
      </c>
      <c r="F95" s="356">
        <f>AVERAGE(F91:F94)</f>
        <v>28561284.333333332</v>
      </c>
      <c r="G95" s="357">
        <f>AVERAGE(G91:G94)</f>
        <v>28663728.498988714</v>
      </c>
    </row>
    <row r="96" spans="1:12" ht="26.25" customHeight="1" x14ac:dyDescent="0.4">
      <c r="A96" s="263" t="s">
        <v>70</v>
      </c>
      <c r="B96" s="249">
        <v>1</v>
      </c>
      <c r="C96" s="358" t="s">
        <v>111</v>
      </c>
      <c r="D96" s="359">
        <f>D43</f>
        <v>10.35</v>
      </c>
      <c r="E96" s="279"/>
      <c r="F96" s="291">
        <f>F43</f>
        <v>8.43</v>
      </c>
    </row>
    <row r="97" spans="1:10" ht="26.25" customHeight="1" x14ac:dyDescent="0.4">
      <c r="A97" s="263" t="s">
        <v>72</v>
      </c>
      <c r="B97" s="249">
        <v>1</v>
      </c>
      <c r="C97" s="360" t="s">
        <v>112</v>
      </c>
      <c r="D97" s="361">
        <f>D96*$B$87</f>
        <v>10.35</v>
      </c>
      <c r="E97" s="294"/>
      <c r="F97" s="293">
        <f>F96*$B$87</f>
        <v>8.43</v>
      </c>
    </row>
    <row r="98" spans="1:10" ht="19.5" customHeight="1" x14ac:dyDescent="0.3">
      <c r="A98" s="263" t="s">
        <v>74</v>
      </c>
      <c r="B98" s="362">
        <f>(B97/B96)*(B95/B94)*(B93/B92)*(B91/B90)*B89</f>
        <v>100</v>
      </c>
      <c r="C98" s="360" t="s">
        <v>113</v>
      </c>
      <c r="D98" s="363">
        <f>D97*$B$83/100</f>
        <v>10.194749999999999</v>
      </c>
      <c r="E98" s="297"/>
      <c r="F98" s="296">
        <f>F97*$B$83/100</f>
        <v>8.3035499999999995</v>
      </c>
    </row>
    <row r="99" spans="1:10" ht="19.5" customHeight="1" x14ac:dyDescent="0.3">
      <c r="A99" s="681" t="s">
        <v>76</v>
      </c>
      <c r="B99" s="695"/>
      <c r="C99" s="360" t="s">
        <v>114</v>
      </c>
      <c r="D99" s="364">
        <f>D98/$B$98</f>
        <v>0.1019475</v>
      </c>
      <c r="E99" s="297"/>
      <c r="F99" s="300">
        <f>F98/$B$98</f>
        <v>8.3035499999999998E-2</v>
      </c>
      <c r="G99" s="365"/>
      <c r="H99" s="289"/>
    </row>
    <row r="100" spans="1:10" ht="19.5" customHeight="1" x14ac:dyDescent="0.3">
      <c r="A100" s="683"/>
      <c r="B100" s="696"/>
      <c r="C100" s="360" t="s">
        <v>78</v>
      </c>
      <c r="D100" s="366">
        <f>$B$56/$B$116</f>
        <v>8.3333333333333329E-2</v>
      </c>
      <c r="F100" s="305"/>
      <c r="G100" s="367"/>
      <c r="H100" s="289"/>
    </row>
    <row r="101" spans="1:10" ht="18.75" x14ac:dyDescent="0.3">
      <c r="C101" s="360" t="s">
        <v>79</v>
      </c>
      <c r="D101" s="361">
        <f>D100*$B$98</f>
        <v>8.3333333333333321</v>
      </c>
      <c r="F101" s="305"/>
      <c r="G101" s="365"/>
      <c r="H101" s="289"/>
    </row>
    <row r="102" spans="1:10" ht="19.5" customHeight="1" x14ac:dyDescent="0.3">
      <c r="C102" s="368" t="s">
        <v>80</v>
      </c>
      <c r="D102" s="369">
        <f>D101/B34</f>
        <v>8.3333333333333321</v>
      </c>
      <c r="F102" s="309"/>
      <c r="G102" s="365"/>
      <c r="H102" s="289"/>
      <c r="J102" s="370"/>
    </row>
    <row r="103" spans="1:10" ht="18.75" x14ac:dyDescent="0.3">
      <c r="C103" s="371" t="s">
        <v>115</v>
      </c>
      <c r="D103" s="372">
        <f>AVERAGE(E91:E94,G91:G94)</f>
        <v>28448842.350968152</v>
      </c>
      <c r="F103" s="309"/>
      <c r="G103" s="373"/>
      <c r="H103" s="289"/>
      <c r="J103" s="374"/>
    </row>
    <row r="104" spans="1:10" ht="18.75" x14ac:dyDescent="0.3">
      <c r="C104" s="339" t="s">
        <v>82</v>
      </c>
      <c r="D104" s="375">
        <f>STDEV(E91:E94,G91:G94)/D103</f>
        <v>8.5053522889622681E-3</v>
      </c>
      <c r="F104" s="309"/>
      <c r="G104" s="365"/>
      <c r="H104" s="289"/>
      <c r="J104" s="374"/>
    </row>
    <row r="105" spans="1:10" ht="19.5" customHeight="1" x14ac:dyDescent="0.3">
      <c r="C105" s="341" t="s">
        <v>18</v>
      </c>
      <c r="D105" s="376">
        <f>COUNT(E91:E94,G91:G94)</f>
        <v>6</v>
      </c>
      <c r="F105" s="309"/>
      <c r="G105" s="365"/>
      <c r="H105" s="289"/>
      <c r="J105" s="374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6.25" customHeight="1" x14ac:dyDescent="0.4">
      <c r="A107" s="261" t="s">
        <v>116</v>
      </c>
      <c r="B107" s="262">
        <v>900</v>
      </c>
      <c r="C107" s="377" t="s">
        <v>117</v>
      </c>
      <c r="D107" s="378" t="s">
        <v>61</v>
      </c>
      <c r="E107" s="379" t="s">
        <v>118</v>
      </c>
      <c r="F107" s="380" t="s">
        <v>119</v>
      </c>
    </row>
    <row r="108" spans="1:10" ht="26.25" customHeight="1" x14ac:dyDescent="0.4">
      <c r="A108" s="263" t="s">
        <v>120</v>
      </c>
      <c r="B108" s="264">
        <v>1</v>
      </c>
      <c r="C108" s="381">
        <v>1</v>
      </c>
      <c r="D108" s="382">
        <v>25715292</v>
      </c>
      <c r="E108" s="413">
        <f t="shared" ref="E108:E113" si="1">IF(ISBLANK(D108),"-",D108/$D$103*$D$100*$B$116)</f>
        <v>67.793510758948884</v>
      </c>
      <c r="F108" s="383">
        <f t="shared" ref="F108:F113" si="2">IF(ISBLANK(D108), "-", E108/$B$56)</f>
        <v>0.9039134767859851</v>
      </c>
    </row>
    <row r="109" spans="1:10" ht="26.25" customHeight="1" x14ac:dyDescent="0.4">
      <c r="A109" s="263" t="s">
        <v>93</v>
      </c>
      <c r="B109" s="264">
        <v>1</v>
      </c>
      <c r="C109" s="381">
        <v>2</v>
      </c>
      <c r="D109" s="382">
        <v>25672694</v>
      </c>
      <c r="E109" s="414">
        <f t="shared" si="1"/>
        <v>67.681209177022069</v>
      </c>
      <c r="F109" s="384">
        <f t="shared" si="2"/>
        <v>0.90241612236029423</v>
      </c>
    </row>
    <row r="110" spans="1:10" ht="26.25" customHeight="1" x14ac:dyDescent="0.4">
      <c r="A110" s="263" t="s">
        <v>94</v>
      </c>
      <c r="B110" s="264">
        <v>1</v>
      </c>
      <c r="C110" s="381">
        <v>3</v>
      </c>
      <c r="D110" s="382">
        <v>25714567</v>
      </c>
      <c r="E110" s="414">
        <f t="shared" si="1"/>
        <v>67.791599433372639</v>
      </c>
      <c r="F110" s="384">
        <f t="shared" si="2"/>
        <v>0.90388799244496854</v>
      </c>
    </row>
    <row r="111" spans="1:10" ht="26.25" customHeight="1" x14ac:dyDescent="0.4">
      <c r="A111" s="263" t="s">
        <v>95</v>
      </c>
      <c r="B111" s="264">
        <v>1</v>
      </c>
      <c r="C111" s="381">
        <v>4</v>
      </c>
      <c r="D111" s="382">
        <v>25729614</v>
      </c>
      <c r="E111" s="414">
        <f t="shared" si="1"/>
        <v>67.831268007090941</v>
      </c>
      <c r="F111" s="384">
        <f t="shared" si="2"/>
        <v>0.90441690676121256</v>
      </c>
    </row>
    <row r="112" spans="1:10" ht="26.25" customHeight="1" x14ac:dyDescent="0.4">
      <c r="A112" s="263" t="s">
        <v>96</v>
      </c>
      <c r="B112" s="264">
        <v>1</v>
      </c>
      <c r="C112" s="381">
        <v>5</v>
      </c>
      <c r="D112" s="382">
        <v>25679470</v>
      </c>
      <c r="E112" s="414">
        <f t="shared" si="1"/>
        <v>67.699072821304341</v>
      </c>
      <c r="F112" s="384">
        <f t="shared" si="2"/>
        <v>0.90265430428405791</v>
      </c>
    </row>
    <row r="113" spans="1:10" ht="26.25" customHeight="1" x14ac:dyDescent="0.4">
      <c r="A113" s="263" t="s">
        <v>98</v>
      </c>
      <c r="B113" s="264">
        <v>1</v>
      </c>
      <c r="C113" s="385">
        <v>6</v>
      </c>
      <c r="D113" s="386">
        <v>25628551</v>
      </c>
      <c r="E113" s="415">
        <f t="shared" si="1"/>
        <v>67.564834494384513</v>
      </c>
      <c r="F113" s="387">
        <f t="shared" si="2"/>
        <v>0.90086445992512687</v>
      </c>
    </row>
    <row r="114" spans="1:10" ht="26.25" customHeight="1" x14ac:dyDescent="0.4">
      <c r="A114" s="263" t="s">
        <v>99</v>
      </c>
      <c r="B114" s="264">
        <v>1</v>
      </c>
      <c r="C114" s="381"/>
      <c r="D114" s="336"/>
      <c r="E114" s="238"/>
      <c r="F114" s="388"/>
    </row>
    <row r="115" spans="1:10" ht="26.25" customHeight="1" x14ac:dyDescent="0.4">
      <c r="A115" s="263" t="s">
        <v>100</v>
      </c>
      <c r="B115" s="264">
        <v>1</v>
      </c>
      <c r="C115" s="381"/>
      <c r="D115" s="389" t="s">
        <v>69</v>
      </c>
      <c r="E115" s="417">
        <f>AVERAGE(E108:E113)</f>
        <v>67.726915782020569</v>
      </c>
      <c r="F115" s="390">
        <f>AVERAGE(F108:F113)</f>
        <v>0.90302554376027422</v>
      </c>
    </row>
    <row r="116" spans="1:10" ht="27" customHeight="1" x14ac:dyDescent="0.4">
      <c r="A116" s="263" t="s">
        <v>101</v>
      </c>
      <c r="B116" s="295">
        <f>(B115/B114)*(B113/B112)*(B111/B110)*(B109/B108)*B107</f>
        <v>900</v>
      </c>
      <c r="C116" s="391"/>
      <c r="D116" s="354" t="s">
        <v>82</v>
      </c>
      <c r="E116" s="392">
        <f>STDEV(E108:E113)/E115</f>
        <v>1.4563424895165731E-3</v>
      </c>
      <c r="F116" s="392">
        <f>STDEV(F108:F113)/F115</f>
        <v>1.4563424895165681E-3</v>
      </c>
      <c r="I116" s="238"/>
    </row>
    <row r="117" spans="1:10" ht="27" customHeight="1" x14ac:dyDescent="0.4">
      <c r="A117" s="681" t="s">
        <v>76</v>
      </c>
      <c r="B117" s="682"/>
      <c r="C117" s="393"/>
      <c r="D117" s="394" t="s">
        <v>18</v>
      </c>
      <c r="E117" s="395">
        <f>COUNT(E108:E113)</f>
        <v>6</v>
      </c>
      <c r="F117" s="395">
        <f>COUNT(F108:F113)</f>
        <v>6</v>
      </c>
      <c r="I117" s="238"/>
      <c r="J117" s="374"/>
    </row>
    <row r="118" spans="1:10" ht="19.5" customHeight="1" x14ac:dyDescent="0.3">
      <c r="A118" s="683"/>
      <c r="B118" s="684"/>
      <c r="C118" s="238"/>
      <c r="D118" s="238"/>
      <c r="E118" s="238"/>
      <c r="F118" s="336"/>
      <c r="G118" s="238"/>
      <c r="H118" s="238"/>
      <c r="I118" s="238"/>
    </row>
    <row r="119" spans="1:10" ht="18.75" x14ac:dyDescent="0.3">
      <c r="A119" s="404"/>
      <c r="B119" s="259"/>
      <c r="C119" s="238"/>
      <c r="D119" s="238"/>
      <c r="E119" s="238"/>
      <c r="F119" s="336"/>
      <c r="G119" s="238"/>
      <c r="H119" s="238"/>
      <c r="I119" s="238"/>
    </row>
    <row r="120" spans="1:10" ht="26.25" customHeight="1" x14ac:dyDescent="0.4">
      <c r="A120" s="247" t="s">
        <v>104</v>
      </c>
      <c r="B120" s="343" t="s">
        <v>121</v>
      </c>
      <c r="C120" s="693" t="str">
        <f>B20</f>
        <v xml:space="preserve"> ISONIAZID</v>
      </c>
      <c r="D120" s="693"/>
      <c r="E120" s="344" t="s">
        <v>122</v>
      </c>
      <c r="F120" s="344"/>
      <c r="G120" s="345">
        <f>F115</f>
        <v>0.90302554376027422</v>
      </c>
      <c r="H120" s="238"/>
      <c r="I120" s="238"/>
    </row>
    <row r="121" spans="1:10" ht="19.5" customHeight="1" x14ac:dyDescent="0.3">
      <c r="A121" s="396"/>
      <c r="B121" s="396"/>
      <c r="C121" s="397"/>
      <c r="D121" s="397"/>
      <c r="E121" s="397"/>
      <c r="F121" s="397"/>
      <c r="G121" s="397"/>
      <c r="H121" s="397"/>
    </row>
    <row r="122" spans="1:10" ht="18.75" x14ac:dyDescent="0.3">
      <c r="B122" s="694" t="s">
        <v>24</v>
      </c>
      <c r="C122" s="694"/>
      <c r="E122" s="350" t="s">
        <v>25</v>
      </c>
      <c r="F122" s="398"/>
      <c r="G122" s="694" t="s">
        <v>26</v>
      </c>
      <c r="H122" s="694"/>
    </row>
    <row r="123" spans="1:10" ht="69.95" customHeight="1" x14ac:dyDescent="0.3">
      <c r="A123" s="399" t="s">
        <v>27</v>
      </c>
      <c r="B123" s="400"/>
      <c r="C123" s="400"/>
      <c r="E123" s="400"/>
      <c r="F123" s="238"/>
      <c r="G123" s="401"/>
      <c r="H123" s="401"/>
    </row>
    <row r="124" spans="1:10" ht="69.95" customHeight="1" x14ac:dyDescent="0.3">
      <c r="A124" s="399" t="s">
        <v>28</v>
      </c>
      <c r="B124" s="402"/>
      <c r="C124" s="402"/>
      <c r="E124" s="402"/>
      <c r="F124" s="238"/>
      <c r="G124" s="403"/>
      <c r="H124" s="403"/>
    </row>
    <row r="125" spans="1:10" ht="18.75" x14ac:dyDescent="0.3">
      <c r="A125" s="335"/>
      <c r="B125" s="335"/>
      <c r="C125" s="336"/>
      <c r="D125" s="336"/>
      <c r="E125" s="336"/>
      <c r="F125" s="340"/>
      <c r="G125" s="336"/>
      <c r="H125" s="336"/>
      <c r="I125" s="238"/>
    </row>
    <row r="126" spans="1:10" ht="18.75" x14ac:dyDescent="0.3">
      <c r="A126" s="335"/>
      <c r="B126" s="335"/>
      <c r="C126" s="336"/>
      <c r="D126" s="336"/>
      <c r="E126" s="336"/>
      <c r="F126" s="340"/>
      <c r="G126" s="336"/>
      <c r="H126" s="336"/>
      <c r="I126" s="238"/>
    </row>
    <row r="127" spans="1:10" ht="18.75" x14ac:dyDescent="0.3">
      <c r="A127" s="335"/>
      <c r="B127" s="335"/>
      <c r="C127" s="336"/>
      <c r="D127" s="336"/>
      <c r="E127" s="336"/>
      <c r="F127" s="340"/>
      <c r="G127" s="336"/>
      <c r="H127" s="336"/>
      <c r="I127" s="238"/>
    </row>
    <row r="128" spans="1:10" ht="18.75" x14ac:dyDescent="0.3">
      <c r="A128" s="335"/>
      <c r="B128" s="335"/>
      <c r="C128" s="336"/>
      <c r="D128" s="336"/>
      <c r="E128" s="336"/>
      <c r="F128" s="340"/>
      <c r="G128" s="336"/>
      <c r="H128" s="336"/>
      <c r="I128" s="238"/>
    </row>
    <row r="129" spans="1:9" ht="18.75" x14ac:dyDescent="0.3">
      <c r="A129" s="335"/>
      <c r="B129" s="335"/>
      <c r="C129" s="336"/>
      <c r="D129" s="336"/>
      <c r="E129" s="336"/>
      <c r="F129" s="340"/>
      <c r="G129" s="336"/>
      <c r="H129" s="336"/>
      <c r="I129" s="238"/>
    </row>
    <row r="130" spans="1:9" ht="18.75" x14ac:dyDescent="0.3">
      <c r="A130" s="335"/>
      <c r="B130" s="335"/>
      <c r="C130" s="336"/>
      <c r="D130" s="336"/>
      <c r="E130" s="336"/>
      <c r="F130" s="340"/>
      <c r="G130" s="336"/>
      <c r="H130" s="336"/>
      <c r="I130" s="238"/>
    </row>
    <row r="131" spans="1:9" ht="18.75" x14ac:dyDescent="0.3">
      <c r="A131" s="335"/>
      <c r="B131" s="335"/>
      <c r="C131" s="336"/>
      <c r="D131" s="336"/>
      <c r="E131" s="336"/>
      <c r="F131" s="340"/>
      <c r="G131" s="336"/>
      <c r="H131" s="336"/>
      <c r="I131" s="238"/>
    </row>
    <row r="132" spans="1:9" ht="18.75" x14ac:dyDescent="0.3">
      <c r="A132" s="335"/>
      <c r="B132" s="335"/>
      <c r="C132" s="336"/>
      <c r="D132" s="336"/>
      <c r="E132" s="336"/>
      <c r="F132" s="340"/>
      <c r="G132" s="336"/>
      <c r="H132" s="336"/>
      <c r="I132" s="238"/>
    </row>
    <row r="133" spans="1:9" ht="18.75" x14ac:dyDescent="0.3">
      <c r="A133" s="335"/>
      <c r="B133" s="335"/>
      <c r="C133" s="336"/>
      <c r="D133" s="336"/>
      <c r="E133" s="336"/>
      <c r="F133" s="340"/>
      <c r="G133" s="336"/>
      <c r="H133" s="336"/>
      <c r="I133" s="23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60" zoomScaleNormal="100" workbookViewId="0">
      <selection activeCell="B41" sqref="B41"/>
    </sheetView>
  </sheetViews>
  <sheetFormatPr defaultRowHeight="13.5" x14ac:dyDescent="0.25"/>
  <cols>
    <col min="1" max="1" width="27.5703125" style="604" customWidth="1"/>
    <col min="2" max="2" width="20.42578125" style="604" customWidth="1"/>
    <col min="3" max="3" width="31.85546875" style="604" customWidth="1"/>
    <col min="4" max="4" width="25.85546875" style="604" customWidth="1"/>
    <col min="5" max="5" width="25.7109375" style="604" customWidth="1"/>
    <col min="6" max="6" width="23.140625" style="604" customWidth="1"/>
    <col min="7" max="7" width="28.42578125" style="604" customWidth="1"/>
    <col min="8" max="8" width="21.5703125" style="604" customWidth="1"/>
    <col min="9" max="9" width="9.140625" style="60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702" t="s">
        <v>0</v>
      </c>
      <c r="B15" s="702"/>
      <c r="C15" s="702"/>
      <c r="D15" s="702"/>
      <c r="E15" s="702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607" t="s">
        <v>132</v>
      </c>
      <c r="C18" s="53"/>
      <c r="D18" s="53"/>
      <c r="E18" s="53"/>
    </row>
    <row r="19" spans="1:5" ht="16.5" customHeight="1" x14ac:dyDescent="0.3">
      <c r="A19" s="55" t="s">
        <v>6</v>
      </c>
      <c r="B19" s="609" t="str">
        <f>'SST I'!B19</f>
        <v>NDQD201611531</v>
      </c>
      <c r="C19" s="53"/>
      <c r="D19" s="53"/>
      <c r="E19" s="53"/>
    </row>
    <row r="20" spans="1:5" ht="16.5" customHeight="1" x14ac:dyDescent="0.3">
      <c r="A20" s="8" t="s">
        <v>7</v>
      </c>
      <c r="B20" s="12">
        <v>43.25</v>
      </c>
      <c r="C20" s="53"/>
      <c r="D20" s="53"/>
      <c r="E20" s="53"/>
    </row>
    <row r="21" spans="1:5" ht="16.5" customHeight="1" x14ac:dyDescent="0.3">
      <c r="A21" s="8" t="s">
        <v>8</v>
      </c>
      <c r="B21" s="13">
        <f>B20/100</f>
        <v>0.4325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86305981</v>
      </c>
      <c r="C24" s="18">
        <v>9887.1</v>
      </c>
      <c r="D24" s="19">
        <v>1.1000000000000001</v>
      </c>
      <c r="E24" s="20">
        <v>3.3</v>
      </c>
    </row>
    <row r="25" spans="1:5" ht="16.5" customHeight="1" x14ac:dyDescent="0.3">
      <c r="A25" s="17">
        <v>2</v>
      </c>
      <c r="B25" s="18">
        <v>85853222</v>
      </c>
      <c r="C25" s="18">
        <v>9740.5</v>
      </c>
      <c r="D25" s="19">
        <v>1.1000000000000001</v>
      </c>
      <c r="E25" s="19">
        <v>3.3</v>
      </c>
    </row>
    <row r="26" spans="1:5" ht="16.5" customHeight="1" x14ac:dyDescent="0.3">
      <c r="A26" s="17">
        <v>3</v>
      </c>
      <c r="B26" s="18">
        <v>85938982</v>
      </c>
      <c r="C26" s="18">
        <v>9749.1</v>
      </c>
      <c r="D26" s="19">
        <v>1.1000000000000001</v>
      </c>
      <c r="E26" s="19">
        <v>3.3</v>
      </c>
    </row>
    <row r="27" spans="1:5" ht="16.5" customHeight="1" x14ac:dyDescent="0.3">
      <c r="A27" s="17">
        <v>4</v>
      </c>
      <c r="B27" s="18">
        <v>86153156</v>
      </c>
      <c r="C27" s="18">
        <v>8293.4</v>
      </c>
      <c r="D27" s="19">
        <v>1.1000000000000001</v>
      </c>
      <c r="E27" s="19">
        <v>3.2</v>
      </c>
    </row>
    <row r="28" spans="1:5" ht="16.5" customHeight="1" x14ac:dyDescent="0.3">
      <c r="A28" s="17">
        <v>5</v>
      </c>
      <c r="B28" s="18">
        <v>85953512</v>
      </c>
      <c r="C28" s="18">
        <v>8250.9</v>
      </c>
      <c r="D28" s="19">
        <v>1.1000000000000001</v>
      </c>
      <c r="E28" s="19">
        <v>3.2</v>
      </c>
    </row>
    <row r="29" spans="1:5" ht="16.5" customHeight="1" x14ac:dyDescent="0.3">
      <c r="A29" s="17">
        <v>6</v>
      </c>
      <c r="B29" s="21">
        <v>85932699</v>
      </c>
      <c r="C29" s="21">
        <v>8178.4</v>
      </c>
      <c r="D29" s="22">
        <v>1.1000000000000001</v>
      </c>
      <c r="E29" s="22">
        <v>3.2</v>
      </c>
    </row>
    <row r="30" spans="1:5" ht="16.5" customHeight="1" x14ac:dyDescent="0.3">
      <c r="A30" s="23" t="s">
        <v>16</v>
      </c>
      <c r="B30" s="24">
        <f>AVERAGE(B24:B29)</f>
        <v>86022925.333333328</v>
      </c>
      <c r="C30" s="25">
        <f>AVERAGE(C24:C29)</f>
        <v>9016.5666666666675</v>
      </c>
      <c r="D30" s="26">
        <f>AVERAGE(D24:D29)</f>
        <v>1.0999999999999999</v>
      </c>
      <c r="E30" s="26">
        <f>AVERAGE(E24:E29)</f>
        <v>3.2499999999999996</v>
      </c>
    </row>
    <row r="31" spans="1:5" ht="16.5" customHeight="1" x14ac:dyDescent="0.3">
      <c r="A31" s="27" t="s">
        <v>17</v>
      </c>
      <c r="B31" s="28">
        <f>(STDEV(B24:B29)/B30)</f>
        <v>1.9856672502026845E-3</v>
      </c>
      <c r="C31" s="29"/>
      <c r="D31" s="29"/>
      <c r="E31" s="30"/>
    </row>
    <row r="32" spans="1:5" s="604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604" customFormat="1" ht="15.75" customHeight="1" x14ac:dyDescent="0.25">
      <c r="A33" s="53"/>
      <c r="B33" s="53"/>
      <c r="C33" s="53"/>
      <c r="D33" s="53"/>
      <c r="E33" s="53"/>
    </row>
    <row r="34" spans="1:5" s="604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607" t="s">
        <v>132</v>
      </c>
      <c r="C39" s="53"/>
      <c r="D39" s="53"/>
      <c r="E39" s="53"/>
    </row>
    <row r="40" spans="1:5" ht="16.5" customHeight="1" x14ac:dyDescent="0.3">
      <c r="A40" s="55" t="s">
        <v>6</v>
      </c>
      <c r="B40" s="12" t="str">
        <f>'SST I'!B40</f>
        <v>NDQD201611531</v>
      </c>
      <c r="C40" s="53"/>
      <c r="D40" s="53"/>
      <c r="E40" s="53"/>
    </row>
    <row r="41" spans="1:5" ht="16.5" customHeight="1" x14ac:dyDescent="0.3">
      <c r="A41" s="8" t="s">
        <v>7</v>
      </c>
      <c r="B41" s="12">
        <v>43.25</v>
      </c>
      <c r="C41" s="53"/>
      <c r="D41" s="53"/>
      <c r="E41" s="53"/>
    </row>
    <row r="42" spans="1:5" ht="16.5" customHeight="1" x14ac:dyDescent="0.3">
      <c r="A42" s="8" t="s">
        <v>8</v>
      </c>
      <c r="B42" s="13">
        <f>B41/100</f>
        <v>0.4325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>
        <v>86305981</v>
      </c>
      <c r="C45" s="18">
        <v>9887.1</v>
      </c>
      <c r="D45" s="19">
        <v>1.1000000000000001</v>
      </c>
      <c r="E45" s="20">
        <v>3.3</v>
      </c>
    </row>
    <row r="46" spans="1:5" ht="16.5" customHeight="1" x14ac:dyDescent="0.3">
      <c r="A46" s="17">
        <v>2</v>
      </c>
      <c r="B46" s="18">
        <v>85853222</v>
      </c>
      <c r="C46" s="18">
        <v>9740.5</v>
      </c>
      <c r="D46" s="19">
        <v>1.1000000000000001</v>
      </c>
      <c r="E46" s="19">
        <v>3.3</v>
      </c>
    </row>
    <row r="47" spans="1:5" ht="16.5" customHeight="1" x14ac:dyDescent="0.3">
      <c r="A47" s="17">
        <v>3</v>
      </c>
      <c r="B47" s="18">
        <v>85938982</v>
      </c>
      <c r="C47" s="18">
        <v>9749.1</v>
      </c>
      <c r="D47" s="19">
        <v>1.1000000000000001</v>
      </c>
      <c r="E47" s="19">
        <v>3.3</v>
      </c>
    </row>
    <row r="48" spans="1:5" ht="16.5" customHeight="1" x14ac:dyDescent="0.3">
      <c r="A48" s="17">
        <v>4</v>
      </c>
      <c r="B48" s="18">
        <v>86153156</v>
      </c>
      <c r="C48" s="18">
        <v>8293.4</v>
      </c>
      <c r="D48" s="19">
        <v>1.1000000000000001</v>
      </c>
      <c r="E48" s="19">
        <v>3.2</v>
      </c>
    </row>
    <row r="49" spans="1:7" ht="16.5" customHeight="1" x14ac:dyDescent="0.3">
      <c r="A49" s="17">
        <v>5</v>
      </c>
      <c r="B49" s="18">
        <v>85953512</v>
      </c>
      <c r="C49" s="18">
        <v>8250.9</v>
      </c>
      <c r="D49" s="19">
        <v>1.1000000000000001</v>
      </c>
      <c r="E49" s="19">
        <v>3.2</v>
      </c>
    </row>
    <row r="50" spans="1:7" ht="16.5" customHeight="1" x14ac:dyDescent="0.3">
      <c r="A50" s="17">
        <v>6</v>
      </c>
      <c r="B50" s="21">
        <v>85932699</v>
      </c>
      <c r="C50" s="21">
        <v>8178.4</v>
      </c>
      <c r="D50" s="22">
        <v>1.1000000000000001</v>
      </c>
      <c r="E50" s="22">
        <v>3.2</v>
      </c>
    </row>
    <row r="51" spans="1:7" ht="16.5" customHeight="1" x14ac:dyDescent="0.3">
      <c r="A51" s="23" t="s">
        <v>16</v>
      </c>
      <c r="B51" s="24">
        <f>AVERAGE(B45:B50)</f>
        <v>86022925.333333328</v>
      </c>
      <c r="C51" s="25">
        <f>AVERAGE(C45:C50)</f>
        <v>9016.5666666666675</v>
      </c>
      <c r="D51" s="26">
        <f>AVERAGE(D45:D50)</f>
        <v>1.0999999999999999</v>
      </c>
      <c r="E51" s="26">
        <f>AVERAGE(E45:E50)</f>
        <v>3.2499999999999996</v>
      </c>
    </row>
    <row r="52" spans="1:7" ht="16.5" customHeight="1" x14ac:dyDescent="0.3">
      <c r="A52" s="27" t="s">
        <v>17</v>
      </c>
      <c r="B52" s="28">
        <f>(STDEV(B45:B50)/B51)</f>
        <v>1.9856672502026845E-3</v>
      </c>
      <c r="C52" s="29"/>
      <c r="D52" s="29"/>
      <c r="E52" s="30"/>
    </row>
    <row r="53" spans="1:7" s="604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604" customFormat="1" ht="15.75" customHeight="1" x14ac:dyDescent="0.25">
      <c r="A54" s="53"/>
      <c r="B54" s="53"/>
      <c r="C54" s="53"/>
      <c r="D54" s="53"/>
      <c r="E54" s="53"/>
    </row>
    <row r="55" spans="1:7" s="604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603"/>
      <c r="D58" s="43"/>
      <c r="F58" s="44"/>
      <c r="G58" s="44"/>
    </row>
    <row r="59" spans="1:7" ht="15" customHeight="1" x14ac:dyDescent="0.3">
      <c r="B59" s="703" t="s">
        <v>24</v>
      </c>
      <c r="C59" s="703"/>
      <c r="E59" s="605" t="s">
        <v>25</v>
      </c>
      <c r="F59" s="46"/>
      <c r="G59" s="605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63" zoomScale="60" zoomScaleNormal="40" zoomScalePageLayoutView="60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1" t="s">
        <v>43</v>
      </c>
      <c r="B1" s="691"/>
      <c r="C1" s="691"/>
      <c r="D1" s="691"/>
      <c r="E1" s="691"/>
      <c r="F1" s="691"/>
      <c r="G1" s="691"/>
      <c r="H1" s="691"/>
      <c r="I1" s="691"/>
    </row>
    <row r="2" spans="1:9" ht="18.75" customHeight="1" x14ac:dyDescent="0.25">
      <c r="A2" s="691"/>
      <c r="B2" s="691"/>
      <c r="C2" s="691"/>
      <c r="D2" s="691"/>
      <c r="E2" s="691"/>
      <c r="F2" s="691"/>
      <c r="G2" s="691"/>
      <c r="H2" s="691"/>
      <c r="I2" s="691"/>
    </row>
    <row r="3" spans="1:9" ht="18.75" customHeight="1" x14ac:dyDescent="0.25">
      <c r="A3" s="691"/>
      <c r="B3" s="691"/>
      <c r="C3" s="691"/>
      <c r="D3" s="691"/>
      <c r="E3" s="691"/>
      <c r="F3" s="691"/>
      <c r="G3" s="691"/>
      <c r="H3" s="691"/>
      <c r="I3" s="691"/>
    </row>
    <row r="4" spans="1:9" ht="18.75" customHeight="1" x14ac:dyDescent="0.25">
      <c r="A4" s="691"/>
      <c r="B4" s="691"/>
      <c r="C4" s="691"/>
      <c r="D4" s="691"/>
      <c r="E4" s="691"/>
      <c r="F4" s="691"/>
      <c r="G4" s="691"/>
      <c r="H4" s="691"/>
      <c r="I4" s="691"/>
    </row>
    <row r="5" spans="1:9" ht="18.75" customHeight="1" x14ac:dyDescent="0.25">
      <c r="A5" s="691"/>
      <c r="B5" s="691"/>
      <c r="C5" s="691"/>
      <c r="D5" s="691"/>
      <c r="E5" s="691"/>
      <c r="F5" s="691"/>
      <c r="G5" s="691"/>
      <c r="H5" s="691"/>
      <c r="I5" s="691"/>
    </row>
    <row r="6" spans="1:9" ht="18.75" customHeight="1" x14ac:dyDescent="0.25">
      <c r="A6" s="691"/>
      <c r="B6" s="691"/>
      <c r="C6" s="691"/>
      <c r="D6" s="691"/>
      <c r="E6" s="691"/>
      <c r="F6" s="691"/>
      <c r="G6" s="691"/>
      <c r="H6" s="691"/>
      <c r="I6" s="691"/>
    </row>
    <row r="7" spans="1:9" ht="18.75" customHeight="1" x14ac:dyDescent="0.25">
      <c r="A7" s="691"/>
      <c r="B7" s="691"/>
      <c r="C7" s="691"/>
      <c r="D7" s="691"/>
      <c r="E7" s="691"/>
      <c r="F7" s="691"/>
      <c r="G7" s="691"/>
      <c r="H7" s="691"/>
      <c r="I7" s="691"/>
    </row>
    <row r="8" spans="1:9" x14ac:dyDescent="0.25">
      <c r="A8" s="692" t="s">
        <v>44</v>
      </c>
      <c r="B8" s="692"/>
      <c r="C8" s="692"/>
      <c r="D8" s="692"/>
      <c r="E8" s="692"/>
      <c r="F8" s="692"/>
      <c r="G8" s="692"/>
      <c r="H8" s="692"/>
      <c r="I8" s="692"/>
    </row>
    <row r="9" spans="1:9" x14ac:dyDescent="0.25">
      <c r="A9" s="692"/>
      <c r="B9" s="692"/>
      <c r="C9" s="692"/>
      <c r="D9" s="692"/>
      <c r="E9" s="692"/>
      <c r="F9" s="692"/>
      <c r="G9" s="692"/>
      <c r="H9" s="692"/>
      <c r="I9" s="692"/>
    </row>
    <row r="10" spans="1:9" x14ac:dyDescent="0.25">
      <c r="A10" s="692"/>
      <c r="B10" s="692"/>
      <c r="C10" s="692"/>
      <c r="D10" s="692"/>
      <c r="E10" s="692"/>
      <c r="F10" s="692"/>
      <c r="G10" s="692"/>
      <c r="H10" s="692"/>
      <c r="I10" s="692"/>
    </row>
    <row r="11" spans="1:9" x14ac:dyDescent="0.25">
      <c r="A11" s="692"/>
      <c r="B11" s="692"/>
      <c r="C11" s="692"/>
      <c r="D11" s="692"/>
      <c r="E11" s="692"/>
      <c r="F11" s="692"/>
      <c r="G11" s="692"/>
      <c r="H11" s="692"/>
      <c r="I11" s="692"/>
    </row>
    <row r="12" spans="1:9" x14ac:dyDescent="0.25">
      <c r="A12" s="692"/>
      <c r="B12" s="692"/>
      <c r="C12" s="692"/>
      <c r="D12" s="692"/>
      <c r="E12" s="692"/>
      <c r="F12" s="692"/>
      <c r="G12" s="692"/>
      <c r="H12" s="692"/>
      <c r="I12" s="692"/>
    </row>
    <row r="13" spans="1:9" x14ac:dyDescent="0.25">
      <c r="A13" s="692"/>
      <c r="B13" s="692"/>
      <c r="C13" s="692"/>
      <c r="D13" s="692"/>
      <c r="E13" s="692"/>
      <c r="F13" s="692"/>
      <c r="G13" s="692"/>
      <c r="H13" s="692"/>
      <c r="I13" s="692"/>
    </row>
    <row r="14" spans="1:9" x14ac:dyDescent="0.25">
      <c r="A14" s="692"/>
      <c r="B14" s="692"/>
      <c r="C14" s="692"/>
      <c r="D14" s="692"/>
      <c r="E14" s="692"/>
      <c r="F14" s="692"/>
      <c r="G14" s="692"/>
      <c r="H14" s="692"/>
      <c r="I14" s="692"/>
    </row>
    <row r="15" spans="1:9" ht="19.5" customHeight="1" x14ac:dyDescent="0.3">
      <c r="A15" s="419"/>
    </row>
    <row r="16" spans="1:9" ht="19.5" customHeight="1" x14ac:dyDescent="0.3">
      <c r="A16" s="664" t="s">
        <v>29</v>
      </c>
      <c r="B16" s="665"/>
      <c r="C16" s="665"/>
      <c r="D16" s="665"/>
      <c r="E16" s="665"/>
      <c r="F16" s="665"/>
      <c r="G16" s="665"/>
      <c r="H16" s="666"/>
    </row>
    <row r="17" spans="1:14" ht="20.25" customHeight="1" x14ac:dyDescent="0.25">
      <c r="A17" s="667" t="s">
        <v>45</v>
      </c>
      <c r="B17" s="667"/>
      <c r="C17" s="667"/>
      <c r="D17" s="667"/>
      <c r="E17" s="667"/>
      <c r="F17" s="667"/>
      <c r="G17" s="667"/>
      <c r="H17" s="667"/>
    </row>
    <row r="18" spans="1:14" ht="26.25" customHeight="1" x14ac:dyDescent="0.4">
      <c r="A18" s="421" t="s">
        <v>31</v>
      </c>
      <c r="B18" s="663" t="s">
        <v>5</v>
      </c>
      <c r="C18" s="663"/>
      <c r="D18" s="586"/>
      <c r="E18" s="422"/>
      <c r="F18" s="423"/>
      <c r="G18" s="423"/>
      <c r="H18" s="423"/>
    </row>
    <row r="19" spans="1:14" ht="26.25" customHeight="1" x14ac:dyDescent="0.4">
      <c r="A19" s="421" t="s">
        <v>32</v>
      </c>
      <c r="B19" s="608" t="str">
        <f>Rifampicin!B19</f>
        <v>NDQD201611531</v>
      </c>
      <c r="C19" s="599">
        <v>29</v>
      </c>
      <c r="D19" s="423"/>
      <c r="E19" s="423"/>
      <c r="F19" s="423"/>
      <c r="G19" s="423"/>
      <c r="H19" s="423"/>
    </row>
    <row r="20" spans="1:14" ht="26.25" customHeight="1" x14ac:dyDescent="0.4">
      <c r="A20" s="421" t="s">
        <v>33</v>
      </c>
      <c r="B20" s="704" t="s">
        <v>125</v>
      </c>
      <c r="C20" s="668"/>
      <c r="D20" s="423"/>
      <c r="E20" s="423"/>
      <c r="F20" s="423"/>
      <c r="G20" s="423"/>
      <c r="H20" s="423"/>
    </row>
    <row r="21" spans="1:14" ht="26.25" customHeight="1" x14ac:dyDescent="0.4">
      <c r="A21" s="421" t="s">
        <v>34</v>
      </c>
      <c r="B21" s="668" t="s">
        <v>9</v>
      </c>
      <c r="C21" s="668"/>
      <c r="D21" s="668"/>
      <c r="E21" s="668"/>
      <c r="F21" s="668"/>
      <c r="G21" s="668"/>
      <c r="H21" s="668"/>
      <c r="I21" s="424"/>
    </row>
    <row r="22" spans="1:14" ht="26.25" customHeight="1" x14ac:dyDescent="0.4">
      <c r="A22" s="421" t="s">
        <v>35</v>
      </c>
      <c r="B22" s="425" t="s">
        <v>10</v>
      </c>
      <c r="C22" s="423"/>
      <c r="D22" s="423"/>
      <c r="E22" s="423"/>
      <c r="F22" s="423"/>
      <c r="G22" s="423"/>
      <c r="H22" s="423"/>
    </row>
    <row r="23" spans="1:14" ht="26.25" customHeight="1" x14ac:dyDescent="0.4">
      <c r="A23" s="421" t="s">
        <v>36</v>
      </c>
      <c r="B23" s="425"/>
      <c r="C23" s="423"/>
      <c r="D23" s="423"/>
      <c r="E23" s="423"/>
      <c r="F23" s="423"/>
      <c r="G23" s="423"/>
      <c r="H23" s="423"/>
    </row>
    <row r="24" spans="1:14" ht="18.75" x14ac:dyDescent="0.3">
      <c r="A24" s="421"/>
      <c r="B24" s="426"/>
    </row>
    <row r="25" spans="1:14" ht="18.75" x14ac:dyDescent="0.3">
      <c r="A25" s="427" t="s">
        <v>1</v>
      </c>
      <c r="B25" s="426"/>
    </row>
    <row r="26" spans="1:14" ht="26.25" customHeight="1" x14ac:dyDescent="0.4">
      <c r="A26" s="428" t="s">
        <v>4</v>
      </c>
      <c r="B26" s="663" t="s">
        <v>125</v>
      </c>
      <c r="C26" s="663"/>
    </row>
    <row r="27" spans="1:14" ht="26.25" customHeight="1" x14ac:dyDescent="0.4">
      <c r="A27" s="429" t="s">
        <v>46</v>
      </c>
      <c r="B27" s="669" t="s">
        <v>130</v>
      </c>
      <c r="C27" s="669"/>
    </row>
    <row r="28" spans="1:14" ht="27" customHeight="1" x14ac:dyDescent="0.4">
      <c r="A28" s="429" t="s">
        <v>6</v>
      </c>
      <c r="B28" s="430">
        <v>99.5</v>
      </c>
    </row>
    <row r="29" spans="1:14" s="14" customFormat="1" ht="27" customHeight="1" x14ac:dyDescent="0.4">
      <c r="A29" s="429" t="s">
        <v>47</v>
      </c>
      <c r="B29" s="431">
        <v>0</v>
      </c>
      <c r="C29" s="670" t="s">
        <v>48</v>
      </c>
      <c r="D29" s="671"/>
      <c r="E29" s="671"/>
      <c r="F29" s="671"/>
      <c r="G29" s="672"/>
      <c r="I29" s="432"/>
      <c r="J29" s="432"/>
      <c r="K29" s="432"/>
      <c r="L29" s="432"/>
    </row>
    <row r="30" spans="1:14" s="14" customFormat="1" ht="19.5" customHeight="1" x14ac:dyDescent="0.3">
      <c r="A30" s="429" t="s">
        <v>49</v>
      </c>
      <c r="B30" s="433">
        <f>B28-B29</f>
        <v>99.5</v>
      </c>
      <c r="C30" s="434"/>
      <c r="D30" s="434"/>
      <c r="E30" s="434"/>
      <c r="F30" s="434"/>
      <c r="G30" s="435"/>
      <c r="I30" s="432"/>
      <c r="J30" s="432"/>
      <c r="K30" s="432"/>
      <c r="L30" s="432"/>
    </row>
    <row r="31" spans="1:14" s="14" customFormat="1" ht="27" customHeight="1" x14ac:dyDescent="0.4">
      <c r="A31" s="429" t="s">
        <v>50</v>
      </c>
      <c r="B31" s="436">
        <v>1</v>
      </c>
      <c r="C31" s="673" t="s">
        <v>51</v>
      </c>
      <c r="D31" s="674"/>
      <c r="E31" s="674"/>
      <c r="F31" s="674"/>
      <c r="G31" s="674"/>
      <c r="H31" s="675"/>
      <c r="I31" s="432"/>
      <c r="J31" s="432"/>
      <c r="K31" s="432"/>
      <c r="L31" s="432"/>
    </row>
    <row r="32" spans="1:14" s="14" customFormat="1" ht="27" customHeight="1" x14ac:dyDescent="0.4">
      <c r="A32" s="429" t="s">
        <v>52</v>
      </c>
      <c r="B32" s="436">
        <v>1</v>
      </c>
      <c r="C32" s="673" t="s">
        <v>53</v>
      </c>
      <c r="D32" s="674"/>
      <c r="E32" s="674"/>
      <c r="F32" s="674"/>
      <c r="G32" s="674"/>
      <c r="H32" s="675"/>
      <c r="I32" s="432"/>
      <c r="J32" s="432"/>
      <c r="K32" s="432"/>
      <c r="L32" s="437"/>
      <c r="M32" s="437"/>
      <c r="N32" s="438"/>
    </row>
    <row r="33" spans="1:14" s="14" customFormat="1" ht="17.25" customHeight="1" x14ac:dyDescent="0.3">
      <c r="A33" s="429"/>
      <c r="B33" s="439"/>
      <c r="C33" s="440"/>
      <c r="D33" s="440"/>
      <c r="E33" s="440"/>
      <c r="F33" s="440"/>
      <c r="G33" s="440"/>
      <c r="H33" s="440"/>
      <c r="I33" s="432"/>
      <c r="J33" s="432"/>
      <c r="K33" s="432"/>
      <c r="L33" s="437"/>
      <c r="M33" s="437"/>
      <c r="N33" s="438"/>
    </row>
    <row r="34" spans="1:14" s="14" customFormat="1" ht="18.75" x14ac:dyDescent="0.3">
      <c r="A34" s="429" t="s">
        <v>54</v>
      </c>
      <c r="B34" s="441">
        <f>B31/B32</f>
        <v>1</v>
      </c>
      <c r="C34" s="420" t="s">
        <v>55</v>
      </c>
      <c r="D34" s="420"/>
      <c r="E34" s="420"/>
      <c r="F34" s="420"/>
      <c r="G34" s="420"/>
      <c r="I34" s="432"/>
      <c r="J34" s="432"/>
      <c r="K34" s="432"/>
      <c r="L34" s="437"/>
      <c r="M34" s="437"/>
      <c r="N34" s="438"/>
    </row>
    <row r="35" spans="1:14" s="14" customFormat="1" ht="19.5" customHeight="1" x14ac:dyDescent="0.3">
      <c r="A35" s="429"/>
      <c r="B35" s="433"/>
      <c r="G35" s="420"/>
      <c r="I35" s="432"/>
      <c r="J35" s="432"/>
      <c r="K35" s="432"/>
      <c r="L35" s="437"/>
      <c r="M35" s="437"/>
      <c r="N35" s="438"/>
    </row>
    <row r="36" spans="1:14" s="14" customFormat="1" ht="27" customHeight="1" x14ac:dyDescent="0.4">
      <c r="A36" s="442" t="s">
        <v>56</v>
      </c>
      <c r="B36" s="443">
        <v>100</v>
      </c>
      <c r="C36" s="420"/>
      <c r="D36" s="676" t="s">
        <v>57</v>
      </c>
      <c r="E36" s="677"/>
      <c r="F36" s="676" t="s">
        <v>58</v>
      </c>
      <c r="G36" s="678"/>
      <c r="J36" s="432"/>
      <c r="K36" s="432"/>
      <c r="L36" s="437"/>
      <c r="M36" s="437"/>
      <c r="N36" s="438"/>
    </row>
    <row r="37" spans="1:14" s="14" customFormat="1" ht="27" customHeight="1" x14ac:dyDescent="0.4">
      <c r="A37" s="444" t="s">
        <v>59</v>
      </c>
      <c r="B37" s="445">
        <v>1</v>
      </c>
      <c r="C37" s="446" t="s">
        <v>60</v>
      </c>
      <c r="D37" s="447" t="s">
        <v>61</v>
      </c>
      <c r="E37" s="448" t="s">
        <v>62</v>
      </c>
      <c r="F37" s="447" t="s">
        <v>61</v>
      </c>
      <c r="G37" s="449" t="s">
        <v>62</v>
      </c>
      <c r="I37" s="450" t="s">
        <v>63</v>
      </c>
      <c r="J37" s="432"/>
      <c r="K37" s="432"/>
      <c r="L37" s="437"/>
      <c r="M37" s="437"/>
      <c r="N37" s="438"/>
    </row>
    <row r="38" spans="1:14" s="14" customFormat="1" ht="26.25" customHeight="1" x14ac:dyDescent="0.4">
      <c r="A38" s="444" t="s">
        <v>64</v>
      </c>
      <c r="B38" s="445">
        <v>1</v>
      </c>
      <c r="C38" s="451">
        <v>1</v>
      </c>
      <c r="D38" s="452">
        <v>86153156</v>
      </c>
      <c r="E38" s="453">
        <f>IF(ISBLANK(D38),"-",$D$48/$D$45*D38)</f>
        <v>93571292.198615581</v>
      </c>
      <c r="F38" s="452">
        <v>89178485</v>
      </c>
      <c r="G38" s="454">
        <f>IF(ISBLANK(F38),"-",$D$48/$F$45*F38)</f>
        <v>93428959.463986605</v>
      </c>
      <c r="I38" s="455"/>
      <c r="J38" s="432"/>
      <c r="K38" s="432"/>
      <c r="L38" s="437"/>
      <c r="M38" s="437"/>
      <c r="N38" s="438"/>
    </row>
    <row r="39" spans="1:14" s="14" customFormat="1" ht="26.25" customHeight="1" x14ac:dyDescent="0.4">
      <c r="A39" s="444" t="s">
        <v>65</v>
      </c>
      <c r="B39" s="445">
        <v>1</v>
      </c>
      <c r="C39" s="456">
        <v>2</v>
      </c>
      <c r="D39" s="457">
        <v>85953512</v>
      </c>
      <c r="E39" s="458">
        <f>IF(ISBLANK(D39),"-",$D$48/$D$45*D39)</f>
        <v>93354458.040390432</v>
      </c>
      <c r="F39" s="457">
        <v>89483771</v>
      </c>
      <c r="G39" s="459">
        <f>IF(ISBLANK(F39),"-",$D$48/$F$45*F39)</f>
        <v>93748796.174813464</v>
      </c>
      <c r="I39" s="680">
        <f>ABS((F43/D43*D42)-F42)/D42</f>
        <v>3.0258342133571239E-3</v>
      </c>
      <c r="J39" s="432"/>
      <c r="K39" s="432"/>
      <c r="L39" s="437"/>
      <c r="M39" s="437"/>
      <c r="N39" s="438"/>
    </row>
    <row r="40" spans="1:14" ht="26.25" customHeight="1" x14ac:dyDescent="0.4">
      <c r="A40" s="444" t="s">
        <v>66</v>
      </c>
      <c r="B40" s="445">
        <v>1</v>
      </c>
      <c r="C40" s="456">
        <v>3</v>
      </c>
      <c r="D40" s="457">
        <v>85932699</v>
      </c>
      <c r="E40" s="458">
        <f>IF(ISBLANK(D40),"-",$D$48/$D$45*D40)</f>
        <v>93331852.956665695</v>
      </c>
      <c r="F40" s="457">
        <v>89626040</v>
      </c>
      <c r="G40" s="459">
        <f>IF(ISBLANK(F40),"-",$D$48/$F$45*F40)</f>
        <v>93897846.078879252</v>
      </c>
      <c r="I40" s="680"/>
      <c r="L40" s="437"/>
      <c r="M40" s="437"/>
      <c r="N40" s="460"/>
    </row>
    <row r="41" spans="1:14" ht="27" customHeight="1" x14ac:dyDescent="0.4">
      <c r="A41" s="444" t="s">
        <v>67</v>
      </c>
      <c r="B41" s="445">
        <v>1</v>
      </c>
      <c r="C41" s="461">
        <v>4</v>
      </c>
      <c r="D41" s="462"/>
      <c r="E41" s="463" t="str">
        <f>IF(ISBLANK(D41),"-",$D$48/$D$45*D41)</f>
        <v>-</v>
      </c>
      <c r="F41" s="462"/>
      <c r="G41" s="464" t="str">
        <f>IF(ISBLANK(F41),"-",$D$48/$F$45*F41)</f>
        <v>-</v>
      </c>
      <c r="I41" s="465"/>
      <c r="L41" s="437"/>
      <c r="M41" s="437"/>
      <c r="N41" s="460"/>
    </row>
    <row r="42" spans="1:14" ht="27" customHeight="1" x14ac:dyDescent="0.4">
      <c r="A42" s="444" t="s">
        <v>68</v>
      </c>
      <c r="B42" s="445">
        <v>1</v>
      </c>
      <c r="C42" s="466" t="s">
        <v>69</v>
      </c>
      <c r="D42" s="467">
        <f>AVERAGE(D38:D41)</f>
        <v>86013122.333333328</v>
      </c>
      <c r="E42" s="468">
        <f>AVERAGE(E38:E41)</f>
        <v>93419201.065223888</v>
      </c>
      <c r="F42" s="467">
        <f>AVERAGE(F38:F41)</f>
        <v>89429432</v>
      </c>
      <c r="G42" s="469">
        <f>AVERAGE(G38:G41)</f>
        <v>93691867.239226446</v>
      </c>
      <c r="H42" s="470"/>
    </row>
    <row r="43" spans="1:14" ht="26.25" customHeight="1" x14ac:dyDescent="0.4">
      <c r="A43" s="444" t="s">
        <v>70</v>
      </c>
      <c r="B43" s="445">
        <v>1</v>
      </c>
      <c r="C43" s="471" t="s">
        <v>71</v>
      </c>
      <c r="D43" s="472">
        <v>39.79</v>
      </c>
      <c r="E43" s="460"/>
      <c r="F43" s="472">
        <v>41.25</v>
      </c>
      <c r="H43" s="470"/>
    </row>
    <row r="44" spans="1:14" ht="26.25" customHeight="1" x14ac:dyDescent="0.4">
      <c r="A44" s="444" t="s">
        <v>72</v>
      </c>
      <c r="B44" s="445">
        <v>1</v>
      </c>
      <c r="C44" s="473" t="s">
        <v>73</v>
      </c>
      <c r="D44" s="474">
        <f>D43*$B$34</f>
        <v>39.79</v>
      </c>
      <c r="E44" s="475"/>
      <c r="F44" s="474">
        <f>F43*$B$34</f>
        <v>41.25</v>
      </c>
      <c r="H44" s="470"/>
    </row>
    <row r="45" spans="1:14" ht="19.5" customHeight="1" x14ac:dyDescent="0.3">
      <c r="A45" s="444" t="s">
        <v>74</v>
      </c>
      <c r="B45" s="476">
        <f>(B44/B43)*(B42/B41)*(B40/B39)*(B38/B37)*B36</f>
        <v>100</v>
      </c>
      <c r="C45" s="473" t="s">
        <v>75</v>
      </c>
      <c r="D45" s="477">
        <f>D44*$B$30/100</f>
        <v>39.591050000000003</v>
      </c>
      <c r="E45" s="478"/>
      <c r="F45" s="477">
        <f>F44*$B$30/100</f>
        <v>41.043750000000003</v>
      </c>
      <c r="H45" s="470"/>
    </row>
    <row r="46" spans="1:14" ht="19.5" customHeight="1" x14ac:dyDescent="0.3">
      <c r="A46" s="681" t="s">
        <v>76</v>
      </c>
      <c r="B46" s="682"/>
      <c r="C46" s="473" t="s">
        <v>77</v>
      </c>
      <c r="D46" s="479">
        <f>D45/$B$45</f>
        <v>0.39591050000000005</v>
      </c>
      <c r="E46" s="480"/>
      <c r="F46" s="481">
        <f>F45/$B$45</f>
        <v>0.41043750000000001</v>
      </c>
      <c r="H46" s="470"/>
    </row>
    <row r="47" spans="1:14" ht="27" customHeight="1" x14ac:dyDescent="0.4">
      <c r="A47" s="683"/>
      <c r="B47" s="684"/>
      <c r="C47" s="482" t="s">
        <v>78</v>
      </c>
      <c r="D47" s="483">
        <v>0.43</v>
      </c>
      <c r="E47" s="484"/>
      <c r="F47" s="480"/>
      <c r="H47" s="470"/>
    </row>
    <row r="48" spans="1:14" ht="18.75" x14ac:dyDescent="0.3">
      <c r="C48" s="485" t="s">
        <v>79</v>
      </c>
      <c r="D48" s="477">
        <f>D47*$B$45</f>
        <v>43</v>
      </c>
      <c r="F48" s="486"/>
      <c r="H48" s="470"/>
    </row>
    <row r="49" spans="1:12" ht="19.5" customHeight="1" x14ac:dyDescent="0.3">
      <c r="C49" s="487" t="s">
        <v>80</v>
      </c>
      <c r="D49" s="488">
        <f>D48/B34</f>
        <v>43</v>
      </c>
      <c r="F49" s="486"/>
      <c r="H49" s="470"/>
    </row>
    <row r="50" spans="1:12" ht="18.75" x14ac:dyDescent="0.3">
      <c r="C50" s="442" t="s">
        <v>81</v>
      </c>
      <c r="D50" s="489">
        <f>AVERAGE(E38:E41,G38:G41)</f>
        <v>93555534.152225181</v>
      </c>
      <c r="F50" s="490"/>
      <c r="H50" s="470"/>
    </row>
    <row r="51" spans="1:12" ht="18.75" x14ac:dyDescent="0.3">
      <c r="C51" s="444" t="s">
        <v>82</v>
      </c>
      <c r="D51" s="491">
        <f>STDEV(E38:E41,G38:G41)/D50</f>
        <v>2.4433385594835972E-3</v>
      </c>
      <c r="F51" s="490"/>
      <c r="H51" s="470"/>
    </row>
    <row r="52" spans="1:12" ht="19.5" customHeight="1" x14ac:dyDescent="0.3">
      <c r="C52" s="492" t="s">
        <v>18</v>
      </c>
      <c r="D52" s="493">
        <f>COUNT(E38:E41,G38:G41)</f>
        <v>6</v>
      </c>
      <c r="F52" s="490"/>
    </row>
    <row r="54" spans="1:12" ht="18.75" x14ac:dyDescent="0.3">
      <c r="A54" s="494" t="s">
        <v>1</v>
      </c>
      <c r="B54" s="495" t="s">
        <v>83</v>
      </c>
    </row>
    <row r="55" spans="1:12" ht="18.75" x14ac:dyDescent="0.3">
      <c r="A55" s="420" t="s">
        <v>84</v>
      </c>
      <c r="B55" s="496" t="str">
        <f>B21</f>
        <v>RIFAMPICIN 150mg, ISONIAZID 75mg, PYRAZINAMIDE 400mg &amp; ETHAMBUTOL HCl 275mg</v>
      </c>
    </row>
    <row r="56" spans="1:12" ht="26.25" customHeight="1" x14ac:dyDescent="0.4">
      <c r="A56" s="497" t="s">
        <v>85</v>
      </c>
      <c r="B56" s="498">
        <v>400</v>
      </c>
      <c r="C56" s="420" t="str">
        <f>B20</f>
        <v>PYRAZINAMIDE</v>
      </c>
      <c r="H56" s="499"/>
    </row>
    <row r="57" spans="1:12" ht="18.75" x14ac:dyDescent="0.3">
      <c r="A57" s="496" t="s">
        <v>86</v>
      </c>
      <c r="B57" s="587">
        <f>Isoniazid!B57</f>
        <v>1254.1020000000001</v>
      </c>
      <c r="H57" s="499"/>
    </row>
    <row r="58" spans="1:12" ht="19.5" customHeight="1" x14ac:dyDescent="0.3">
      <c r="H58" s="499"/>
    </row>
    <row r="59" spans="1:12" s="14" customFormat="1" ht="27" customHeight="1" x14ac:dyDescent="0.4">
      <c r="A59" s="442" t="s">
        <v>87</v>
      </c>
      <c r="B59" s="443">
        <v>200</v>
      </c>
      <c r="C59" s="420"/>
      <c r="D59" s="500" t="s">
        <v>88</v>
      </c>
      <c r="E59" s="501" t="s">
        <v>60</v>
      </c>
      <c r="F59" s="501" t="s">
        <v>61</v>
      </c>
      <c r="G59" s="501" t="s">
        <v>89</v>
      </c>
      <c r="H59" s="446" t="s">
        <v>90</v>
      </c>
      <c r="L59" s="432"/>
    </row>
    <row r="60" spans="1:12" s="14" customFormat="1" ht="26.25" customHeight="1" x14ac:dyDescent="0.4">
      <c r="A60" s="444" t="s">
        <v>91</v>
      </c>
      <c r="B60" s="445">
        <v>4</v>
      </c>
      <c r="C60" s="685" t="s">
        <v>92</v>
      </c>
      <c r="D60" s="688">
        <f>Isoniazid!D60</f>
        <v>1280.21</v>
      </c>
      <c r="E60" s="502">
        <v>1</v>
      </c>
      <c r="F60" s="503"/>
      <c r="G60" s="588" t="str">
        <f>IF(ISBLANK(F60),"-",(F60/$D$50*$D$47*$B$68)*($B$57/$D$60))</f>
        <v>-</v>
      </c>
      <c r="H60" s="504" t="str">
        <f t="shared" ref="H60:H71" si="0">IF(ISBLANK(F60),"-",G60/$B$56)</f>
        <v>-</v>
      </c>
      <c r="L60" s="432"/>
    </row>
    <row r="61" spans="1:12" s="14" customFormat="1" ht="26.25" customHeight="1" x14ac:dyDescent="0.4">
      <c r="A61" s="444" t="s">
        <v>93</v>
      </c>
      <c r="B61" s="445">
        <v>20</v>
      </c>
      <c r="C61" s="686"/>
      <c r="D61" s="689"/>
      <c r="E61" s="505">
        <v>2</v>
      </c>
      <c r="F61" s="457"/>
      <c r="G61" s="589" t="str">
        <f>IF(ISBLANK(F61),"-",(F61/$D$50*$D$47*$B$68)*($B$57/$D$60))</f>
        <v>-</v>
      </c>
      <c r="H61" s="506" t="str">
        <f t="shared" si="0"/>
        <v>-</v>
      </c>
      <c r="L61" s="432"/>
    </row>
    <row r="62" spans="1:12" s="14" customFormat="1" ht="26.25" customHeight="1" x14ac:dyDescent="0.4">
      <c r="A62" s="444" t="s">
        <v>94</v>
      </c>
      <c r="B62" s="445">
        <v>1</v>
      </c>
      <c r="C62" s="686"/>
      <c r="D62" s="689"/>
      <c r="E62" s="505">
        <v>3</v>
      </c>
      <c r="F62" s="507"/>
      <c r="G62" s="589" t="str">
        <f>IF(ISBLANK(F62),"-",(F62/$D$50*$D$47*$B$68)*($B$57/$D$60))</f>
        <v>-</v>
      </c>
      <c r="H62" s="506" t="str">
        <f t="shared" si="0"/>
        <v>-</v>
      </c>
      <c r="L62" s="432"/>
    </row>
    <row r="63" spans="1:12" ht="27" customHeight="1" x14ac:dyDescent="0.4">
      <c r="A63" s="444" t="s">
        <v>95</v>
      </c>
      <c r="B63" s="445">
        <v>1</v>
      </c>
      <c r="C63" s="687"/>
      <c r="D63" s="690"/>
      <c r="E63" s="508">
        <v>4</v>
      </c>
      <c r="F63" s="509"/>
      <c r="G63" s="589" t="str">
        <f>IF(ISBLANK(F63),"-",(F63/$D$50*$D$47*$B$68)*($B$57/$D$60))</f>
        <v>-</v>
      </c>
      <c r="H63" s="506" t="str">
        <f t="shared" si="0"/>
        <v>-</v>
      </c>
    </row>
    <row r="64" spans="1:12" ht="26.25" customHeight="1" x14ac:dyDescent="0.4">
      <c r="A64" s="444" t="s">
        <v>96</v>
      </c>
      <c r="B64" s="445">
        <v>1</v>
      </c>
      <c r="C64" s="685" t="s">
        <v>97</v>
      </c>
      <c r="D64" s="688">
        <f>Isoniazid!D64</f>
        <v>1239.29</v>
      </c>
      <c r="E64" s="502">
        <v>1</v>
      </c>
      <c r="F64" s="503">
        <v>89942845</v>
      </c>
      <c r="G64" s="590">
        <f>IF(ISBLANK(F64),"-",(F64/$D$50*$D$47*$B$68)*($B$57/$D$64))</f>
        <v>418.33625930613181</v>
      </c>
      <c r="H64" s="510">
        <f t="shared" si="0"/>
        <v>1.0458406482653295</v>
      </c>
    </row>
    <row r="65" spans="1:8" ht="26.25" customHeight="1" x14ac:dyDescent="0.4">
      <c r="A65" s="444" t="s">
        <v>98</v>
      </c>
      <c r="B65" s="445">
        <v>1</v>
      </c>
      <c r="C65" s="686"/>
      <c r="D65" s="689"/>
      <c r="E65" s="505">
        <v>2</v>
      </c>
      <c r="F65" s="457">
        <v>90021997</v>
      </c>
      <c r="G65" s="591">
        <f>IF(ISBLANK(F65),"-",(F65/$D$50*$D$47*$B$68)*($B$57/$D$64))</f>
        <v>418.7044058951862</v>
      </c>
      <c r="H65" s="511">
        <f t="shared" si="0"/>
        <v>1.0467610147379656</v>
      </c>
    </row>
    <row r="66" spans="1:8" ht="26.25" customHeight="1" x14ac:dyDescent="0.4">
      <c r="A66" s="444" t="s">
        <v>99</v>
      </c>
      <c r="B66" s="445">
        <v>1</v>
      </c>
      <c r="C66" s="686"/>
      <c r="D66" s="689"/>
      <c r="E66" s="505">
        <v>3</v>
      </c>
      <c r="F66" s="457">
        <v>89990980</v>
      </c>
      <c r="G66" s="591">
        <f>IF(ISBLANK(F66),"-",(F66/$D$50*$D$47*$B$68)*($B$57/$D$64))</f>
        <v>418.56014165988319</v>
      </c>
      <c r="H66" s="511">
        <f t="shared" si="0"/>
        <v>1.046400354149708</v>
      </c>
    </row>
    <row r="67" spans="1:8" ht="27" customHeight="1" x14ac:dyDescent="0.4">
      <c r="A67" s="444" t="s">
        <v>100</v>
      </c>
      <c r="B67" s="445">
        <v>1</v>
      </c>
      <c r="C67" s="687"/>
      <c r="D67" s="690"/>
      <c r="E67" s="508">
        <v>4</v>
      </c>
      <c r="F67" s="509"/>
      <c r="G67" s="592" t="str">
        <f>IF(ISBLANK(F67),"-",(F67/$D$50*$D$47*$B$68)*($B$57/$D$64))</f>
        <v>-</v>
      </c>
      <c r="H67" s="512" t="str">
        <f t="shared" si="0"/>
        <v>-</v>
      </c>
    </row>
    <row r="68" spans="1:8" ht="26.25" customHeight="1" x14ac:dyDescent="0.4">
      <c r="A68" s="444" t="s">
        <v>101</v>
      </c>
      <c r="B68" s="513">
        <f>(B67/B66)*(B65/B64)*(B63/B62)*(B61/B60)*B59</f>
        <v>1000</v>
      </c>
      <c r="C68" s="685" t="s">
        <v>102</v>
      </c>
      <c r="D68" s="688">
        <f>Isoniazid!D68</f>
        <v>1239.94</v>
      </c>
      <c r="E68" s="502">
        <v>1</v>
      </c>
      <c r="F68" s="503">
        <v>89995096</v>
      </c>
      <c r="G68" s="590">
        <f>IF(ISBLANK(F68),"-",(F68/$D$50*$D$47*$B$68)*($B$57/$D$68))</f>
        <v>418.35985855051126</v>
      </c>
      <c r="H68" s="506">
        <f t="shared" si="0"/>
        <v>1.0458996463762782</v>
      </c>
    </row>
    <row r="69" spans="1:8" ht="27" customHeight="1" x14ac:dyDescent="0.4">
      <c r="A69" s="492" t="s">
        <v>103</v>
      </c>
      <c r="B69" s="514">
        <f>(D47*B68)/B56*B57</f>
        <v>1348.1596500000001</v>
      </c>
      <c r="C69" s="686"/>
      <c r="D69" s="689"/>
      <c r="E69" s="505">
        <v>2</v>
      </c>
      <c r="F69" s="457">
        <v>89862706</v>
      </c>
      <c r="G69" s="591">
        <f>IF(ISBLANK(F69),"-",(F69/$D$50*$D$47*$B$68)*($B$57/$D$68))</f>
        <v>417.74441766389333</v>
      </c>
      <c r="H69" s="506">
        <f t="shared" si="0"/>
        <v>1.0443610441597333</v>
      </c>
    </row>
    <row r="70" spans="1:8" ht="26.25" customHeight="1" x14ac:dyDescent="0.4">
      <c r="A70" s="698" t="s">
        <v>76</v>
      </c>
      <c r="B70" s="699"/>
      <c r="C70" s="686"/>
      <c r="D70" s="689"/>
      <c r="E70" s="505">
        <v>3</v>
      </c>
      <c r="F70" s="457">
        <v>89974670</v>
      </c>
      <c r="G70" s="591">
        <f>IF(ISBLANK(F70),"-",(F70/$D$50*$D$47*$B$68)*($B$57/$D$68))</f>
        <v>418.2649042824392</v>
      </c>
      <c r="H70" s="506">
        <f t="shared" si="0"/>
        <v>1.0456622607060979</v>
      </c>
    </row>
    <row r="71" spans="1:8" ht="27" customHeight="1" x14ac:dyDescent="0.4">
      <c r="A71" s="700"/>
      <c r="B71" s="701"/>
      <c r="C71" s="697"/>
      <c r="D71" s="690"/>
      <c r="E71" s="508">
        <v>4</v>
      </c>
      <c r="F71" s="509"/>
      <c r="G71" s="592" t="str">
        <f>IF(ISBLANK(F71),"-",(F71/$D$50*$D$47*$B$68)*($B$57/$D$68))</f>
        <v>-</v>
      </c>
      <c r="H71" s="515" t="str">
        <f t="shared" si="0"/>
        <v>-</v>
      </c>
    </row>
    <row r="72" spans="1:8" ht="26.25" customHeight="1" x14ac:dyDescent="0.4">
      <c r="A72" s="516"/>
      <c r="B72" s="516"/>
      <c r="C72" s="516"/>
      <c r="D72" s="516"/>
      <c r="E72" s="516"/>
      <c r="F72" s="518" t="s">
        <v>69</v>
      </c>
      <c r="G72" s="597">
        <f>AVERAGE(G60:G71)</f>
        <v>418.32833122634082</v>
      </c>
      <c r="H72" s="519">
        <f>AVERAGE(H60:H71)</f>
        <v>1.0458208280658521</v>
      </c>
    </row>
    <row r="73" spans="1:8" ht="26.25" customHeight="1" x14ac:dyDescent="0.4">
      <c r="C73" s="516"/>
      <c r="D73" s="516"/>
      <c r="E73" s="516"/>
      <c r="F73" s="520" t="s">
        <v>82</v>
      </c>
      <c r="G73" s="593">
        <f>STDEV(G60:G71)/G72</f>
        <v>7.8646219642339874E-4</v>
      </c>
      <c r="H73" s="593">
        <f>STDEV(H60:H71)/H72</f>
        <v>7.8646219642343246E-4</v>
      </c>
    </row>
    <row r="74" spans="1:8" ht="27" customHeight="1" x14ac:dyDescent="0.4">
      <c r="A74" s="516"/>
      <c r="B74" s="516"/>
      <c r="C74" s="517"/>
      <c r="D74" s="517"/>
      <c r="E74" s="521"/>
      <c r="F74" s="522" t="s">
        <v>18</v>
      </c>
      <c r="G74" s="523">
        <f>COUNT(G60:G71)</f>
        <v>6</v>
      </c>
      <c r="H74" s="523">
        <f>COUNT(H60:H71)</f>
        <v>6</v>
      </c>
    </row>
    <row r="76" spans="1:8" ht="26.25" customHeight="1" x14ac:dyDescent="0.4">
      <c r="A76" s="428" t="s">
        <v>104</v>
      </c>
      <c r="B76" s="524" t="s">
        <v>105</v>
      </c>
      <c r="C76" s="693" t="str">
        <f>B20</f>
        <v>PYRAZINAMIDE</v>
      </c>
      <c r="D76" s="693"/>
      <c r="E76" s="525" t="s">
        <v>106</v>
      </c>
      <c r="F76" s="525"/>
      <c r="G76" s="526">
        <f>H72</f>
        <v>1.0458208280658521</v>
      </c>
      <c r="H76" s="527"/>
    </row>
    <row r="77" spans="1:8" ht="18.75" x14ac:dyDescent="0.3">
      <c r="A77" s="427" t="s">
        <v>107</v>
      </c>
      <c r="B77" s="427" t="s">
        <v>108</v>
      </c>
    </row>
    <row r="78" spans="1:8" ht="18.75" x14ac:dyDescent="0.3">
      <c r="A78" s="427"/>
      <c r="B78" s="427"/>
    </row>
    <row r="79" spans="1:8" ht="26.25" customHeight="1" x14ac:dyDescent="0.4">
      <c r="A79" s="428" t="s">
        <v>4</v>
      </c>
      <c r="B79" s="679" t="str">
        <f>B26</f>
        <v>PYRAZINAMIDE</v>
      </c>
      <c r="C79" s="679"/>
    </row>
    <row r="80" spans="1:8" ht="26.25" customHeight="1" x14ac:dyDescent="0.4">
      <c r="A80" s="429" t="s">
        <v>46</v>
      </c>
      <c r="B80" s="679" t="str">
        <f>B27</f>
        <v>P19 1</v>
      </c>
      <c r="C80" s="679"/>
    </row>
    <row r="81" spans="1:12" ht="27" customHeight="1" x14ac:dyDescent="0.4">
      <c r="A81" s="429" t="s">
        <v>6</v>
      </c>
      <c r="B81" s="528">
        <f>B28</f>
        <v>99.5</v>
      </c>
    </row>
    <row r="82" spans="1:12" s="14" customFormat="1" ht="27" customHeight="1" x14ac:dyDescent="0.4">
      <c r="A82" s="429" t="s">
        <v>47</v>
      </c>
      <c r="B82" s="431">
        <v>0</v>
      </c>
      <c r="C82" s="670" t="s">
        <v>48</v>
      </c>
      <c r="D82" s="671"/>
      <c r="E82" s="671"/>
      <c r="F82" s="671"/>
      <c r="G82" s="672"/>
      <c r="I82" s="432"/>
      <c r="J82" s="432"/>
      <c r="K82" s="432"/>
      <c r="L82" s="432"/>
    </row>
    <row r="83" spans="1:12" s="14" customFormat="1" ht="19.5" customHeight="1" x14ac:dyDescent="0.3">
      <c r="A83" s="429" t="s">
        <v>49</v>
      </c>
      <c r="B83" s="433">
        <f>B81-B82</f>
        <v>99.5</v>
      </c>
      <c r="C83" s="434"/>
      <c r="D83" s="434"/>
      <c r="E83" s="434"/>
      <c r="F83" s="434"/>
      <c r="G83" s="435"/>
      <c r="I83" s="432"/>
      <c r="J83" s="432"/>
      <c r="K83" s="432"/>
      <c r="L83" s="432"/>
    </row>
    <row r="84" spans="1:12" s="14" customFormat="1" ht="27" customHeight="1" x14ac:dyDescent="0.4">
      <c r="A84" s="429" t="s">
        <v>50</v>
      </c>
      <c r="B84" s="436">
        <v>1</v>
      </c>
      <c r="C84" s="673" t="s">
        <v>109</v>
      </c>
      <c r="D84" s="674"/>
      <c r="E84" s="674"/>
      <c r="F84" s="674"/>
      <c r="G84" s="674"/>
      <c r="H84" s="675"/>
      <c r="I84" s="432"/>
      <c r="J84" s="432"/>
      <c r="K84" s="432"/>
      <c r="L84" s="432"/>
    </row>
    <row r="85" spans="1:12" s="14" customFormat="1" ht="27" customHeight="1" x14ac:dyDescent="0.4">
      <c r="A85" s="429" t="s">
        <v>52</v>
      </c>
      <c r="B85" s="436">
        <v>1</v>
      </c>
      <c r="C85" s="673" t="s">
        <v>110</v>
      </c>
      <c r="D85" s="674"/>
      <c r="E85" s="674"/>
      <c r="F85" s="674"/>
      <c r="G85" s="674"/>
      <c r="H85" s="675"/>
      <c r="I85" s="432"/>
      <c r="J85" s="432"/>
      <c r="K85" s="432"/>
      <c r="L85" s="432"/>
    </row>
    <row r="86" spans="1:12" s="14" customFormat="1" ht="18.75" x14ac:dyDescent="0.3">
      <c r="A86" s="429"/>
      <c r="B86" s="439"/>
      <c r="C86" s="440"/>
      <c r="D86" s="440"/>
      <c r="E86" s="440"/>
      <c r="F86" s="440"/>
      <c r="G86" s="440"/>
      <c r="H86" s="440"/>
      <c r="I86" s="432"/>
      <c r="J86" s="432"/>
      <c r="K86" s="432"/>
      <c r="L86" s="432"/>
    </row>
    <row r="87" spans="1:12" s="14" customFormat="1" ht="18.75" x14ac:dyDescent="0.3">
      <c r="A87" s="429" t="s">
        <v>54</v>
      </c>
      <c r="B87" s="441">
        <f>B84/B85</f>
        <v>1</v>
      </c>
      <c r="C87" s="420" t="s">
        <v>55</v>
      </c>
      <c r="D87" s="420"/>
      <c r="E87" s="420"/>
      <c r="F87" s="420"/>
      <c r="G87" s="420"/>
      <c r="I87" s="432"/>
      <c r="J87" s="432"/>
      <c r="K87" s="432"/>
      <c r="L87" s="432"/>
    </row>
    <row r="88" spans="1:12" ht="19.5" customHeight="1" x14ac:dyDescent="0.3">
      <c r="A88" s="427"/>
      <c r="B88" s="427"/>
    </row>
    <row r="89" spans="1:12" ht="27" customHeight="1" x14ac:dyDescent="0.4">
      <c r="A89" s="442" t="s">
        <v>56</v>
      </c>
      <c r="B89" s="443">
        <v>100</v>
      </c>
      <c r="D89" s="529" t="s">
        <v>57</v>
      </c>
      <c r="E89" s="530"/>
      <c r="F89" s="676" t="s">
        <v>58</v>
      </c>
      <c r="G89" s="678"/>
    </row>
    <row r="90" spans="1:12" ht="27" customHeight="1" x14ac:dyDescent="0.4">
      <c r="A90" s="444" t="s">
        <v>59</v>
      </c>
      <c r="B90" s="445">
        <v>1</v>
      </c>
      <c r="C90" s="531" t="s">
        <v>60</v>
      </c>
      <c r="D90" s="447" t="s">
        <v>61</v>
      </c>
      <c r="E90" s="448" t="s">
        <v>62</v>
      </c>
      <c r="F90" s="447" t="s">
        <v>61</v>
      </c>
      <c r="G90" s="532" t="s">
        <v>62</v>
      </c>
      <c r="I90" s="450" t="s">
        <v>63</v>
      </c>
    </row>
    <row r="91" spans="1:12" ht="26.25" customHeight="1" x14ac:dyDescent="0.4">
      <c r="A91" s="444" t="s">
        <v>64</v>
      </c>
      <c r="B91" s="445">
        <v>1</v>
      </c>
      <c r="C91" s="533">
        <v>1</v>
      </c>
      <c r="D91" s="600">
        <v>86153156</v>
      </c>
      <c r="E91" s="453">
        <f>IF(ISBLANK(D91),"-",$D$101/$D$98*D91)</f>
        <v>96714513.900377855</v>
      </c>
      <c r="F91" s="600">
        <v>89178485</v>
      </c>
      <c r="G91" s="454">
        <f>IF(ISBLANK(F91),"-",$D$101/$F$98*F91)</f>
        <v>96567399.96277684</v>
      </c>
      <c r="I91" s="455"/>
    </row>
    <row r="92" spans="1:12" ht="26.25" customHeight="1" x14ac:dyDescent="0.4">
      <c r="A92" s="444" t="s">
        <v>65</v>
      </c>
      <c r="B92" s="445">
        <v>1</v>
      </c>
      <c r="C92" s="517">
        <v>2</v>
      </c>
      <c r="D92" s="601">
        <v>85953512</v>
      </c>
      <c r="E92" s="458">
        <f>IF(ISBLANK(D92),"-",$D$101/$D$98*D92)</f>
        <v>96490395.907380283</v>
      </c>
      <c r="F92" s="601">
        <v>89483771</v>
      </c>
      <c r="G92" s="459">
        <f>IF(ISBLANK(F92),"-",$D$101/$F$98*F92)</f>
        <v>96897980.542442843</v>
      </c>
      <c r="I92" s="680">
        <f>ABS((F96/D96*D95)-F95)/D95</f>
        <v>3.0258342133571239E-3</v>
      </c>
    </row>
    <row r="93" spans="1:12" ht="26.25" customHeight="1" x14ac:dyDescent="0.4">
      <c r="A93" s="444" t="s">
        <v>66</v>
      </c>
      <c r="B93" s="445">
        <v>1</v>
      </c>
      <c r="C93" s="517">
        <v>3</v>
      </c>
      <c r="D93" s="601">
        <v>85932699</v>
      </c>
      <c r="E93" s="458">
        <f>IF(ISBLANK(D93),"-",$D$101/$D$98*D93)</f>
        <v>96467031.479757831</v>
      </c>
      <c r="F93" s="601">
        <v>89626040</v>
      </c>
      <c r="G93" s="459">
        <f>IF(ISBLANK(F93),"-",$D$101/$F$98*F93)</f>
        <v>97052037.290831253</v>
      </c>
      <c r="I93" s="680"/>
    </row>
    <row r="94" spans="1:12" ht="27" customHeight="1" x14ac:dyDescent="0.4">
      <c r="A94" s="444" t="s">
        <v>67</v>
      </c>
      <c r="B94" s="445">
        <v>1</v>
      </c>
      <c r="C94" s="534">
        <v>4</v>
      </c>
      <c r="D94" s="602"/>
      <c r="E94" s="463" t="str">
        <f>IF(ISBLANK(D94),"-",$D$101/$D$98*D94)</f>
        <v>-</v>
      </c>
      <c r="F94" s="602"/>
      <c r="G94" s="464" t="str">
        <f>IF(ISBLANK(F94),"-",$D$101/$F$98*F94)</f>
        <v>-</v>
      </c>
      <c r="I94" s="465"/>
    </row>
    <row r="95" spans="1:12" ht="27" customHeight="1" x14ac:dyDescent="0.4">
      <c r="A95" s="444" t="s">
        <v>68</v>
      </c>
      <c r="B95" s="445">
        <v>1</v>
      </c>
      <c r="C95" s="535" t="s">
        <v>69</v>
      </c>
      <c r="D95" s="536">
        <f>AVERAGE(D91:D94)</f>
        <v>86013122.333333328</v>
      </c>
      <c r="E95" s="468">
        <f>AVERAGE(E91:E94)</f>
        <v>96557313.762505338</v>
      </c>
      <c r="F95" s="537">
        <f>AVERAGE(F91:F94)</f>
        <v>89429432</v>
      </c>
      <c r="G95" s="538">
        <f>AVERAGE(G91:G94)</f>
        <v>96839139.265350327</v>
      </c>
    </row>
    <row r="96" spans="1:12" ht="26.25" customHeight="1" x14ac:dyDescent="0.4">
      <c r="A96" s="444" t="s">
        <v>70</v>
      </c>
      <c r="B96" s="430">
        <v>1</v>
      </c>
      <c r="C96" s="539" t="s">
        <v>111</v>
      </c>
      <c r="D96" s="540">
        <f>D43</f>
        <v>39.79</v>
      </c>
      <c r="E96" s="460"/>
      <c r="F96" s="472">
        <f>F43</f>
        <v>41.25</v>
      </c>
    </row>
    <row r="97" spans="1:10" ht="26.25" customHeight="1" x14ac:dyDescent="0.4">
      <c r="A97" s="444" t="s">
        <v>72</v>
      </c>
      <c r="B97" s="430">
        <v>1</v>
      </c>
      <c r="C97" s="541" t="s">
        <v>112</v>
      </c>
      <c r="D97" s="542">
        <f>D96*$B$87</f>
        <v>39.79</v>
      </c>
      <c r="E97" s="475"/>
      <c r="F97" s="474">
        <f>F96*$B$87</f>
        <v>41.25</v>
      </c>
    </row>
    <row r="98" spans="1:10" ht="19.5" customHeight="1" x14ac:dyDescent="0.3">
      <c r="A98" s="444" t="s">
        <v>74</v>
      </c>
      <c r="B98" s="543">
        <f>(B97/B96)*(B95/B94)*(B93/B92)*(B91/B90)*B89</f>
        <v>100</v>
      </c>
      <c r="C98" s="541" t="s">
        <v>113</v>
      </c>
      <c r="D98" s="544">
        <f>D97*$B$83/100</f>
        <v>39.591050000000003</v>
      </c>
      <c r="E98" s="478"/>
      <c r="F98" s="477">
        <f>F97*$B$83/100</f>
        <v>41.043750000000003</v>
      </c>
    </row>
    <row r="99" spans="1:10" ht="19.5" customHeight="1" x14ac:dyDescent="0.3">
      <c r="A99" s="681" t="s">
        <v>76</v>
      </c>
      <c r="B99" s="695"/>
      <c r="C99" s="541" t="s">
        <v>114</v>
      </c>
      <c r="D99" s="545">
        <f>D98/$B$98</f>
        <v>0.39591050000000005</v>
      </c>
      <c r="E99" s="478"/>
      <c r="F99" s="481">
        <f>F98/$B$98</f>
        <v>0.41043750000000001</v>
      </c>
      <c r="G99" s="546"/>
      <c r="H99" s="470"/>
    </row>
    <row r="100" spans="1:10" ht="19.5" customHeight="1" x14ac:dyDescent="0.3">
      <c r="A100" s="683"/>
      <c r="B100" s="696"/>
      <c r="C100" s="541" t="s">
        <v>78</v>
      </c>
      <c r="D100" s="547">
        <f>$B$56/$B$116</f>
        <v>0.44444444444444442</v>
      </c>
      <c r="F100" s="486"/>
      <c r="G100" s="548"/>
      <c r="H100" s="470"/>
    </row>
    <row r="101" spans="1:10" ht="18.75" x14ac:dyDescent="0.3">
      <c r="C101" s="541" t="s">
        <v>79</v>
      </c>
      <c r="D101" s="542">
        <f>D100*$B$98</f>
        <v>44.444444444444443</v>
      </c>
      <c r="F101" s="486"/>
      <c r="G101" s="546"/>
      <c r="H101" s="470"/>
    </row>
    <row r="102" spans="1:10" ht="19.5" customHeight="1" x14ac:dyDescent="0.3">
      <c r="C102" s="549" t="s">
        <v>80</v>
      </c>
      <c r="D102" s="550">
        <f>D101/B34</f>
        <v>44.444444444444443</v>
      </c>
      <c r="F102" s="490"/>
      <c r="G102" s="546"/>
      <c r="H102" s="470"/>
      <c r="J102" s="551"/>
    </row>
    <row r="103" spans="1:10" ht="18.75" x14ac:dyDescent="0.3">
      <c r="C103" s="552" t="s">
        <v>115</v>
      </c>
      <c r="D103" s="553">
        <f>AVERAGE(E91:E94,G91:G94)</f>
        <v>96698226.513927817</v>
      </c>
      <c r="F103" s="490"/>
      <c r="G103" s="554"/>
      <c r="H103" s="470"/>
      <c r="J103" s="555"/>
    </row>
    <row r="104" spans="1:10" ht="18.75" x14ac:dyDescent="0.3">
      <c r="C104" s="520" t="s">
        <v>82</v>
      </c>
      <c r="D104" s="556">
        <f>STDEV(E91:E94,G91:G94)/D103</f>
        <v>2.4433385594835426E-3</v>
      </c>
      <c r="F104" s="490"/>
      <c r="G104" s="546"/>
      <c r="H104" s="470"/>
      <c r="J104" s="555"/>
    </row>
    <row r="105" spans="1:10" ht="19.5" customHeight="1" x14ac:dyDescent="0.3">
      <c r="C105" s="522" t="s">
        <v>18</v>
      </c>
      <c r="D105" s="557">
        <f>COUNT(E91:E94,G91:G94)</f>
        <v>6</v>
      </c>
      <c r="F105" s="490"/>
      <c r="G105" s="546"/>
      <c r="H105" s="470"/>
      <c r="J105" s="555"/>
    </row>
    <row r="106" spans="1:10" ht="19.5" customHeight="1" x14ac:dyDescent="0.3">
      <c r="A106" s="494"/>
      <c r="B106" s="494"/>
      <c r="C106" s="494"/>
      <c r="D106" s="494"/>
      <c r="E106" s="494"/>
    </row>
    <row r="107" spans="1:10" ht="26.25" customHeight="1" x14ac:dyDescent="0.4">
      <c r="A107" s="442" t="s">
        <v>116</v>
      </c>
      <c r="B107" s="443">
        <v>900</v>
      </c>
      <c r="C107" s="558" t="s">
        <v>117</v>
      </c>
      <c r="D107" s="559" t="s">
        <v>61</v>
      </c>
      <c r="E107" s="560" t="s">
        <v>118</v>
      </c>
      <c r="F107" s="561" t="s">
        <v>119</v>
      </c>
    </row>
    <row r="108" spans="1:10" ht="26.25" customHeight="1" x14ac:dyDescent="0.4">
      <c r="A108" s="444" t="s">
        <v>120</v>
      </c>
      <c r="B108" s="445">
        <v>1</v>
      </c>
      <c r="C108" s="562">
        <v>1</v>
      </c>
      <c r="D108" s="563">
        <v>90250737</v>
      </c>
      <c r="E108" s="594">
        <f t="shared" ref="E108:E113" si="1">IF(ISBLANK(D108),"-",D108/$D$103*$D$100*$B$116)</f>
        <v>373.32944048152046</v>
      </c>
      <c r="F108" s="564">
        <f t="shared" ref="F108:F113" si="2">IF(ISBLANK(D108), "-", E108/$B$56)</f>
        <v>0.9333236012038012</v>
      </c>
    </row>
    <row r="109" spans="1:10" ht="26.25" customHeight="1" x14ac:dyDescent="0.4">
      <c r="A109" s="444" t="s">
        <v>93</v>
      </c>
      <c r="B109" s="445">
        <v>1</v>
      </c>
      <c r="C109" s="562">
        <v>2</v>
      </c>
      <c r="D109" s="563">
        <v>90143791</v>
      </c>
      <c r="E109" s="595">
        <f t="shared" si="1"/>
        <v>372.88704974135692</v>
      </c>
      <c r="F109" s="565">
        <f t="shared" si="2"/>
        <v>0.93221762435339228</v>
      </c>
    </row>
    <row r="110" spans="1:10" ht="26.25" customHeight="1" x14ac:dyDescent="0.4">
      <c r="A110" s="444" t="s">
        <v>94</v>
      </c>
      <c r="B110" s="445">
        <v>1</v>
      </c>
      <c r="C110" s="562">
        <v>3</v>
      </c>
      <c r="D110" s="563">
        <v>90264858</v>
      </c>
      <c r="E110" s="595">
        <f t="shared" si="1"/>
        <v>373.38785313502643</v>
      </c>
      <c r="F110" s="565">
        <f t="shared" si="2"/>
        <v>0.93346963283756612</v>
      </c>
    </row>
    <row r="111" spans="1:10" ht="26.25" customHeight="1" x14ac:dyDescent="0.4">
      <c r="A111" s="444" t="s">
        <v>95</v>
      </c>
      <c r="B111" s="445">
        <v>1</v>
      </c>
      <c r="C111" s="562">
        <v>4</v>
      </c>
      <c r="D111" s="563">
        <v>90326471</v>
      </c>
      <c r="E111" s="595">
        <f t="shared" si="1"/>
        <v>373.64272027053124</v>
      </c>
      <c r="F111" s="565">
        <f t="shared" si="2"/>
        <v>0.93410680067632812</v>
      </c>
    </row>
    <row r="112" spans="1:10" ht="26.25" customHeight="1" x14ac:dyDescent="0.4">
      <c r="A112" s="444" t="s">
        <v>96</v>
      </c>
      <c r="B112" s="445">
        <v>1</v>
      </c>
      <c r="C112" s="562">
        <v>5</v>
      </c>
      <c r="D112" s="563">
        <v>90164819</v>
      </c>
      <c r="E112" s="595">
        <f t="shared" si="1"/>
        <v>372.97403375650617</v>
      </c>
      <c r="F112" s="565">
        <f t="shared" si="2"/>
        <v>0.93243508439126543</v>
      </c>
    </row>
    <row r="113" spans="1:10" ht="26.25" customHeight="1" x14ac:dyDescent="0.4">
      <c r="A113" s="444" t="s">
        <v>98</v>
      </c>
      <c r="B113" s="445">
        <v>1</v>
      </c>
      <c r="C113" s="566">
        <v>6</v>
      </c>
      <c r="D113" s="567">
        <v>89973277</v>
      </c>
      <c r="E113" s="596">
        <f t="shared" si="1"/>
        <v>372.18170485077428</v>
      </c>
      <c r="F113" s="568">
        <f t="shared" si="2"/>
        <v>0.93045426212693572</v>
      </c>
    </row>
    <row r="114" spans="1:10" ht="26.25" customHeight="1" x14ac:dyDescent="0.4">
      <c r="A114" s="444" t="s">
        <v>99</v>
      </c>
      <c r="B114" s="445">
        <v>1</v>
      </c>
      <c r="C114" s="562"/>
      <c r="D114" s="517"/>
      <c r="E114" s="419"/>
      <c r="F114" s="569"/>
    </row>
    <row r="115" spans="1:10" ht="26.25" customHeight="1" x14ac:dyDescent="0.4">
      <c r="A115" s="444" t="s">
        <v>100</v>
      </c>
      <c r="B115" s="445">
        <v>1</v>
      </c>
      <c r="C115" s="562"/>
      <c r="D115" s="570" t="s">
        <v>69</v>
      </c>
      <c r="E115" s="598">
        <f>AVERAGE(E108:E113)</f>
        <v>373.06713370595259</v>
      </c>
      <c r="F115" s="571">
        <f>AVERAGE(F108:F113)</f>
        <v>0.93266783426488142</v>
      </c>
    </row>
    <row r="116" spans="1:10" ht="27" customHeight="1" x14ac:dyDescent="0.4">
      <c r="A116" s="444" t="s">
        <v>101</v>
      </c>
      <c r="B116" s="476">
        <f>(B115/B114)*(B113/B112)*(B111/B110)*(B109/B108)*B107</f>
        <v>900</v>
      </c>
      <c r="C116" s="572"/>
      <c r="D116" s="535" t="s">
        <v>82</v>
      </c>
      <c r="E116" s="573">
        <f>STDEV(E108:E113)/E115</f>
        <v>1.3814490048144929E-3</v>
      </c>
      <c r="F116" s="573">
        <f>STDEV(F108:F113)/F115</f>
        <v>1.3814490048145018E-3</v>
      </c>
      <c r="I116" s="419"/>
    </row>
    <row r="117" spans="1:10" ht="27" customHeight="1" x14ac:dyDescent="0.4">
      <c r="A117" s="681" t="s">
        <v>76</v>
      </c>
      <c r="B117" s="682"/>
      <c r="C117" s="574"/>
      <c r="D117" s="575" t="s">
        <v>18</v>
      </c>
      <c r="E117" s="576">
        <f>COUNT(E108:E113)</f>
        <v>6</v>
      </c>
      <c r="F117" s="576">
        <f>COUNT(F108:F113)</f>
        <v>6</v>
      </c>
      <c r="I117" s="419"/>
      <c r="J117" s="555"/>
    </row>
    <row r="118" spans="1:10" ht="19.5" customHeight="1" x14ac:dyDescent="0.3">
      <c r="A118" s="683"/>
      <c r="B118" s="684"/>
      <c r="C118" s="419"/>
      <c r="D118" s="419"/>
      <c r="E118" s="419"/>
      <c r="F118" s="517"/>
      <c r="G118" s="419"/>
      <c r="H118" s="419"/>
      <c r="I118" s="419"/>
    </row>
    <row r="119" spans="1:10" ht="18.75" x14ac:dyDescent="0.3">
      <c r="A119" s="585"/>
      <c r="B119" s="440"/>
      <c r="C119" s="419"/>
      <c r="D119" s="419"/>
      <c r="E119" s="419"/>
      <c r="F119" s="517"/>
      <c r="G119" s="419"/>
      <c r="H119" s="419"/>
      <c r="I119" s="419"/>
    </row>
    <row r="120" spans="1:10" ht="26.25" customHeight="1" x14ac:dyDescent="0.4">
      <c r="A120" s="428" t="s">
        <v>104</v>
      </c>
      <c r="B120" s="524" t="s">
        <v>121</v>
      </c>
      <c r="C120" s="693" t="str">
        <f>B20</f>
        <v>PYRAZINAMIDE</v>
      </c>
      <c r="D120" s="693"/>
      <c r="E120" s="525" t="s">
        <v>122</v>
      </c>
      <c r="F120" s="525"/>
      <c r="G120" s="526">
        <f>F115</f>
        <v>0.93266783426488142</v>
      </c>
      <c r="H120" s="419"/>
      <c r="I120" s="419"/>
    </row>
    <row r="121" spans="1:10" ht="19.5" customHeight="1" x14ac:dyDescent="0.3">
      <c r="A121" s="577"/>
      <c r="B121" s="577"/>
      <c r="C121" s="578"/>
      <c r="D121" s="578"/>
      <c r="E121" s="578"/>
      <c r="F121" s="578"/>
      <c r="G121" s="578"/>
      <c r="H121" s="578"/>
    </row>
    <row r="122" spans="1:10" ht="18.75" x14ac:dyDescent="0.3">
      <c r="B122" s="694" t="s">
        <v>24</v>
      </c>
      <c r="C122" s="694"/>
      <c r="E122" s="531" t="s">
        <v>25</v>
      </c>
      <c r="F122" s="579"/>
      <c r="G122" s="694" t="s">
        <v>26</v>
      </c>
      <c r="H122" s="694"/>
    </row>
    <row r="123" spans="1:10" ht="69.95" customHeight="1" x14ac:dyDescent="0.3">
      <c r="A123" s="580" t="s">
        <v>27</v>
      </c>
      <c r="B123" s="581"/>
      <c r="C123" s="581"/>
      <c r="E123" s="581"/>
      <c r="F123" s="419"/>
      <c r="G123" s="582"/>
      <c r="H123" s="582"/>
    </row>
    <row r="124" spans="1:10" ht="69.95" customHeight="1" x14ac:dyDescent="0.3">
      <c r="A124" s="580" t="s">
        <v>28</v>
      </c>
      <c r="B124" s="583"/>
      <c r="C124" s="583"/>
      <c r="E124" s="583"/>
      <c r="F124" s="419"/>
      <c r="G124" s="584"/>
      <c r="H124" s="584"/>
    </row>
    <row r="125" spans="1:10" ht="18.75" x14ac:dyDescent="0.3">
      <c r="A125" s="516"/>
      <c r="B125" s="516"/>
      <c r="C125" s="517"/>
      <c r="D125" s="517"/>
      <c r="E125" s="517"/>
      <c r="F125" s="521"/>
      <c r="G125" s="517"/>
      <c r="H125" s="517"/>
      <c r="I125" s="419"/>
    </row>
    <row r="126" spans="1:10" ht="18.75" x14ac:dyDescent="0.3">
      <c r="A126" s="516"/>
      <c r="B126" s="516"/>
      <c r="C126" s="517"/>
      <c r="D126" s="517"/>
      <c r="E126" s="517"/>
      <c r="F126" s="521"/>
      <c r="G126" s="517"/>
      <c r="H126" s="517"/>
      <c r="I126" s="419"/>
    </row>
    <row r="127" spans="1:10" ht="18.75" x14ac:dyDescent="0.3">
      <c r="A127" s="516"/>
      <c r="B127" s="516"/>
      <c r="C127" s="517"/>
      <c r="D127" s="517"/>
      <c r="E127" s="517"/>
      <c r="F127" s="521"/>
      <c r="G127" s="517"/>
      <c r="H127" s="517"/>
      <c r="I127" s="419"/>
    </row>
    <row r="128" spans="1:10" ht="18.75" x14ac:dyDescent="0.3">
      <c r="A128" s="516"/>
      <c r="B128" s="516"/>
      <c r="C128" s="517"/>
      <c r="D128" s="517"/>
      <c r="E128" s="517"/>
      <c r="F128" s="521"/>
      <c r="G128" s="517"/>
      <c r="H128" s="517"/>
      <c r="I128" s="419"/>
    </row>
    <row r="129" spans="1:9" ht="18.75" x14ac:dyDescent="0.3">
      <c r="A129" s="516"/>
      <c r="B129" s="516"/>
      <c r="C129" s="517"/>
      <c r="D129" s="517"/>
      <c r="E129" s="517"/>
      <c r="F129" s="521"/>
      <c r="G129" s="517"/>
      <c r="H129" s="517"/>
      <c r="I129" s="419"/>
    </row>
    <row r="130" spans="1:9" ht="18.75" x14ac:dyDescent="0.3">
      <c r="A130" s="516"/>
      <c r="B130" s="516"/>
      <c r="C130" s="517"/>
      <c r="D130" s="517"/>
      <c r="E130" s="517"/>
      <c r="F130" s="521"/>
      <c r="G130" s="517"/>
      <c r="H130" s="517"/>
      <c r="I130" s="419"/>
    </row>
    <row r="131" spans="1:9" ht="18.75" x14ac:dyDescent="0.3">
      <c r="A131" s="516"/>
      <c r="B131" s="516"/>
      <c r="C131" s="517"/>
      <c r="D131" s="517"/>
      <c r="E131" s="517"/>
      <c r="F131" s="521"/>
      <c r="G131" s="517"/>
      <c r="H131" s="517"/>
      <c r="I131" s="419"/>
    </row>
    <row r="132" spans="1:9" ht="18.75" x14ac:dyDescent="0.3">
      <c r="A132" s="516"/>
      <c r="B132" s="516"/>
      <c r="C132" s="517"/>
      <c r="D132" s="517"/>
      <c r="E132" s="517"/>
      <c r="F132" s="521"/>
      <c r="G132" s="517"/>
      <c r="H132" s="517"/>
      <c r="I132" s="419"/>
    </row>
    <row r="133" spans="1:9" ht="18.75" x14ac:dyDescent="0.3">
      <c r="A133" s="516"/>
      <c r="B133" s="516"/>
      <c r="C133" s="517"/>
      <c r="D133" s="517"/>
      <c r="E133" s="517"/>
      <c r="F133" s="521"/>
      <c r="G133" s="517"/>
      <c r="H133" s="517"/>
      <c r="I133" s="419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60" zoomScaleNormal="100" workbookViewId="0">
      <selection activeCell="B20" sqref="B20"/>
    </sheetView>
  </sheetViews>
  <sheetFormatPr defaultRowHeight="13.5" x14ac:dyDescent="0.25"/>
  <cols>
    <col min="1" max="1" width="27.5703125" style="706" customWidth="1"/>
    <col min="2" max="2" width="20.42578125" style="706" customWidth="1"/>
    <col min="3" max="3" width="31.85546875" style="706" customWidth="1"/>
    <col min="4" max="4" width="25.85546875" style="706" customWidth="1"/>
    <col min="5" max="5" width="25.7109375" style="706" customWidth="1"/>
    <col min="6" max="6" width="23.140625" style="706" customWidth="1"/>
    <col min="7" max="7" width="28.42578125" style="706" customWidth="1"/>
    <col min="8" max="8" width="21.5703125" style="706" customWidth="1"/>
    <col min="9" max="9" width="9.140625" style="706" customWidth="1"/>
    <col min="10" max="16384" width="9.140625" style="743"/>
  </cols>
  <sheetData>
    <row r="14" spans="1:6" ht="15" customHeight="1" x14ac:dyDescent="0.3">
      <c r="A14" s="705"/>
      <c r="C14" s="707"/>
      <c r="F14" s="707"/>
    </row>
    <row r="15" spans="1:6" ht="18.75" customHeight="1" x14ac:dyDescent="0.3">
      <c r="A15" s="708" t="s">
        <v>0</v>
      </c>
      <c r="B15" s="708"/>
      <c r="C15" s="708"/>
      <c r="D15" s="708"/>
      <c r="E15" s="708"/>
    </row>
    <row r="16" spans="1:6" ht="16.5" customHeight="1" x14ac:dyDescent="0.3">
      <c r="A16" s="709" t="s">
        <v>1</v>
      </c>
      <c r="B16" s="710" t="s">
        <v>2</v>
      </c>
    </row>
    <row r="17" spans="1:5" ht="16.5" customHeight="1" x14ac:dyDescent="0.3">
      <c r="A17" s="711" t="s">
        <v>3</v>
      </c>
      <c r="B17" s="711" t="s">
        <v>5</v>
      </c>
      <c r="D17" s="712"/>
      <c r="E17" s="713"/>
    </row>
    <row r="18" spans="1:5" ht="16.5" customHeight="1" x14ac:dyDescent="0.3">
      <c r="A18" s="714" t="s">
        <v>4</v>
      </c>
      <c r="B18" s="706" t="s">
        <v>131</v>
      </c>
      <c r="C18" s="713"/>
      <c r="D18" s="713"/>
      <c r="E18" s="713"/>
    </row>
    <row r="19" spans="1:5" ht="16.5" customHeight="1" x14ac:dyDescent="0.3">
      <c r="A19" s="714" t="s">
        <v>6</v>
      </c>
      <c r="B19" s="715" t="s">
        <v>139</v>
      </c>
      <c r="C19" s="713"/>
      <c r="D19" s="713"/>
      <c r="E19" s="713"/>
    </row>
    <row r="20" spans="1:5" ht="16.5" customHeight="1" x14ac:dyDescent="0.3">
      <c r="A20" s="711" t="s">
        <v>7</v>
      </c>
      <c r="B20" s="715">
        <v>33.26</v>
      </c>
      <c r="C20" s="713"/>
      <c r="D20" s="713"/>
      <c r="E20" s="713"/>
    </row>
    <row r="21" spans="1:5" ht="16.5" customHeight="1" x14ac:dyDescent="0.3">
      <c r="A21" s="711" t="s">
        <v>8</v>
      </c>
      <c r="B21" s="716">
        <f>B20/100</f>
        <v>0.33260000000000001</v>
      </c>
      <c r="C21" s="713"/>
      <c r="D21" s="713"/>
      <c r="E21" s="713"/>
    </row>
    <row r="22" spans="1:5" ht="15.75" customHeight="1" x14ac:dyDescent="0.25">
      <c r="A22" s="713"/>
      <c r="B22" s="713"/>
      <c r="C22" s="713"/>
      <c r="D22" s="713"/>
      <c r="E22" s="713"/>
    </row>
    <row r="23" spans="1:5" ht="16.5" customHeight="1" x14ac:dyDescent="0.3">
      <c r="A23" s="717" t="s">
        <v>11</v>
      </c>
      <c r="B23" s="718" t="s">
        <v>12</v>
      </c>
      <c r="C23" s="717" t="s">
        <v>13</v>
      </c>
      <c r="D23" s="717" t="s">
        <v>14</v>
      </c>
      <c r="E23" s="717" t="s">
        <v>15</v>
      </c>
    </row>
    <row r="24" spans="1:5" ht="16.5" customHeight="1" x14ac:dyDescent="0.3">
      <c r="A24" s="719">
        <v>1</v>
      </c>
      <c r="B24" s="720">
        <v>3256014</v>
      </c>
      <c r="C24" s="720">
        <v>12800.8</v>
      </c>
      <c r="D24" s="721">
        <v>1.2</v>
      </c>
      <c r="E24" s="722">
        <v>4.5</v>
      </c>
    </row>
    <row r="25" spans="1:5" ht="16.5" customHeight="1" x14ac:dyDescent="0.3">
      <c r="A25" s="719">
        <v>2</v>
      </c>
      <c r="B25" s="720">
        <v>3247663</v>
      </c>
      <c r="C25" s="720">
        <v>12827.5</v>
      </c>
      <c r="D25" s="721">
        <v>1.2</v>
      </c>
      <c r="E25" s="721">
        <v>4.5</v>
      </c>
    </row>
    <row r="26" spans="1:5" ht="16.5" customHeight="1" x14ac:dyDescent="0.3">
      <c r="A26" s="719">
        <v>3</v>
      </c>
      <c r="B26" s="720">
        <v>3250365</v>
      </c>
      <c r="C26" s="720">
        <v>12805.7</v>
      </c>
      <c r="D26" s="721">
        <v>1.1000000000000001</v>
      </c>
      <c r="E26" s="721">
        <v>4.5</v>
      </c>
    </row>
    <row r="27" spans="1:5" ht="16.5" customHeight="1" x14ac:dyDescent="0.3">
      <c r="A27" s="719">
        <v>4</v>
      </c>
      <c r="B27" s="720">
        <v>3246653</v>
      </c>
      <c r="C27" s="720">
        <v>12778.3</v>
      </c>
      <c r="D27" s="721">
        <v>1.1000000000000001</v>
      </c>
      <c r="E27" s="721">
        <v>4.5</v>
      </c>
    </row>
    <row r="28" spans="1:5" ht="16.5" customHeight="1" x14ac:dyDescent="0.3">
      <c r="A28" s="719">
        <v>5</v>
      </c>
      <c r="B28" s="720">
        <v>3243670</v>
      </c>
      <c r="C28" s="720">
        <v>12721.5</v>
      </c>
      <c r="D28" s="721">
        <v>1.2</v>
      </c>
      <c r="E28" s="721">
        <v>4.5</v>
      </c>
    </row>
    <row r="29" spans="1:5" ht="16.5" customHeight="1" x14ac:dyDescent="0.3">
      <c r="A29" s="719">
        <v>6</v>
      </c>
      <c r="B29" s="723">
        <v>3239308</v>
      </c>
      <c r="C29" s="723">
        <v>12774.1</v>
      </c>
      <c r="D29" s="724">
        <v>1.1000000000000001</v>
      </c>
      <c r="E29" s="724">
        <v>4.3</v>
      </c>
    </row>
    <row r="30" spans="1:5" ht="16.5" customHeight="1" x14ac:dyDescent="0.3">
      <c r="A30" s="725" t="s">
        <v>16</v>
      </c>
      <c r="B30" s="726">
        <f>AVERAGE(B24:B29)</f>
        <v>3247278.8333333335</v>
      </c>
      <c r="C30" s="727">
        <f>AVERAGE(C24:C29)</f>
        <v>12784.650000000001</v>
      </c>
      <c r="D30" s="728">
        <f>AVERAGE(D24:D29)</f>
        <v>1.1500000000000001</v>
      </c>
      <c r="E30" s="728">
        <f>AVERAGE(E24:E29)</f>
        <v>4.4666666666666668</v>
      </c>
    </row>
    <row r="31" spans="1:5" ht="16.5" customHeight="1" x14ac:dyDescent="0.3">
      <c r="A31" s="729" t="s">
        <v>17</v>
      </c>
      <c r="B31" s="730">
        <f>(STDEV(B24:B29)/B30)</f>
        <v>1.7578784721686985E-3</v>
      </c>
      <c r="C31" s="731"/>
      <c r="D31" s="731"/>
      <c r="E31" s="732"/>
    </row>
    <row r="32" spans="1:5" s="706" customFormat="1" ht="16.5" customHeight="1" x14ac:dyDescent="0.3">
      <c r="A32" s="733" t="s">
        <v>18</v>
      </c>
      <c r="B32" s="734">
        <f>COUNT(B24:B29)</f>
        <v>6</v>
      </c>
      <c r="C32" s="735"/>
      <c r="D32" s="736"/>
      <c r="E32" s="737"/>
    </row>
    <row r="33" spans="1:5" s="706" customFormat="1" ht="15.75" customHeight="1" x14ac:dyDescent="0.25">
      <c r="A33" s="713"/>
      <c r="B33" s="713"/>
      <c r="C33" s="713"/>
      <c r="D33" s="713"/>
      <c r="E33" s="713"/>
    </row>
    <row r="34" spans="1:5" s="706" customFormat="1" ht="16.5" customHeight="1" x14ac:dyDescent="0.3">
      <c r="A34" s="714" t="s">
        <v>19</v>
      </c>
      <c r="B34" s="738" t="s">
        <v>20</v>
      </c>
      <c r="C34" s="739"/>
      <c r="D34" s="739"/>
      <c r="E34" s="739"/>
    </row>
    <row r="35" spans="1:5" ht="16.5" customHeight="1" x14ac:dyDescent="0.3">
      <c r="A35" s="714"/>
      <c r="B35" s="738" t="s">
        <v>21</v>
      </c>
      <c r="C35" s="739"/>
      <c r="D35" s="739"/>
      <c r="E35" s="739"/>
    </row>
    <row r="36" spans="1:5" ht="16.5" customHeight="1" x14ac:dyDescent="0.3">
      <c r="A36" s="714"/>
      <c r="B36" s="738" t="s">
        <v>22</v>
      </c>
      <c r="C36" s="739"/>
      <c r="D36" s="739"/>
      <c r="E36" s="739"/>
    </row>
    <row r="37" spans="1:5" ht="15.75" customHeight="1" x14ac:dyDescent="0.25">
      <c r="A37" s="713"/>
      <c r="B37" s="713"/>
      <c r="C37" s="713"/>
      <c r="D37" s="713"/>
      <c r="E37" s="713"/>
    </row>
    <row r="38" spans="1:5" ht="16.5" customHeight="1" x14ac:dyDescent="0.3">
      <c r="A38" s="709" t="s">
        <v>1</v>
      </c>
      <c r="B38" s="710" t="s">
        <v>23</v>
      </c>
    </row>
    <row r="39" spans="1:5" ht="16.5" customHeight="1" x14ac:dyDescent="0.3">
      <c r="A39" s="714" t="s">
        <v>4</v>
      </c>
      <c r="B39" s="711"/>
      <c r="C39" s="713"/>
      <c r="D39" s="713"/>
      <c r="E39" s="713"/>
    </row>
    <row r="40" spans="1:5" ht="16.5" customHeight="1" x14ac:dyDescent="0.3">
      <c r="A40" s="714" t="s">
        <v>6</v>
      </c>
      <c r="B40" s="715"/>
      <c r="C40" s="713"/>
      <c r="D40" s="713"/>
      <c r="E40" s="713"/>
    </row>
    <row r="41" spans="1:5" ht="16.5" customHeight="1" x14ac:dyDescent="0.3">
      <c r="A41" s="711" t="s">
        <v>7</v>
      </c>
      <c r="B41" s="715"/>
      <c r="C41" s="713"/>
      <c r="D41" s="713"/>
      <c r="E41" s="713"/>
    </row>
    <row r="42" spans="1:5" ht="16.5" customHeight="1" x14ac:dyDescent="0.3">
      <c r="A42" s="711" t="s">
        <v>8</v>
      </c>
      <c r="B42" s="716"/>
      <c r="C42" s="713"/>
      <c r="D42" s="713"/>
      <c r="E42" s="713"/>
    </row>
    <row r="43" spans="1:5" ht="15.75" customHeight="1" x14ac:dyDescent="0.25">
      <c r="A43" s="713"/>
      <c r="B43" s="713"/>
      <c r="C43" s="713"/>
      <c r="D43" s="713"/>
      <c r="E43" s="713"/>
    </row>
    <row r="44" spans="1:5" ht="16.5" customHeight="1" x14ac:dyDescent="0.3">
      <c r="A44" s="717" t="s">
        <v>11</v>
      </c>
      <c r="B44" s="718" t="s">
        <v>12</v>
      </c>
      <c r="C44" s="717" t="s">
        <v>13</v>
      </c>
      <c r="D44" s="717" t="s">
        <v>14</v>
      </c>
      <c r="E44" s="717" t="s">
        <v>15</v>
      </c>
    </row>
    <row r="45" spans="1:5" ht="16.5" customHeight="1" x14ac:dyDescent="0.3">
      <c r="A45" s="719">
        <v>1</v>
      </c>
      <c r="B45" s="720">
        <v>3256014</v>
      </c>
      <c r="C45" s="720">
        <v>12800.8</v>
      </c>
      <c r="D45" s="721">
        <v>1.2</v>
      </c>
      <c r="E45" s="722">
        <v>4.5</v>
      </c>
    </row>
    <row r="46" spans="1:5" ht="16.5" customHeight="1" x14ac:dyDescent="0.3">
      <c r="A46" s="719">
        <v>2</v>
      </c>
      <c r="B46" s="720">
        <v>3247663</v>
      </c>
      <c r="C46" s="720">
        <v>12827.5</v>
      </c>
      <c r="D46" s="721">
        <v>1.2</v>
      </c>
      <c r="E46" s="721">
        <v>4.5</v>
      </c>
    </row>
    <row r="47" spans="1:5" ht="16.5" customHeight="1" x14ac:dyDescent="0.3">
      <c r="A47" s="719">
        <v>3</v>
      </c>
      <c r="B47" s="720">
        <v>3250365</v>
      </c>
      <c r="C47" s="720">
        <v>12805.7</v>
      </c>
      <c r="D47" s="721">
        <v>1.1000000000000001</v>
      </c>
      <c r="E47" s="721">
        <v>4.5</v>
      </c>
    </row>
    <row r="48" spans="1:5" ht="16.5" customHeight="1" x14ac:dyDescent="0.3">
      <c r="A48" s="719">
        <v>4</v>
      </c>
      <c r="B48" s="720">
        <v>3246653</v>
      </c>
      <c r="C48" s="720">
        <v>12778.3</v>
      </c>
      <c r="D48" s="721">
        <v>1.1000000000000001</v>
      </c>
      <c r="E48" s="721">
        <v>4.5</v>
      </c>
    </row>
    <row r="49" spans="1:7" ht="16.5" customHeight="1" x14ac:dyDescent="0.3">
      <c r="A49" s="719">
        <v>5</v>
      </c>
      <c r="B49" s="720">
        <v>3243670</v>
      </c>
      <c r="C49" s="720">
        <v>12721.5</v>
      </c>
      <c r="D49" s="721">
        <v>1.2</v>
      </c>
      <c r="E49" s="721">
        <v>4.5</v>
      </c>
    </row>
    <row r="50" spans="1:7" ht="16.5" customHeight="1" x14ac:dyDescent="0.3">
      <c r="A50" s="719">
        <v>6</v>
      </c>
      <c r="B50" s="723">
        <v>3239308</v>
      </c>
      <c r="C50" s="723">
        <v>12774.1</v>
      </c>
      <c r="D50" s="724">
        <v>1.1000000000000001</v>
      </c>
      <c r="E50" s="724">
        <v>4.3</v>
      </c>
    </row>
    <row r="51" spans="1:7" ht="16.5" customHeight="1" x14ac:dyDescent="0.3">
      <c r="A51" s="725" t="s">
        <v>16</v>
      </c>
      <c r="B51" s="726">
        <f>AVERAGE(B45:B50)</f>
        <v>3247278.8333333335</v>
      </c>
      <c r="C51" s="727">
        <f>AVERAGE(C45:C50)</f>
        <v>12784.650000000001</v>
      </c>
      <c r="D51" s="728">
        <f>AVERAGE(D45:D50)</f>
        <v>1.1500000000000001</v>
      </c>
      <c r="E51" s="728">
        <f>AVERAGE(E45:E50)</f>
        <v>4.4666666666666668</v>
      </c>
    </row>
    <row r="52" spans="1:7" ht="16.5" customHeight="1" x14ac:dyDescent="0.3">
      <c r="A52" s="729" t="s">
        <v>17</v>
      </c>
      <c r="B52" s="730">
        <f>(STDEV(B45:B50)/B51)</f>
        <v>1.7578784721686985E-3</v>
      </c>
      <c r="C52" s="731"/>
      <c r="D52" s="731"/>
      <c r="E52" s="732"/>
    </row>
    <row r="53" spans="1:7" s="706" customFormat="1" ht="16.5" customHeight="1" x14ac:dyDescent="0.3">
      <c r="A53" s="733" t="s">
        <v>18</v>
      </c>
      <c r="B53" s="734">
        <f>COUNT(B45:B50)</f>
        <v>6</v>
      </c>
      <c r="C53" s="735"/>
      <c r="D53" s="736"/>
      <c r="E53" s="737"/>
    </row>
    <row r="54" spans="1:7" s="706" customFormat="1" ht="15.75" customHeight="1" x14ac:dyDescent="0.25">
      <c r="A54" s="713"/>
      <c r="B54" s="713"/>
      <c r="C54" s="713"/>
      <c r="D54" s="713"/>
      <c r="E54" s="713"/>
    </row>
    <row r="55" spans="1:7" s="706" customFormat="1" ht="16.5" customHeight="1" x14ac:dyDescent="0.3">
      <c r="A55" s="714" t="s">
        <v>19</v>
      </c>
      <c r="B55" s="738" t="s">
        <v>20</v>
      </c>
      <c r="C55" s="739"/>
      <c r="D55" s="739"/>
      <c r="E55" s="739"/>
    </row>
    <row r="56" spans="1:7" ht="16.5" customHeight="1" x14ac:dyDescent="0.3">
      <c r="A56" s="714"/>
      <c r="B56" s="738" t="s">
        <v>21</v>
      </c>
      <c r="C56" s="739"/>
      <c r="D56" s="739"/>
      <c r="E56" s="739"/>
    </row>
    <row r="57" spans="1:7" ht="16.5" customHeight="1" x14ac:dyDescent="0.3">
      <c r="A57" s="714"/>
      <c r="B57" s="738" t="s">
        <v>22</v>
      </c>
      <c r="C57" s="739"/>
      <c r="D57" s="739"/>
      <c r="E57" s="739"/>
    </row>
    <row r="58" spans="1:7" ht="14.25" customHeight="1" thickBot="1" x14ac:dyDescent="0.3">
      <c r="A58" s="740"/>
      <c r="B58" s="741"/>
      <c r="D58" s="742"/>
      <c r="F58" s="743"/>
      <c r="G58" s="743"/>
    </row>
    <row r="59" spans="1:7" ht="15" customHeight="1" x14ac:dyDescent="0.3">
      <c r="B59" s="744" t="s">
        <v>24</v>
      </c>
      <c r="C59" s="744"/>
      <c r="E59" s="745" t="s">
        <v>25</v>
      </c>
      <c r="F59" s="746"/>
      <c r="G59" s="745" t="s">
        <v>26</v>
      </c>
    </row>
    <row r="60" spans="1:7" ht="15" customHeight="1" x14ac:dyDescent="0.3">
      <c r="A60" s="747" t="s">
        <v>27</v>
      </c>
      <c r="B60" s="748"/>
      <c r="C60" s="748"/>
      <c r="E60" s="748"/>
      <c r="G60" s="748"/>
    </row>
    <row r="61" spans="1:7" ht="15" customHeight="1" x14ac:dyDescent="0.3">
      <c r="A61" s="747" t="s">
        <v>28</v>
      </c>
      <c r="B61" s="749"/>
      <c r="C61" s="749"/>
      <c r="E61" s="749"/>
      <c r="G61" s="7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51" zoomScale="40" zoomScaleNormal="40" zoomScalePageLayoutView="40" workbookViewId="0">
      <selection activeCell="G54" sqref="G54"/>
    </sheetView>
  </sheetViews>
  <sheetFormatPr defaultColWidth="9.140625" defaultRowHeight="13.5" x14ac:dyDescent="0.25"/>
  <cols>
    <col min="1" max="1" width="55.42578125" style="706" customWidth="1"/>
    <col min="2" max="2" width="33.7109375" style="706" customWidth="1"/>
    <col min="3" max="3" width="42.28515625" style="706" customWidth="1"/>
    <col min="4" max="4" width="30.5703125" style="706" customWidth="1"/>
    <col min="5" max="5" width="39.85546875" style="706" customWidth="1"/>
    <col min="6" max="6" width="30.7109375" style="706" customWidth="1"/>
    <col min="7" max="7" width="39.85546875" style="706" customWidth="1"/>
    <col min="8" max="8" width="30" style="706" customWidth="1"/>
    <col min="9" max="9" width="30.28515625" style="706" hidden="1" customWidth="1"/>
    <col min="10" max="10" width="30.42578125" style="706" customWidth="1"/>
    <col min="11" max="11" width="21.28515625" style="706" customWidth="1"/>
    <col min="12" max="12" width="9.140625" style="706"/>
    <col min="13" max="16384" width="9.140625" style="743"/>
  </cols>
  <sheetData>
    <row r="1" spans="1:9" ht="18.75" customHeight="1" x14ac:dyDescent="0.25">
      <c r="A1" s="751" t="s">
        <v>43</v>
      </c>
      <c r="B1" s="751"/>
      <c r="C1" s="751"/>
      <c r="D1" s="751"/>
      <c r="E1" s="751"/>
      <c r="F1" s="751"/>
      <c r="G1" s="751"/>
      <c r="H1" s="751"/>
      <c r="I1" s="751"/>
    </row>
    <row r="2" spans="1:9" ht="18.75" customHeight="1" x14ac:dyDescent="0.25">
      <c r="A2" s="751"/>
      <c r="B2" s="751"/>
      <c r="C2" s="751"/>
      <c r="D2" s="751"/>
      <c r="E2" s="751"/>
      <c r="F2" s="751"/>
      <c r="G2" s="751"/>
      <c r="H2" s="751"/>
      <c r="I2" s="751"/>
    </row>
    <row r="3" spans="1:9" ht="18.75" customHeight="1" x14ac:dyDescent="0.25">
      <c r="A3" s="751"/>
      <c r="B3" s="751"/>
      <c r="C3" s="751"/>
      <c r="D3" s="751"/>
      <c r="E3" s="751"/>
      <c r="F3" s="751"/>
      <c r="G3" s="751"/>
      <c r="H3" s="751"/>
      <c r="I3" s="751"/>
    </row>
    <row r="4" spans="1:9" ht="18.75" customHeight="1" x14ac:dyDescent="0.25">
      <c r="A4" s="751"/>
      <c r="B4" s="751"/>
      <c r="C4" s="751"/>
      <c r="D4" s="751"/>
      <c r="E4" s="751"/>
      <c r="F4" s="751"/>
      <c r="G4" s="751"/>
      <c r="H4" s="751"/>
      <c r="I4" s="751"/>
    </row>
    <row r="5" spans="1:9" ht="18.75" customHeight="1" x14ac:dyDescent="0.25">
      <c r="A5" s="751"/>
      <c r="B5" s="751"/>
      <c r="C5" s="751"/>
      <c r="D5" s="751"/>
      <c r="E5" s="751"/>
      <c r="F5" s="751"/>
      <c r="G5" s="751"/>
      <c r="H5" s="751"/>
      <c r="I5" s="751"/>
    </row>
    <row r="6" spans="1:9" ht="18.75" customHeight="1" x14ac:dyDescent="0.25">
      <c r="A6" s="751"/>
      <c r="B6" s="751"/>
      <c r="C6" s="751"/>
      <c r="D6" s="751"/>
      <c r="E6" s="751"/>
      <c r="F6" s="751"/>
      <c r="G6" s="751"/>
      <c r="H6" s="751"/>
      <c r="I6" s="751"/>
    </row>
    <row r="7" spans="1:9" ht="18.75" customHeight="1" x14ac:dyDescent="0.25">
      <c r="A7" s="751"/>
      <c r="B7" s="751"/>
      <c r="C7" s="751"/>
      <c r="D7" s="751"/>
      <c r="E7" s="751"/>
      <c r="F7" s="751"/>
      <c r="G7" s="751"/>
      <c r="H7" s="751"/>
      <c r="I7" s="751"/>
    </row>
    <row r="8" spans="1:9" x14ac:dyDescent="0.25">
      <c r="A8" s="752" t="s">
        <v>44</v>
      </c>
      <c r="B8" s="752"/>
      <c r="C8" s="752"/>
      <c r="D8" s="752"/>
      <c r="E8" s="752"/>
      <c r="F8" s="752"/>
      <c r="G8" s="752"/>
      <c r="H8" s="752"/>
      <c r="I8" s="752"/>
    </row>
    <row r="9" spans="1:9" x14ac:dyDescent="0.25">
      <c r="A9" s="752"/>
      <c r="B9" s="752"/>
      <c r="C9" s="752"/>
      <c r="D9" s="752"/>
      <c r="E9" s="752"/>
      <c r="F9" s="752"/>
      <c r="G9" s="752"/>
      <c r="H9" s="752"/>
      <c r="I9" s="752"/>
    </row>
    <row r="10" spans="1:9" x14ac:dyDescent="0.25">
      <c r="A10" s="752"/>
      <c r="B10" s="752"/>
      <c r="C10" s="752"/>
      <c r="D10" s="752"/>
      <c r="E10" s="752"/>
      <c r="F10" s="752"/>
      <c r="G10" s="752"/>
      <c r="H10" s="752"/>
      <c r="I10" s="752"/>
    </row>
    <row r="11" spans="1:9" x14ac:dyDescent="0.25">
      <c r="A11" s="752"/>
      <c r="B11" s="752"/>
      <c r="C11" s="752"/>
      <c r="D11" s="752"/>
      <c r="E11" s="752"/>
      <c r="F11" s="752"/>
      <c r="G11" s="752"/>
      <c r="H11" s="752"/>
      <c r="I11" s="752"/>
    </row>
    <row r="12" spans="1:9" x14ac:dyDescent="0.25">
      <c r="A12" s="752"/>
      <c r="B12" s="752"/>
      <c r="C12" s="752"/>
      <c r="D12" s="752"/>
      <c r="E12" s="752"/>
      <c r="F12" s="752"/>
      <c r="G12" s="752"/>
      <c r="H12" s="752"/>
      <c r="I12" s="752"/>
    </row>
    <row r="13" spans="1:9" x14ac:dyDescent="0.25">
      <c r="A13" s="752"/>
      <c r="B13" s="752"/>
      <c r="C13" s="752"/>
      <c r="D13" s="752"/>
      <c r="E13" s="752"/>
      <c r="F13" s="752"/>
      <c r="G13" s="752"/>
      <c r="H13" s="752"/>
      <c r="I13" s="752"/>
    </row>
    <row r="14" spans="1:9" x14ac:dyDescent="0.25">
      <c r="A14" s="752"/>
      <c r="B14" s="752"/>
      <c r="C14" s="752"/>
      <c r="D14" s="752"/>
      <c r="E14" s="752"/>
      <c r="F14" s="752"/>
      <c r="G14" s="752"/>
      <c r="H14" s="752"/>
      <c r="I14" s="752"/>
    </row>
    <row r="15" spans="1:9" ht="19.5" customHeight="1" thickBot="1" x14ac:dyDescent="0.35">
      <c r="A15" s="753"/>
    </row>
    <row r="16" spans="1:9" ht="19.5" customHeight="1" thickBot="1" x14ac:dyDescent="0.35">
      <c r="A16" s="754" t="s">
        <v>29</v>
      </c>
      <c r="B16" s="755"/>
      <c r="C16" s="755"/>
      <c r="D16" s="755"/>
      <c r="E16" s="755"/>
      <c r="F16" s="755"/>
      <c r="G16" s="755"/>
      <c r="H16" s="756"/>
    </row>
    <row r="17" spans="1:14" ht="20.25" customHeight="1" x14ac:dyDescent="0.25">
      <c r="A17" s="757" t="s">
        <v>45</v>
      </c>
      <c r="B17" s="757"/>
      <c r="C17" s="757"/>
      <c r="D17" s="757"/>
      <c r="E17" s="757"/>
      <c r="F17" s="757"/>
      <c r="G17" s="757"/>
      <c r="H17" s="757"/>
    </row>
    <row r="18" spans="1:14" ht="26.25" customHeight="1" x14ac:dyDescent="0.4">
      <c r="A18" s="758" t="s">
        <v>31</v>
      </c>
      <c r="B18" s="759" t="s">
        <v>5</v>
      </c>
      <c r="C18" s="759"/>
      <c r="D18" s="760"/>
      <c r="E18" s="761"/>
      <c r="F18" s="762"/>
      <c r="G18" s="762"/>
      <c r="H18" s="762"/>
    </row>
    <row r="19" spans="1:14" ht="26.25" customHeight="1" x14ac:dyDescent="0.4">
      <c r="A19" s="758" t="s">
        <v>32</v>
      </c>
      <c r="B19" s="763" t="s">
        <v>142</v>
      </c>
      <c r="C19" s="762">
        <v>29</v>
      </c>
      <c r="D19" s="762"/>
      <c r="E19" s="762"/>
      <c r="F19" s="762"/>
      <c r="G19" s="762"/>
      <c r="H19" s="762"/>
    </row>
    <row r="20" spans="1:14" ht="26.25" customHeight="1" x14ac:dyDescent="0.4">
      <c r="A20" s="758" t="s">
        <v>33</v>
      </c>
      <c r="B20" s="764" t="s">
        <v>135</v>
      </c>
      <c r="C20" s="764"/>
      <c r="D20" s="762"/>
      <c r="E20" s="762"/>
      <c r="F20" s="762"/>
      <c r="G20" s="762"/>
      <c r="H20" s="762"/>
    </row>
    <row r="21" spans="1:14" ht="26.25" customHeight="1" x14ac:dyDescent="0.4">
      <c r="A21" s="758" t="s">
        <v>34</v>
      </c>
      <c r="B21" s="764" t="s">
        <v>143</v>
      </c>
      <c r="C21" s="764"/>
      <c r="D21" s="764"/>
      <c r="E21" s="764"/>
      <c r="F21" s="764"/>
      <c r="G21" s="764"/>
      <c r="H21" s="764"/>
      <c r="I21" s="765"/>
    </row>
    <row r="22" spans="1:14" ht="26.25" customHeight="1" x14ac:dyDescent="0.4">
      <c r="A22" s="758" t="s">
        <v>35</v>
      </c>
      <c r="B22" s="766" t="s">
        <v>10</v>
      </c>
      <c r="C22" s="762"/>
      <c r="D22" s="762"/>
      <c r="E22" s="762"/>
      <c r="F22" s="762"/>
      <c r="G22" s="762"/>
      <c r="H22" s="762"/>
    </row>
    <row r="23" spans="1:14" ht="26.25" customHeight="1" x14ac:dyDescent="0.4">
      <c r="A23" s="758" t="s">
        <v>36</v>
      </c>
      <c r="B23" s="766"/>
      <c r="C23" s="762"/>
      <c r="D23" s="762"/>
      <c r="E23" s="762"/>
      <c r="F23" s="762"/>
      <c r="G23" s="762"/>
      <c r="H23" s="762"/>
    </row>
    <row r="24" spans="1:14" ht="18.75" x14ac:dyDescent="0.3">
      <c r="A24" s="758"/>
      <c r="B24" s="767"/>
    </row>
    <row r="25" spans="1:14" ht="18.75" x14ac:dyDescent="0.3">
      <c r="A25" s="768" t="s">
        <v>1</v>
      </c>
      <c r="B25" s="767"/>
    </row>
    <row r="26" spans="1:14" ht="26.25" customHeight="1" x14ac:dyDescent="0.4">
      <c r="A26" s="769" t="s">
        <v>4</v>
      </c>
      <c r="B26" s="759" t="s">
        <v>126</v>
      </c>
      <c r="C26" s="759"/>
    </row>
    <row r="27" spans="1:14" ht="26.25" customHeight="1" x14ac:dyDescent="0.4">
      <c r="A27" s="770" t="s">
        <v>46</v>
      </c>
      <c r="B27" s="771" t="s">
        <v>144</v>
      </c>
      <c r="C27" s="771"/>
    </row>
    <row r="28" spans="1:14" ht="27" customHeight="1" thickBot="1" x14ac:dyDescent="0.45">
      <c r="A28" s="770" t="s">
        <v>6</v>
      </c>
      <c r="B28" s="772">
        <v>100</v>
      </c>
    </row>
    <row r="29" spans="1:14" s="717" customFormat="1" ht="27" customHeight="1" thickBot="1" x14ac:dyDescent="0.45">
      <c r="A29" s="770" t="s">
        <v>47</v>
      </c>
      <c r="B29" s="773">
        <v>0</v>
      </c>
      <c r="C29" s="774" t="s">
        <v>48</v>
      </c>
      <c r="D29" s="775"/>
      <c r="E29" s="775"/>
      <c r="F29" s="775"/>
      <c r="G29" s="776"/>
      <c r="I29" s="777"/>
      <c r="J29" s="777"/>
      <c r="K29" s="777"/>
      <c r="L29" s="777"/>
    </row>
    <row r="30" spans="1:14" s="717" customFormat="1" ht="19.5" customHeight="1" thickBot="1" x14ac:dyDescent="0.35">
      <c r="A30" s="770" t="s">
        <v>49</v>
      </c>
      <c r="B30" s="778">
        <f>B28-B29</f>
        <v>100</v>
      </c>
      <c r="C30" s="779"/>
      <c r="D30" s="779"/>
      <c r="E30" s="779"/>
      <c r="F30" s="779"/>
      <c r="G30" s="780"/>
      <c r="I30" s="777"/>
      <c r="J30" s="777"/>
      <c r="K30" s="777"/>
      <c r="L30" s="777"/>
    </row>
    <row r="31" spans="1:14" s="717" customFormat="1" ht="27" customHeight="1" thickBot="1" x14ac:dyDescent="0.45">
      <c r="A31" s="770" t="s">
        <v>50</v>
      </c>
      <c r="B31" s="781">
        <v>1</v>
      </c>
      <c r="C31" s="782" t="s">
        <v>51</v>
      </c>
      <c r="D31" s="783"/>
      <c r="E31" s="783"/>
      <c r="F31" s="783"/>
      <c r="G31" s="783"/>
      <c r="H31" s="784"/>
      <c r="I31" s="777"/>
      <c r="J31" s="777"/>
      <c r="K31" s="777"/>
      <c r="L31" s="777"/>
    </row>
    <row r="32" spans="1:14" s="717" customFormat="1" ht="27" customHeight="1" thickBot="1" x14ac:dyDescent="0.45">
      <c r="A32" s="770" t="s">
        <v>52</v>
      </c>
      <c r="B32" s="781">
        <v>1</v>
      </c>
      <c r="C32" s="782" t="s">
        <v>53</v>
      </c>
      <c r="D32" s="783"/>
      <c r="E32" s="783"/>
      <c r="F32" s="783"/>
      <c r="G32" s="783"/>
      <c r="H32" s="784"/>
      <c r="I32" s="777"/>
      <c r="J32" s="777"/>
      <c r="K32" s="777"/>
      <c r="L32" s="785"/>
      <c r="M32" s="785"/>
      <c r="N32" s="786"/>
    </row>
    <row r="33" spans="1:14" s="717" customFormat="1" ht="17.25" customHeight="1" x14ac:dyDescent="0.3">
      <c r="A33" s="770"/>
      <c r="B33" s="787"/>
      <c r="C33" s="788"/>
      <c r="D33" s="788"/>
      <c r="E33" s="788"/>
      <c r="F33" s="788"/>
      <c r="G33" s="788"/>
      <c r="H33" s="788"/>
      <c r="I33" s="777"/>
      <c r="J33" s="777"/>
      <c r="K33" s="777"/>
      <c r="L33" s="785"/>
      <c r="M33" s="785"/>
      <c r="N33" s="786"/>
    </row>
    <row r="34" spans="1:14" s="717" customFormat="1" ht="18.75" x14ac:dyDescent="0.3">
      <c r="A34" s="770" t="s">
        <v>54</v>
      </c>
      <c r="B34" s="789">
        <f>B31/B32</f>
        <v>1</v>
      </c>
      <c r="C34" s="753" t="s">
        <v>55</v>
      </c>
      <c r="D34" s="753"/>
      <c r="E34" s="753"/>
      <c r="F34" s="753"/>
      <c r="G34" s="753"/>
      <c r="I34" s="777"/>
      <c r="J34" s="777"/>
      <c r="K34" s="777"/>
      <c r="L34" s="785"/>
      <c r="M34" s="785"/>
      <c r="N34" s="786"/>
    </row>
    <row r="35" spans="1:14" s="717" customFormat="1" ht="19.5" customHeight="1" thickBot="1" x14ac:dyDescent="0.35">
      <c r="A35" s="770"/>
      <c r="B35" s="778"/>
      <c r="G35" s="753"/>
      <c r="I35" s="777"/>
      <c r="J35" s="777"/>
      <c r="K35" s="777"/>
      <c r="L35" s="785"/>
      <c r="M35" s="785"/>
      <c r="N35" s="786"/>
    </row>
    <row r="36" spans="1:14" s="717" customFormat="1" ht="27" customHeight="1" thickBot="1" x14ac:dyDescent="0.45">
      <c r="A36" s="790" t="s">
        <v>56</v>
      </c>
      <c r="B36" s="791">
        <v>100</v>
      </c>
      <c r="C36" s="753"/>
      <c r="D36" s="792" t="s">
        <v>57</v>
      </c>
      <c r="E36" s="793"/>
      <c r="F36" s="792" t="s">
        <v>58</v>
      </c>
      <c r="G36" s="794"/>
      <c r="J36" s="777"/>
      <c r="K36" s="777"/>
      <c r="L36" s="785"/>
      <c r="M36" s="785"/>
      <c r="N36" s="786"/>
    </row>
    <row r="37" spans="1:14" s="717" customFormat="1" ht="27" customHeight="1" thickBot="1" x14ac:dyDescent="0.45">
      <c r="A37" s="795" t="s">
        <v>59</v>
      </c>
      <c r="B37" s="796">
        <v>1</v>
      </c>
      <c r="C37" s="797" t="s">
        <v>60</v>
      </c>
      <c r="D37" s="798" t="s">
        <v>61</v>
      </c>
      <c r="E37" s="799" t="s">
        <v>62</v>
      </c>
      <c r="F37" s="798" t="s">
        <v>61</v>
      </c>
      <c r="G37" s="800" t="s">
        <v>62</v>
      </c>
      <c r="I37" s="801" t="s">
        <v>63</v>
      </c>
      <c r="J37" s="777"/>
      <c r="K37" s="777"/>
      <c r="L37" s="785"/>
      <c r="M37" s="785"/>
      <c r="N37" s="786"/>
    </row>
    <row r="38" spans="1:14" s="717" customFormat="1" ht="26.25" customHeight="1" x14ac:dyDescent="0.4">
      <c r="A38" s="795" t="s">
        <v>64</v>
      </c>
      <c r="B38" s="796">
        <v>1</v>
      </c>
      <c r="C38" s="802">
        <v>1</v>
      </c>
      <c r="D38" s="803">
        <v>3246653</v>
      </c>
      <c r="E38" s="804">
        <f>IF(ISBLANK(D38),"-",$D$48/$D$45*D38)</f>
        <v>2928430.2465423937</v>
      </c>
      <c r="F38" s="803">
        <v>2530413</v>
      </c>
      <c r="G38" s="805">
        <f>IF(ISBLANK(F38),"-",$D$48/$F$45*F38)</f>
        <v>2885305.5872291904</v>
      </c>
      <c r="I38" s="806"/>
      <c r="J38" s="777"/>
      <c r="K38" s="777"/>
      <c r="L38" s="785"/>
      <c r="M38" s="785"/>
      <c r="N38" s="786"/>
    </row>
    <row r="39" spans="1:14" s="717" customFormat="1" ht="26.25" customHeight="1" x14ac:dyDescent="0.4">
      <c r="A39" s="795" t="s">
        <v>65</v>
      </c>
      <c r="B39" s="796">
        <v>1</v>
      </c>
      <c r="C39" s="807">
        <v>2</v>
      </c>
      <c r="D39" s="808">
        <v>3243670</v>
      </c>
      <c r="E39" s="809">
        <f>IF(ISBLANK(D39),"-",$D$48/$D$45*D39)</f>
        <v>2925739.6271797959</v>
      </c>
      <c r="F39" s="808">
        <v>2527029</v>
      </c>
      <c r="G39" s="810">
        <f>IF(ISBLANK(F39),"-",$D$48/$F$45*F39)</f>
        <v>2881446.9783352339</v>
      </c>
      <c r="I39" s="811">
        <f>ABS((F43/D43*D42)-F42)/D42</f>
        <v>1.1824715094746604E-2</v>
      </c>
      <c r="J39" s="777"/>
      <c r="K39" s="777"/>
      <c r="L39" s="785"/>
      <c r="M39" s="785"/>
      <c r="N39" s="786"/>
    </row>
    <row r="40" spans="1:14" ht="26.25" customHeight="1" x14ac:dyDescent="0.4">
      <c r="A40" s="795" t="s">
        <v>66</v>
      </c>
      <c r="B40" s="796">
        <v>1</v>
      </c>
      <c r="C40" s="807">
        <v>3</v>
      </c>
      <c r="D40" s="808">
        <v>3239308</v>
      </c>
      <c r="E40" s="809">
        <f>IF(ISBLANK(D40),"-",$D$48/$D$45*D40)</f>
        <v>2921805.1713770297</v>
      </c>
      <c r="F40" s="808">
        <v>2524038</v>
      </c>
      <c r="G40" s="810">
        <f>IF(ISBLANK(F40),"-",$D$48/$F$45*F40)</f>
        <v>2878036.4880273659</v>
      </c>
      <c r="I40" s="811"/>
      <c r="L40" s="785"/>
      <c r="M40" s="785"/>
      <c r="N40" s="753"/>
    </row>
    <row r="41" spans="1:14" ht="27" customHeight="1" thickBot="1" x14ac:dyDescent="0.45">
      <c r="A41" s="795" t="s">
        <v>67</v>
      </c>
      <c r="B41" s="796">
        <v>1</v>
      </c>
      <c r="C41" s="812">
        <v>4</v>
      </c>
      <c r="D41" s="813"/>
      <c r="E41" s="814" t="str">
        <f>IF(ISBLANK(D41),"-",$D$48/$D$45*D41)</f>
        <v>-</v>
      </c>
      <c r="F41" s="813"/>
      <c r="G41" s="815" t="str">
        <f>IF(ISBLANK(F41),"-",$D$48/$F$45*F41)</f>
        <v>-</v>
      </c>
      <c r="I41" s="816"/>
      <c r="L41" s="785"/>
      <c r="M41" s="785"/>
      <c r="N41" s="753"/>
    </row>
    <row r="42" spans="1:14" ht="27" customHeight="1" thickBot="1" x14ac:dyDescent="0.45">
      <c r="A42" s="795" t="s">
        <v>68</v>
      </c>
      <c r="B42" s="796">
        <v>1</v>
      </c>
      <c r="C42" s="817" t="s">
        <v>69</v>
      </c>
      <c r="D42" s="818">
        <f>AVERAGE(D38:D41)</f>
        <v>3243210.3333333335</v>
      </c>
      <c r="E42" s="819">
        <f>AVERAGE(E38:E41)</f>
        <v>2925325.0150330733</v>
      </c>
      <c r="F42" s="818">
        <f>AVERAGE(F38:F41)</f>
        <v>2527160</v>
      </c>
      <c r="G42" s="820">
        <f>AVERAGE(G38:G41)</f>
        <v>2881596.3511972632</v>
      </c>
      <c r="H42" s="741"/>
    </row>
    <row r="43" spans="1:14" ht="26.25" customHeight="1" x14ac:dyDescent="0.4">
      <c r="A43" s="795" t="s">
        <v>70</v>
      </c>
      <c r="B43" s="796">
        <v>1</v>
      </c>
      <c r="C43" s="821" t="s">
        <v>71</v>
      </c>
      <c r="D43" s="822">
        <v>33.26</v>
      </c>
      <c r="E43" s="753"/>
      <c r="F43" s="822">
        <v>26.31</v>
      </c>
      <c r="H43" s="741"/>
    </row>
    <row r="44" spans="1:14" ht="26.25" customHeight="1" x14ac:dyDescent="0.4">
      <c r="A44" s="795" t="s">
        <v>72</v>
      </c>
      <c r="B44" s="796">
        <v>1</v>
      </c>
      <c r="C44" s="823" t="s">
        <v>73</v>
      </c>
      <c r="D44" s="824">
        <f>D43*$B$34</f>
        <v>33.26</v>
      </c>
      <c r="E44" s="825"/>
      <c r="F44" s="824">
        <f>F43*$B$34</f>
        <v>26.31</v>
      </c>
      <c r="H44" s="741"/>
    </row>
    <row r="45" spans="1:14" ht="19.5" customHeight="1" thickBot="1" x14ac:dyDescent="0.35">
      <c r="A45" s="795" t="s">
        <v>74</v>
      </c>
      <c r="B45" s="807">
        <f>(B44/B43)*(B42/B41)*(B40/B39)*(B38/B37)*B36</f>
        <v>100</v>
      </c>
      <c r="C45" s="823" t="s">
        <v>75</v>
      </c>
      <c r="D45" s="826">
        <f>D44*$B$30/100</f>
        <v>33.26</v>
      </c>
      <c r="E45" s="827"/>
      <c r="F45" s="826">
        <f>F44*$B$30/100</f>
        <v>26.31</v>
      </c>
      <c r="H45" s="741"/>
    </row>
    <row r="46" spans="1:14" ht="19.5" customHeight="1" thickBot="1" x14ac:dyDescent="0.35">
      <c r="A46" s="828" t="s">
        <v>76</v>
      </c>
      <c r="B46" s="829"/>
      <c r="C46" s="823" t="s">
        <v>77</v>
      </c>
      <c r="D46" s="830">
        <f>D45/$B$45</f>
        <v>0.33260000000000001</v>
      </c>
      <c r="E46" s="831"/>
      <c r="F46" s="832">
        <f>F45/$B$45</f>
        <v>0.2631</v>
      </c>
      <c r="H46" s="741"/>
    </row>
    <row r="47" spans="1:14" ht="27" customHeight="1" thickBot="1" x14ac:dyDescent="0.45">
      <c r="A47" s="833"/>
      <c r="B47" s="834"/>
      <c r="C47" s="835" t="s">
        <v>78</v>
      </c>
      <c r="D47" s="836">
        <v>0.3</v>
      </c>
      <c r="E47" s="837"/>
      <c r="F47" s="831"/>
      <c r="H47" s="741"/>
    </row>
    <row r="48" spans="1:14" ht="18.75" x14ac:dyDescent="0.3">
      <c r="C48" s="838" t="s">
        <v>79</v>
      </c>
      <c r="D48" s="826">
        <f>D47*$B$45</f>
        <v>30</v>
      </c>
      <c r="F48" s="839"/>
      <c r="H48" s="741"/>
    </row>
    <row r="49" spans="1:12" ht="19.5" customHeight="1" thickBot="1" x14ac:dyDescent="0.35">
      <c r="C49" s="840" t="s">
        <v>80</v>
      </c>
      <c r="D49" s="841">
        <f>D48/B34</f>
        <v>30</v>
      </c>
      <c r="F49" s="839"/>
      <c r="H49" s="741"/>
    </row>
    <row r="50" spans="1:12" ht="18.75" x14ac:dyDescent="0.3">
      <c r="C50" s="790" t="s">
        <v>81</v>
      </c>
      <c r="D50" s="842">
        <f>AVERAGE(E38:E41,G38:G41)</f>
        <v>2903460.683115168</v>
      </c>
      <c r="F50" s="843"/>
      <c r="H50" s="741"/>
    </row>
    <row r="51" spans="1:12" ht="18.75" x14ac:dyDescent="0.3">
      <c r="C51" s="795" t="s">
        <v>82</v>
      </c>
      <c r="D51" s="844">
        <f>STDEV(E38:E41,G38:G41)/D50</f>
        <v>8.3188563015657128E-3</v>
      </c>
      <c r="F51" s="843"/>
      <c r="H51" s="741"/>
    </row>
    <row r="52" spans="1:12" ht="19.5" customHeight="1" thickBot="1" x14ac:dyDescent="0.35">
      <c r="C52" s="845" t="s">
        <v>18</v>
      </c>
      <c r="D52" s="846">
        <f>COUNT(E38:E41,G38:G41)</f>
        <v>6</v>
      </c>
      <c r="F52" s="843"/>
    </row>
    <row r="54" spans="1:12" ht="18.75" x14ac:dyDescent="0.3">
      <c r="A54" s="847" t="s">
        <v>1</v>
      </c>
      <c r="B54" s="848" t="s">
        <v>83</v>
      </c>
    </row>
    <row r="55" spans="1:12" ht="18.75" x14ac:dyDescent="0.3">
      <c r="A55" s="753" t="s">
        <v>84</v>
      </c>
      <c r="B55" s="849" t="str">
        <f>B21</f>
        <v>ETHAMBUTOL HCl 275mg</v>
      </c>
    </row>
    <row r="56" spans="1:12" ht="26.25" customHeight="1" x14ac:dyDescent="0.4">
      <c r="A56" s="849" t="s">
        <v>85</v>
      </c>
      <c r="B56" s="850">
        <v>275</v>
      </c>
      <c r="C56" s="753" t="str">
        <f>B20</f>
        <v>ETHAMBUTOL HCl</v>
      </c>
      <c r="H56" s="825"/>
    </row>
    <row r="57" spans="1:12" ht="18.75" x14ac:dyDescent="0.3">
      <c r="A57" s="849" t="s">
        <v>86</v>
      </c>
      <c r="B57" s="851">
        <f>Uniformity!C46</f>
        <v>1254.1020000000001</v>
      </c>
      <c r="H57" s="825"/>
    </row>
    <row r="58" spans="1:12" ht="19.5" customHeight="1" thickBot="1" x14ac:dyDescent="0.35">
      <c r="H58" s="825"/>
    </row>
    <row r="59" spans="1:12" s="717" customFormat="1" ht="27" customHeight="1" thickBot="1" x14ac:dyDescent="0.45">
      <c r="A59" s="790" t="s">
        <v>87</v>
      </c>
      <c r="B59" s="791">
        <v>200</v>
      </c>
      <c r="C59" s="753"/>
      <c r="D59" s="852" t="s">
        <v>88</v>
      </c>
      <c r="E59" s="853" t="s">
        <v>60</v>
      </c>
      <c r="F59" s="853" t="s">
        <v>61</v>
      </c>
      <c r="G59" s="853" t="s">
        <v>89</v>
      </c>
      <c r="H59" s="797" t="s">
        <v>90</v>
      </c>
      <c r="L59" s="777"/>
    </row>
    <row r="60" spans="1:12" s="717" customFormat="1" ht="26.25" customHeight="1" x14ac:dyDescent="0.4">
      <c r="A60" s="795" t="s">
        <v>91</v>
      </c>
      <c r="B60" s="796">
        <v>4</v>
      </c>
      <c r="C60" s="854" t="s">
        <v>92</v>
      </c>
      <c r="D60" s="855">
        <v>1239.94</v>
      </c>
      <c r="E60" s="856">
        <v>1</v>
      </c>
      <c r="F60" s="857">
        <v>2748636</v>
      </c>
      <c r="G60" s="858">
        <f>IF(ISBLANK(F60),"-",(F60/$D$50*$D$47*$B$68)*($B$57/$D$60))</f>
        <v>287.24648674968631</v>
      </c>
      <c r="H60" s="859">
        <f t="shared" ref="H60:H71" si="0">IF(ISBLANK(F60),"-",G60/$B$56)</f>
        <v>1.0445326790897684</v>
      </c>
      <c r="L60" s="777"/>
    </row>
    <row r="61" spans="1:12" s="717" customFormat="1" ht="26.25" customHeight="1" x14ac:dyDescent="0.4">
      <c r="A61" s="795" t="s">
        <v>93</v>
      </c>
      <c r="B61" s="796">
        <v>20</v>
      </c>
      <c r="C61" s="860"/>
      <c r="D61" s="861"/>
      <c r="E61" s="862">
        <v>2</v>
      </c>
      <c r="F61" s="808">
        <v>2719031</v>
      </c>
      <c r="G61" s="863">
        <f>IF(ISBLANK(F61),"-",(F61/$D$50*$D$47*$B$68)*($B$57/$D$60))</f>
        <v>284.15261319195645</v>
      </c>
      <c r="H61" s="864">
        <f t="shared" si="0"/>
        <v>1.0332822297889326</v>
      </c>
      <c r="L61" s="777"/>
    </row>
    <row r="62" spans="1:12" s="717" customFormat="1" ht="26.25" customHeight="1" x14ac:dyDescent="0.4">
      <c r="A62" s="795" t="s">
        <v>94</v>
      </c>
      <c r="B62" s="796">
        <v>1</v>
      </c>
      <c r="C62" s="860"/>
      <c r="D62" s="861"/>
      <c r="E62" s="862">
        <v>3</v>
      </c>
      <c r="F62" s="865">
        <v>2688250</v>
      </c>
      <c r="G62" s="863">
        <f>IF(ISBLANK(F62),"-",(F62/$D$50*$D$47*$B$68)*($B$57/$D$60))</f>
        <v>280.93584163375732</v>
      </c>
      <c r="H62" s="864">
        <f t="shared" si="0"/>
        <v>1.0215848786682085</v>
      </c>
      <c r="L62" s="777"/>
    </row>
    <row r="63" spans="1:12" ht="27" customHeight="1" thickBot="1" x14ac:dyDescent="0.45">
      <c r="A63" s="795" t="s">
        <v>95</v>
      </c>
      <c r="B63" s="796">
        <v>1</v>
      </c>
      <c r="C63" s="866"/>
      <c r="D63" s="867"/>
      <c r="E63" s="868">
        <v>4</v>
      </c>
      <c r="F63" s="869"/>
      <c r="G63" s="863" t="str">
        <f>IF(ISBLANK(F63),"-",(F63/$D$50*$D$47*$B$68)*($B$57/$D$60))</f>
        <v>-</v>
      </c>
      <c r="H63" s="864" t="str">
        <f t="shared" si="0"/>
        <v>-</v>
      </c>
    </row>
    <row r="64" spans="1:12" ht="26.25" customHeight="1" x14ac:dyDescent="0.4">
      <c r="A64" s="795" t="s">
        <v>96</v>
      </c>
      <c r="B64" s="796">
        <v>1</v>
      </c>
      <c r="C64" s="854" t="s">
        <v>97</v>
      </c>
      <c r="D64" s="855">
        <v>1239.29</v>
      </c>
      <c r="E64" s="856">
        <v>1</v>
      </c>
      <c r="F64" s="857">
        <v>2737664</v>
      </c>
      <c r="G64" s="870">
        <f>IF(ISBLANK(F64),"-",(F64/$D$50*$D$47*$B$68)*($B$57/$D$64))</f>
        <v>286.24991438491639</v>
      </c>
      <c r="H64" s="871">
        <f t="shared" si="0"/>
        <v>1.0409087795815142</v>
      </c>
    </row>
    <row r="65" spans="1:8" ht="26.25" customHeight="1" x14ac:dyDescent="0.4">
      <c r="A65" s="795" t="s">
        <v>98</v>
      </c>
      <c r="B65" s="796">
        <v>1</v>
      </c>
      <c r="C65" s="860"/>
      <c r="D65" s="861"/>
      <c r="E65" s="862">
        <v>2</v>
      </c>
      <c r="F65" s="808">
        <v>2715367</v>
      </c>
      <c r="G65" s="872">
        <f>IF(ISBLANK(F65),"-",(F65/$D$50*$D$47*$B$68)*($B$57/$D$64))</f>
        <v>283.91854196629947</v>
      </c>
      <c r="H65" s="873">
        <f t="shared" si="0"/>
        <v>1.0324310616956345</v>
      </c>
    </row>
    <row r="66" spans="1:8" ht="26.25" customHeight="1" x14ac:dyDescent="0.4">
      <c r="A66" s="795" t="s">
        <v>99</v>
      </c>
      <c r="B66" s="796">
        <v>1</v>
      </c>
      <c r="C66" s="860"/>
      <c r="D66" s="861"/>
      <c r="E66" s="862">
        <v>3</v>
      </c>
      <c r="F66" s="808">
        <v>2679892</v>
      </c>
      <c r="G66" s="872">
        <f>IF(ISBLANK(F66),"-",(F66/$D$50*$D$47*$B$68)*($B$57/$D$64))</f>
        <v>280.20927899144027</v>
      </c>
      <c r="H66" s="873">
        <f t="shared" si="0"/>
        <v>1.0189428326961465</v>
      </c>
    </row>
    <row r="67" spans="1:8" ht="27" customHeight="1" thickBot="1" x14ac:dyDescent="0.45">
      <c r="A67" s="795" t="s">
        <v>100</v>
      </c>
      <c r="B67" s="796">
        <v>1</v>
      </c>
      <c r="C67" s="866"/>
      <c r="D67" s="867"/>
      <c r="E67" s="868">
        <v>4</v>
      </c>
      <c r="F67" s="869"/>
      <c r="G67" s="874" t="str">
        <f>IF(ISBLANK(F67),"-",(F67/$D$50*$D$47*$B$68)*($B$57/$D$64))</f>
        <v>-</v>
      </c>
      <c r="H67" s="875" t="str">
        <f t="shared" si="0"/>
        <v>-</v>
      </c>
    </row>
    <row r="68" spans="1:8" ht="26.25" customHeight="1" x14ac:dyDescent="0.4">
      <c r="A68" s="795" t="s">
        <v>101</v>
      </c>
      <c r="B68" s="876">
        <f>(B67/B66)*(B65/B64)*(B63/B62)*(B61/B60)*B59</f>
        <v>1000</v>
      </c>
      <c r="C68" s="854" t="s">
        <v>102</v>
      </c>
      <c r="D68" s="855">
        <v>1280.21</v>
      </c>
      <c r="E68" s="856">
        <v>1</v>
      </c>
      <c r="F68" s="857">
        <v>2866881</v>
      </c>
      <c r="G68" s="870">
        <f>IF(ISBLANK(F68),"-",(F68/$D$50*$D$47*$B$68)*($B$57/$D$68))</f>
        <v>290.17942570919348</v>
      </c>
      <c r="H68" s="864">
        <f t="shared" si="0"/>
        <v>1.0551979116697945</v>
      </c>
    </row>
    <row r="69" spans="1:8" ht="27" customHeight="1" thickBot="1" x14ac:dyDescent="0.45">
      <c r="A69" s="845" t="s">
        <v>103</v>
      </c>
      <c r="B69" s="877">
        <f>(D47*B68)/B56*B57</f>
        <v>1368.1112727272728</v>
      </c>
      <c r="C69" s="860"/>
      <c r="D69" s="861"/>
      <c r="E69" s="862">
        <v>2</v>
      </c>
      <c r="F69" s="808">
        <v>2842835</v>
      </c>
      <c r="G69" s="872">
        <f>IF(ISBLANK(F69),"-",(F69/$D$50*$D$47*$B$68)*($B$57/$D$68))</f>
        <v>287.74554217143827</v>
      </c>
      <c r="H69" s="864">
        <f t="shared" si="0"/>
        <v>1.0463474260779573</v>
      </c>
    </row>
    <row r="70" spans="1:8" ht="26.25" customHeight="1" x14ac:dyDescent="0.4">
      <c r="A70" s="878" t="s">
        <v>76</v>
      </c>
      <c r="B70" s="879"/>
      <c r="C70" s="860"/>
      <c r="D70" s="861"/>
      <c r="E70" s="862">
        <v>3</v>
      </c>
      <c r="F70" s="808">
        <v>2834202</v>
      </c>
      <c r="G70" s="872">
        <f>IF(ISBLANK(F70),"-",(F70/$D$50*$D$47*$B$68)*($B$57/$D$68))</f>
        <v>286.8717287895268</v>
      </c>
      <c r="H70" s="864">
        <f t="shared" si="0"/>
        <v>1.0431699228710065</v>
      </c>
    </row>
    <row r="71" spans="1:8" ht="27" customHeight="1" thickBot="1" x14ac:dyDescent="0.45">
      <c r="A71" s="880"/>
      <c r="B71" s="881"/>
      <c r="C71" s="882"/>
      <c r="D71" s="867"/>
      <c r="E71" s="868">
        <v>4</v>
      </c>
      <c r="F71" s="869"/>
      <c r="G71" s="874" t="str">
        <f>IF(ISBLANK(F71),"-",(F71/$D$50*$D$47*$B$68)*($B$57/$D$68))</f>
        <v>-</v>
      </c>
      <c r="H71" s="883" t="str">
        <f t="shared" si="0"/>
        <v>-</v>
      </c>
    </row>
    <row r="72" spans="1:8" ht="26.25" customHeight="1" x14ac:dyDescent="0.4">
      <c r="A72" s="825"/>
      <c r="B72" s="825"/>
      <c r="C72" s="825"/>
      <c r="D72" s="825"/>
      <c r="E72" s="825"/>
      <c r="F72" s="884" t="s">
        <v>69</v>
      </c>
      <c r="G72" s="885">
        <f>AVERAGE(G60:G71)</f>
        <v>285.27881928757938</v>
      </c>
      <c r="H72" s="886">
        <f>AVERAGE(H60:H71)</f>
        <v>1.0373775246821071</v>
      </c>
    </row>
    <row r="73" spans="1:8" ht="26.25" customHeight="1" x14ac:dyDescent="0.4">
      <c r="C73" s="825"/>
      <c r="D73" s="825"/>
      <c r="E73" s="825"/>
      <c r="F73" s="887" t="s">
        <v>82</v>
      </c>
      <c r="G73" s="888">
        <f>STDEV(G60:G71)/G72</f>
        <v>1.1434965069240086E-2</v>
      </c>
      <c r="H73" s="888">
        <f>STDEV(H60:H71)/H72</f>
        <v>1.1434965069240062E-2</v>
      </c>
    </row>
    <row r="74" spans="1:8" ht="27" customHeight="1" thickBot="1" x14ac:dyDescent="0.45">
      <c r="A74" s="825"/>
      <c r="B74" s="825"/>
      <c r="C74" s="825"/>
      <c r="D74" s="825"/>
      <c r="E74" s="827"/>
      <c r="F74" s="889" t="s">
        <v>18</v>
      </c>
      <c r="G74" s="890">
        <f>COUNT(G60:G71)</f>
        <v>9</v>
      </c>
      <c r="H74" s="890">
        <f>COUNT(H60:H71)</f>
        <v>9</v>
      </c>
    </row>
    <row r="76" spans="1:8" ht="26.25" customHeight="1" x14ac:dyDescent="0.4">
      <c r="A76" s="769" t="s">
        <v>104</v>
      </c>
      <c r="B76" s="770" t="s">
        <v>105</v>
      </c>
      <c r="C76" s="891" t="str">
        <f>B20</f>
        <v>ETHAMBUTOL HCl</v>
      </c>
      <c r="D76" s="891"/>
      <c r="E76" s="753" t="s">
        <v>106</v>
      </c>
      <c r="F76" s="753"/>
      <c r="G76" s="892">
        <f>H72</f>
        <v>1.0373775246821071</v>
      </c>
      <c r="H76" s="778"/>
    </row>
    <row r="77" spans="1:8" ht="18.75" x14ac:dyDescent="0.3">
      <c r="A77" s="768" t="s">
        <v>107</v>
      </c>
      <c r="B77" s="768" t="s">
        <v>108</v>
      </c>
    </row>
    <row r="78" spans="1:8" ht="18.75" x14ac:dyDescent="0.3">
      <c r="A78" s="768"/>
      <c r="B78" s="768"/>
    </row>
    <row r="79" spans="1:8" ht="26.25" customHeight="1" x14ac:dyDescent="0.4">
      <c r="A79" s="769" t="s">
        <v>4</v>
      </c>
      <c r="B79" s="893" t="str">
        <f>B26</f>
        <v>ETHAMBUTOL HYDROCHLORIDE</v>
      </c>
      <c r="C79" s="893"/>
    </row>
    <row r="80" spans="1:8" ht="26.25" customHeight="1" x14ac:dyDescent="0.4">
      <c r="A80" s="770" t="s">
        <v>46</v>
      </c>
      <c r="B80" s="893" t="str">
        <f>B27</f>
        <v>E12 3</v>
      </c>
      <c r="C80" s="893"/>
    </row>
    <row r="81" spans="1:12" ht="27" customHeight="1" thickBot="1" x14ac:dyDescent="0.45">
      <c r="A81" s="770" t="s">
        <v>6</v>
      </c>
      <c r="B81" s="772">
        <f>B28</f>
        <v>100</v>
      </c>
    </row>
    <row r="82" spans="1:12" s="717" customFormat="1" ht="27" customHeight="1" thickBot="1" x14ac:dyDescent="0.45">
      <c r="A82" s="770" t="s">
        <v>47</v>
      </c>
      <c r="B82" s="773">
        <v>0</v>
      </c>
      <c r="C82" s="774" t="s">
        <v>48</v>
      </c>
      <c r="D82" s="775"/>
      <c r="E82" s="775"/>
      <c r="F82" s="775"/>
      <c r="G82" s="776"/>
      <c r="I82" s="777"/>
      <c r="J82" s="777"/>
      <c r="K82" s="777"/>
      <c r="L82" s="777"/>
    </row>
    <row r="83" spans="1:12" s="717" customFormat="1" ht="19.5" customHeight="1" thickBot="1" x14ac:dyDescent="0.35">
      <c r="A83" s="770" t="s">
        <v>49</v>
      </c>
      <c r="B83" s="778">
        <f>B81-B82</f>
        <v>100</v>
      </c>
      <c r="C83" s="779"/>
      <c r="D83" s="779"/>
      <c r="E83" s="779"/>
      <c r="F83" s="779"/>
      <c r="G83" s="780"/>
      <c r="I83" s="777"/>
      <c r="J83" s="777"/>
      <c r="K83" s="777"/>
      <c r="L83" s="777"/>
    </row>
    <row r="84" spans="1:12" s="717" customFormat="1" ht="27" customHeight="1" thickBot="1" x14ac:dyDescent="0.45">
      <c r="A84" s="770" t="s">
        <v>50</v>
      </c>
      <c r="B84" s="781">
        <v>1</v>
      </c>
      <c r="C84" s="782" t="s">
        <v>109</v>
      </c>
      <c r="D84" s="783"/>
      <c r="E84" s="783"/>
      <c r="F84" s="783"/>
      <c r="G84" s="783"/>
      <c r="H84" s="784"/>
      <c r="I84" s="777"/>
      <c r="J84" s="777"/>
      <c r="K84" s="777"/>
      <c r="L84" s="777"/>
    </row>
    <row r="85" spans="1:12" s="717" customFormat="1" ht="27" customHeight="1" thickBot="1" x14ac:dyDescent="0.45">
      <c r="A85" s="770" t="s">
        <v>52</v>
      </c>
      <c r="B85" s="781">
        <v>1</v>
      </c>
      <c r="C85" s="782" t="s">
        <v>110</v>
      </c>
      <c r="D85" s="783"/>
      <c r="E85" s="783"/>
      <c r="F85" s="783"/>
      <c r="G85" s="783"/>
      <c r="H85" s="784"/>
      <c r="I85" s="777"/>
      <c r="J85" s="777"/>
      <c r="K85" s="777"/>
      <c r="L85" s="777"/>
    </row>
    <row r="86" spans="1:12" s="717" customFormat="1" ht="18.75" x14ac:dyDescent="0.3">
      <c r="A86" s="770"/>
      <c r="B86" s="787"/>
      <c r="C86" s="788"/>
      <c r="D86" s="788"/>
      <c r="E86" s="788"/>
      <c r="F86" s="788"/>
      <c r="G86" s="788"/>
      <c r="H86" s="788"/>
      <c r="I86" s="777"/>
      <c r="J86" s="777"/>
      <c r="K86" s="777"/>
      <c r="L86" s="777"/>
    </row>
    <row r="87" spans="1:12" s="717" customFormat="1" ht="18.75" x14ac:dyDescent="0.3">
      <c r="A87" s="770" t="s">
        <v>54</v>
      </c>
      <c r="B87" s="789">
        <f>B84/B85</f>
        <v>1</v>
      </c>
      <c r="C87" s="753" t="s">
        <v>55</v>
      </c>
      <c r="D87" s="753"/>
      <c r="E87" s="753"/>
      <c r="F87" s="753"/>
      <c r="G87" s="753"/>
      <c r="I87" s="777"/>
      <c r="J87" s="777"/>
      <c r="K87" s="777"/>
      <c r="L87" s="777"/>
    </row>
    <row r="88" spans="1:12" ht="19.5" customHeight="1" thickBot="1" x14ac:dyDescent="0.35">
      <c r="A88" s="768"/>
      <c r="B88" s="768"/>
    </row>
    <row r="89" spans="1:12" ht="27" customHeight="1" thickBot="1" x14ac:dyDescent="0.45">
      <c r="A89" s="790" t="s">
        <v>56</v>
      </c>
      <c r="B89" s="791">
        <v>100</v>
      </c>
      <c r="D89" s="894" t="s">
        <v>57</v>
      </c>
      <c r="E89" s="895"/>
      <c r="F89" s="792" t="s">
        <v>58</v>
      </c>
      <c r="G89" s="794"/>
    </row>
    <row r="90" spans="1:12" ht="27" customHeight="1" thickBot="1" x14ac:dyDescent="0.45">
      <c r="A90" s="795" t="s">
        <v>59</v>
      </c>
      <c r="B90" s="796">
        <v>1</v>
      </c>
      <c r="C90" s="896" t="s">
        <v>60</v>
      </c>
      <c r="D90" s="798" t="s">
        <v>61</v>
      </c>
      <c r="E90" s="799" t="s">
        <v>62</v>
      </c>
      <c r="F90" s="798" t="s">
        <v>61</v>
      </c>
      <c r="G90" s="897" t="s">
        <v>62</v>
      </c>
      <c r="I90" s="801" t="s">
        <v>63</v>
      </c>
    </row>
    <row r="91" spans="1:12" ht="26.25" customHeight="1" x14ac:dyDescent="0.4">
      <c r="A91" s="795" t="s">
        <v>64</v>
      </c>
      <c r="B91" s="796">
        <v>1</v>
      </c>
      <c r="C91" s="898">
        <v>1</v>
      </c>
      <c r="D91" s="803">
        <v>3246653</v>
      </c>
      <c r="E91" s="804">
        <f>IF(ISBLANK(D91),"-",$D$101/$D$98*D91)</f>
        <v>2982660.4362931787</v>
      </c>
      <c r="F91" s="803">
        <v>2530413</v>
      </c>
      <c r="G91" s="805">
        <f>IF(ISBLANK(F91),"-",$D$101/$F$98*F91)</f>
        <v>2938737.1721778796</v>
      </c>
      <c r="I91" s="806"/>
    </row>
    <row r="92" spans="1:12" ht="26.25" customHeight="1" x14ac:dyDescent="0.4">
      <c r="A92" s="795" t="s">
        <v>65</v>
      </c>
      <c r="B92" s="796">
        <v>1</v>
      </c>
      <c r="C92" s="825">
        <v>2</v>
      </c>
      <c r="D92" s="808">
        <v>3243670</v>
      </c>
      <c r="E92" s="809">
        <f>IF(ISBLANK(D92),"-",$D$101/$D$98*D92)</f>
        <v>2979919.9906460885</v>
      </c>
      <c r="F92" s="808">
        <v>2527029</v>
      </c>
      <c r="G92" s="810">
        <f>IF(ISBLANK(F92),"-",$D$101/$F$98*F92)</f>
        <v>2934807.1075636647</v>
      </c>
      <c r="I92" s="811">
        <f>ABS((F96/D96*D95)-F95)/D95</f>
        <v>1.1824715094746604E-2</v>
      </c>
    </row>
    <row r="93" spans="1:12" ht="26.25" customHeight="1" x14ac:dyDescent="0.4">
      <c r="A93" s="795" t="s">
        <v>66</v>
      </c>
      <c r="B93" s="796">
        <v>1</v>
      </c>
      <c r="C93" s="825">
        <v>3</v>
      </c>
      <c r="D93" s="808">
        <v>3239308</v>
      </c>
      <c r="E93" s="809">
        <f>IF(ISBLANK(D93),"-",$D$101/$D$98*D93)</f>
        <v>2975912.6745506786</v>
      </c>
      <c r="F93" s="808">
        <v>2524038</v>
      </c>
      <c r="G93" s="810">
        <f>IF(ISBLANK(F93),"-",$D$101/$F$98*F93)</f>
        <v>2931333.4600278735</v>
      </c>
      <c r="I93" s="811"/>
    </row>
    <row r="94" spans="1:12" ht="27" customHeight="1" thickBot="1" x14ac:dyDescent="0.45">
      <c r="A94" s="795" t="s">
        <v>67</v>
      </c>
      <c r="B94" s="796">
        <v>1</v>
      </c>
      <c r="C94" s="899">
        <v>4</v>
      </c>
      <c r="D94" s="813"/>
      <c r="E94" s="814" t="str">
        <f>IF(ISBLANK(D94),"-",$D$101/$D$98*D94)</f>
        <v>-</v>
      </c>
      <c r="F94" s="813"/>
      <c r="G94" s="815" t="str">
        <f>IF(ISBLANK(F94),"-",$D$101/$F$98*F94)</f>
        <v>-</v>
      </c>
      <c r="I94" s="816"/>
    </row>
    <row r="95" spans="1:12" ht="27" customHeight="1" thickBot="1" x14ac:dyDescent="0.45">
      <c r="A95" s="795" t="s">
        <v>68</v>
      </c>
      <c r="B95" s="796">
        <v>1</v>
      </c>
      <c r="C95" s="770" t="s">
        <v>69</v>
      </c>
      <c r="D95" s="900">
        <f>AVERAGE(D91:D94)</f>
        <v>3243210.3333333335</v>
      </c>
      <c r="E95" s="819">
        <f>AVERAGE(E91:E94)</f>
        <v>2979497.7004966489</v>
      </c>
      <c r="F95" s="901">
        <f>AVERAGE(F91:F94)</f>
        <v>2527160</v>
      </c>
      <c r="G95" s="902">
        <f>AVERAGE(G91:G94)</f>
        <v>2934959.2465898059</v>
      </c>
    </row>
    <row r="96" spans="1:12" ht="26.25" customHeight="1" x14ac:dyDescent="0.4">
      <c r="A96" s="795" t="s">
        <v>70</v>
      </c>
      <c r="B96" s="772">
        <v>1</v>
      </c>
      <c r="C96" s="903" t="s">
        <v>111</v>
      </c>
      <c r="D96" s="904">
        <f>D43</f>
        <v>33.26</v>
      </c>
      <c r="E96" s="753"/>
      <c r="F96" s="822">
        <f>F43</f>
        <v>26.31</v>
      </c>
    </row>
    <row r="97" spans="1:10" ht="26.25" customHeight="1" x14ac:dyDescent="0.4">
      <c r="A97" s="795" t="s">
        <v>72</v>
      </c>
      <c r="B97" s="772">
        <v>1</v>
      </c>
      <c r="C97" s="905" t="s">
        <v>112</v>
      </c>
      <c r="D97" s="906">
        <f>D96*$B$87</f>
        <v>33.26</v>
      </c>
      <c r="E97" s="825"/>
      <c r="F97" s="824">
        <f>F96*$B$87</f>
        <v>26.31</v>
      </c>
    </row>
    <row r="98" spans="1:10" ht="19.5" customHeight="1" thickBot="1" x14ac:dyDescent="0.35">
      <c r="A98" s="795" t="s">
        <v>74</v>
      </c>
      <c r="B98" s="825">
        <f>(B97/B96)*(B95/B94)*(B93/B92)*(B91/B90)*B89</f>
        <v>100</v>
      </c>
      <c r="C98" s="905" t="s">
        <v>113</v>
      </c>
      <c r="D98" s="907">
        <f>D97*$B$83/100</f>
        <v>33.26</v>
      </c>
      <c r="E98" s="827"/>
      <c r="F98" s="826">
        <f>F97*$B$83/100</f>
        <v>26.31</v>
      </c>
    </row>
    <row r="99" spans="1:10" ht="19.5" customHeight="1" thickBot="1" x14ac:dyDescent="0.35">
      <c r="A99" s="828" t="s">
        <v>76</v>
      </c>
      <c r="B99" s="908"/>
      <c r="C99" s="905" t="s">
        <v>114</v>
      </c>
      <c r="D99" s="909">
        <f>D98/$B$98</f>
        <v>0.33260000000000001</v>
      </c>
      <c r="E99" s="827"/>
      <c r="F99" s="832">
        <f>F98/$B$98</f>
        <v>0.2631</v>
      </c>
      <c r="H99" s="741"/>
    </row>
    <row r="100" spans="1:10" ht="19.5" customHeight="1" thickBot="1" x14ac:dyDescent="0.35">
      <c r="A100" s="833"/>
      <c r="B100" s="910"/>
      <c r="C100" s="905" t="s">
        <v>78</v>
      </c>
      <c r="D100" s="911">
        <f>$B$56/$B$116</f>
        <v>0.30555555555555558</v>
      </c>
      <c r="F100" s="839"/>
      <c r="G100" s="912"/>
      <c r="H100" s="741"/>
    </row>
    <row r="101" spans="1:10" ht="18.75" x14ac:dyDescent="0.3">
      <c r="C101" s="905" t="s">
        <v>79</v>
      </c>
      <c r="D101" s="906">
        <f>D100*$B$98</f>
        <v>30.555555555555557</v>
      </c>
      <c r="F101" s="839"/>
      <c r="H101" s="741"/>
    </row>
    <row r="102" spans="1:10" ht="19.5" customHeight="1" thickBot="1" x14ac:dyDescent="0.35">
      <c r="C102" s="913" t="s">
        <v>80</v>
      </c>
      <c r="D102" s="914">
        <f>D101/B34</f>
        <v>30.555555555555557</v>
      </c>
      <c r="F102" s="843"/>
      <c r="H102" s="741"/>
      <c r="J102" s="915"/>
    </row>
    <row r="103" spans="1:10" ht="18.75" x14ac:dyDescent="0.3">
      <c r="C103" s="916" t="s">
        <v>115</v>
      </c>
      <c r="D103" s="917">
        <f>AVERAGE(E91:E94,G91:G94)</f>
        <v>2957228.4735432272</v>
      </c>
      <c r="F103" s="843"/>
      <c r="G103" s="912"/>
      <c r="H103" s="741"/>
      <c r="J103" s="918"/>
    </row>
    <row r="104" spans="1:10" ht="18.75" x14ac:dyDescent="0.3">
      <c r="C104" s="887" t="s">
        <v>82</v>
      </c>
      <c r="D104" s="919">
        <f>STDEV(E91:E94,G91:G94)/D103</f>
        <v>8.3188563015656001E-3</v>
      </c>
      <c r="F104" s="843"/>
      <c r="H104" s="741"/>
      <c r="J104" s="918"/>
    </row>
    <row r="105" spans="1:10" ht="19.5" customHeight="1" thickBot="1" x14ac:dyDescent="0.35">
      <c r="C105" s="889" t="s">
        <v>18</v>
      </c>
      <c r="D105" s="920">
        <f>COUNT(E91:E94,G91:G94)</f>
        <v>6</v>
      </c>
      <c r="F105" s="843"/>
      <c r="H105" s="741"/>
      <c r="J105" s="918"/>
    </row>
    <row r="106" spans="1:10" ht="19.5" customHeight="1" thickBot="1" x14ac:dyDescent="0.35">
      <c r="A106" s="847"/>
      <c r="B106" s="847"/>
      <c r="C106" s="847"/>
      <c r="D106" s="847"/>
      <c r="E106" s="847"/>
    </row>
    <row r="107" spans="1:10" ht="26.25" customHeight="1" x14ac:dyDescent="0.4">
      <c r="A107" s="790" t="s">
        <v>116</v>
      </c>
      <c r="B107" s="791">
        <v>900</v>
      </c>
      <c r="C107" s="894" t="s">
        <v>117</v>
      </c>
      <c r="D107" s="921" t="s">
        <v>61</v>
      </c>
      <c r="E107" s="922" t="s">
        <v>118</v>
      </c>
      <c r="F107" s="923" t="s">
        <v>119</v>
      </c>
    </row>
    <row r="108" spans="1:10" ht="26.25" customHeight="1" x14ac:dyDescent="0.4">
      <c r="A108" s="795" t="s">
        <v>120</v>
      </c>
      <c r="B108" s="796">
        <v>1</v>
      </c>
      <c r="C108" s="924">
        <v>1</v>
      </c>
      <c r="D108" s="925">
        <v>2674228</v>
      </c>
      <c r="E108" s="926">
        <f t="shared" ref="E108:E113" si="1">IF(ISBLANK(D108),"-",D108/$D$103*$D$100*$B$116)</f>
        <v>248.68308505053025</v>
      </c>
      <c r="F108" s="927">
        <f t="shared" ref="F108:F113" si="2">IF(ISBLANK(D108), "-", E108/$B$56)</f>
        <v>0.90430212745647365</v>
      </c>
    </row>
    <row r="109" spans="1:10" ht="26.25" customHeight="1" x14ac:dyDescent="0.4">
      <c r="A109" s="795" t="s">
        <v>93</v>
      </c>
      <c r="B109" s="796">
        <v>1</v>
      </c>
      <c r="C109" s="924">
        <v>2</v>
      </c>
      <c r="D109" s="925">
        <v>2673297</v>
      </c>
      <c r="E109" s="928">
        <f t="shared" si="1"/>
        <v>248.59650905469815</v>
      </c>
      <c r="F109" s="929">
        <f t="shared" si="2"/>
        <v>0.90398730565344776</v>
      </c>
    </row>
    <row r="110" spans="1:10" ht="26.25" customHeight="1" x14ac:dyDescent="0.4">
      <c r="A110" s="795" t="s">
        <v>94</v>
      </c>
      <c r="B110" s="796">
        <v>1</v>
      </c>
      <c r="C110" s="924">
        <v>3</v>
      </c>
      <c r="D110" s="925">
        <v>2670798</v>
      </c>
      <c r="E110" s="928">
        <f t="shared" si="1"/>
        <v>248.3641208553594</v>
      </c>
      <c r="F110" s="929">
        <f t="shared" si="2"/>
        <v>0.90314225765585232</v>
      </c>
    </row>
    <row r="111" spans="1:10" ht="26.25" customHeight="1" x14ac:dyDescent="0.4">
      <c r="A111" s="795" t="s">
        <v>95</v>
      </c>
      <c r="B111" s="796">
        <v>1</v>
      </c>
      <c r="C111" s="924">
        <v>4</v>
      </c>
      <c r="D111" s="925">
        <v>2672809</v>
      </c>
      <c r="E111" s="928">
        <f t="shared" si="1"/>
        <v>248.55112872605577</v>
      </c>
      <c r="F111" s="929">
        <f t="shared" si="2"/>
        <v>0.90382228627656647</v>
      </c>
    </row>
    <row r="112" spans="1:10" ht="26.25" customHeight="1" x14ac:dyDescent="0.4">
      <c r="A112" s="795" t="s">
        <v>96</v>
      </c>
      <c r="B112" s="796">
        <v>1</v>
      </c>
      <c r="C112" s="924">
        <v>5</v>
      </c>
      <c r="D112" s="925">
        <v>2668546</v>
      </c>
      <c r="E112" s="928">
        <f t="shared" si="1"/>
        <v>248.15470179777199</v>
      </c>
      <c r="F112" s="929">
        <f t="shared" si="2"/>
        <v>0.90238073381007999</v>
      </c>
    </row>
    <row r="113" spans="1:10" ht="26.25" customHeight="1" x14ac:dyDescent="0.4">
      <c r="A113" s="795" t="s">
        <v>98</v>
      </c>
      <c r="B113" s="796">
        <v>1</v>
      </c>
      <c r="C113" s="930">
        <v>6</v>
      </c>
      <c r="D113" s="931">
        <v>2660772</v>
      </c>
      <c r="E113" s="932">
        <f t="shared" si="1"/>
        <v>247.43177828370261</v>
      </c>
      <c r="F113" s="933">
        <f t="shared" si="2"/>
        <v>0.89975192103164592</v>
      </c>
    </row>
    <row r="114" spans="1:10" ht="26.25" customHeight="1" x14ac:dyDescent="0.4">
      <c r="A114" s="795" t="s">
        <v>99</v>
      </c>
      <c r="B114" s="796">
        <v>1</v>
      </c>
      <c r="C114" s="924"/>
      <c r="D114" s="825"/>
      <c r="E114" s="753"/>
      <c r="F114" s="934"/>
    </row>
    <row r="115" spans="1:10" ht="26.25" customHeight="1" x14ac:dyDescent="0.4">
      <c r="A115" s="795" t="s">
        <v>100</v>
      </c>
      <c r="B115" s="796">
        <v>1</v>
      </c>
      <c r="C115" s="924"/>
      <c r="D115" s="935" t="s">
        <v>69</v>
      </c>
      <c r="E115" s="936">
        <f>AVERAGE(E108:E113)</f>
        <v>248.29688729468637</v>
      </c>
      <c r="F115" s="937">
        <f>AVERAGE(F108:F113)</f>
        <v>0.90289777198067755</v>
      </c>
    </row>
    <row r="116" spans="1:10" ht="27" customHeight="1" thickBot="1" x14ac:dyDescent="0.45">
      <c r="A116" s="795" t="s">
        <v>101</v>
      </c>
      <c r="B116" s="807">
        <f>(B115/B114)*(B113/B112)*(B111/B110)*(B109/B108)*B107</f>
        <v>900</v>
      </c>
      <c r="C116" s="938"/>
      <c r="D116" s="770" t="s">
        <v>82</v>
      </c>
      <c r="E116" s="939">
        <f>STDEV(E108:E113)/E115</f>
        <v>1.868931370978874E-3</v>
      </c>
      <c r="F116" s="939">
        <f>STDEV(F108:F113)/F115</f>
        <v>1.8689313709788495E-3</v>
      </c>
      <c r="I116" s="753"/>
    </row>
    <row r="117" spans="1:10" ht="27" customHeight="1" thickBot="1" x14ac:dyDescent="0.45">
      <c r="A117" s="828" t="s">
        <v>76</v>
      </c>
      <c r="B117" s="829"/>
      <c r="C117" s="940"/>
      <c r="D117" s="941" t="s">
        <v>18</v>
      </c>
      <c r="E117" s="942">
        <f>COUNT(E108:E113)</f>
        <v>6</v>
      </c>
      <c r="F117" s="942">
        <f>COUNT(F108:F113)</f>
        <v>6</v>
      </c>
      <c r="I117" s="753"/>
      <c r="J117" s="918"/>
    </row>
    <row r="118" spans="1:10" ht="19.5" customHeight="1" thickBot="1" x14ac:dyDescent="0.35">
      <c r="A118" s="833"/>
      <c r="B118" s="834"/>
      <c r="C118" s="753"/>
      <c r="D118" s="753"/>
      <c r="E118" s="753"/>
      <c r="F118" s="825"/>
      <c r="G118" s="753"/>
      <c r="H118" s="753"/>
      <c r="I118" s="753"/>
    </row>
    <row r="119" spans="1:10" ht="18.75" x14ac:dyDescent="0.3">
      <c r="A119" s="943"/>
      <c r="B119" s="788"/>
      <c r="C119" s="753"/>
      <c r="D119" s="753"/>
      <c r="E119" s="753"/>
      <c r="F119" s="825"/>
      <c r="G119" s="753"/>
      <c r="H119" s="753"/>
      <c r="I119" s="753"/>
    </row>
    <row r="120" spans="1:10" ht="26.25" customHeight="1" x14ac:dyDescent="0.4">
      <c r="A120" s="769" t="s">
        <v>104</v>
      </c>
      <c r="B120" s="770" t="s">
        <v>121</v>
      </c>
      <c r="C120" s="891" t="str">
        <f>B20</f>
        <v>ETHAMBUTOL HCl</v>
      </c>
      <c r="D120" s="891"/>
      <c r="E120" s="753" t="s">
        <v>122</v>
      </c>
      <c r="F120" s="753"/>
      <c r="G120" s="892">
        <f>F115</f>
        <v>0.90289777198067755</v>
      </c>
      <c r="H120" s="753"/>
      <c r="I120" s="753"/>
    </row>
    <row r="121" spans="1:10" ht="19.5" customHeight="1" thickBot="1" x14ac:dyDescent="0.35">
      <c r="A121" s="944"/>
      <c r="B121" s="944"/>
      <c r="C121" s="945"/>
      <c r="D121" s="945"/>
      <c r="E121" s="945"/>
      <c r="F121" s="945"/>
      <c r="G121" s="945"/>
      <c r="H121" s="945"/>
    </row>
    <row r="122" spans="1:10" ht="18.75" x14ac:dyDescent="0.3">
      <c r="B122" s="946" t="s">
        <v>24</v>
      </c>
      <c r="C122" s="946"/>
      <c r="E122" s="896" t="s">
        <v>25</v>
      </c>
      <c r="F122" s="947"/>
      <c r="G122" s="946" t="s">
        <v>26</v>
      </c>
      <c r="H122" s="946"/>
    </row>
    <row r="123" spans="1:10" ht="69.95" customHeight="1" x14ac:dyDescent="0.3">
      <c r="A123" s="769" t="s">
        <v>27</v>
      </c>
      <c r="B123" s="948"/>
      <c r="C123" s="948"/>
      <c r="E123" s="948"/>
      <c r="F123" s="753"/>
      <c r="G123" s="948"/>
      <c r="H123" s="948"/>
    </row>
    <row r="124" spans="1:10" ht="69.95" customHeight="1" x14ac:dyDescent="0.3">
      <c r="A124" s="769" t="s">
        <v>28</v>
      </c>
      <c r="B124" s="949"/>
      <c r="C124" s="949"/>
      <c r="E124" s="949"/>
      <c r="F124" s="753"/>
      <c r="G124" s="950"/>
      <c r="H124" s="950"/>
    </row>
    <row r="125" spans="1:10" ht="18.75" x14ac:dyDescent="0.3">
      <c r="A125" s="825"/>
      <c r="B125" s="825"/>
      <c r="C125" s="825"/>
      <c r="D125" s="825"/>
      <c r="E125" s="825"/>
      <c r="F125" s="827"/>
      <c r="G125" s="825"/>
      <c r="H125" s="825"/>
      <c r="I125" s="753"/>
    </row>
    <row r="126" spans="1:10" ht="18.75" x14ac:dyDescent="0.3">
      <c r="A126" s="825"/>
      <c r="B126" s="825"/>
      <c r="C126" s="825"/>
      <c r="D126" s="825"/>
      <c r="E126" s="825"/>
      <c r="F126" s="827"/>
      <c r="G126" s="825"/>
      <c r="H126" s="825"/>
      <c r="I126" s="753"/>
    </row>
    <row r="127" spans="1:10" ht="18.75" x14ac:dyDescent="0.3">
      <c r="A127" s="825"/>
      <c r="B127" s="825"/>
      <c r="C127" s="825"/>
      <c r="D127" s="825"/>
      <c r="E127" s="825"/>
      <c r="F127" s="827"/>
      <c r="G127" s="825"/>
      <c r="H127" s="825"/>
      <c r="I127" s="753"/>
    </row>
    <row r="128" spans="1:10" ht="18.75" x14ac:dyDescent="0.3">
      <c r="A128" s="825"/>
      <c r="B128" s="825"/>
      <c r="C128" s="825"/>
      <c r="D128" s="825"/>
      <c r="E128" s="825"/>
      <c r="F128" s="827"/>
      <c r="G128" s="825"/>
      <c r="H128" s="825"/>
      <c r="I128" s="753"/>
    </row>
    <row r="129" spans="1:9" ht="18.75" x14ac:dyDescent="0.3">
      <c r="A129" s="825"/>
      <c r="B129" s="825"/>
      <c r="C129" s="825"/>
      <c r="D129" s="825"/>
      <c r="E129" s="825"/>
      <c r="F129" s="827"/>
      <c r="G129" s="825"/>
      <c r="H129" s="825"/>
      <c r="I129" s="753"/>
    </row>
    <row r="130" spans="1:9" ht="18.75" x14ac:dyDescent="0.3">
      <c r="A130" s="825"/>
      <c r="B130" s="825"/>
      <c r="C130" s="825"/>
      <c r="D130" s="825"/>
      <c r="E130" s="825"/>
      <c r="F130" s="827"/>
      <c r="G130" s="825"/>
      <c r="H130" s="825"/>
      <c r="I130" s="753"/>
    </row>
    <row r="131" spans="1:9" ht="18.75" x14ac:dyDescent="0.3">
      <c r="A131" s="825"/>
      <c r="B131" s="825"/>
      <c r="C131" s="825"/>
      <c r="D131" s="825"/>
      <c r="E131" s="825"/>
      <c r="F131" s="827"/>
      <c r="G131" s="825"/>
      <c r="H131" s="825"/>
      <c r="I131" s="753"/>
    </row>
    <row r="132" spans="1:9" ht="18.75" x14ac:dyDescent="0.3">
      <c r="A132" s="825"/>
      <c r="B132" s="825"/>
      <c r="C132" s="825"/>
      <c r="D132" s="825"/>
      <c r="E132" s="825"/>
      <c r="F132" s="827"/>
      <c r="G132" s="825"/>
      <c r="H132" s="825"/>
      <c r="I132" s="753"/>
    </row>
    <row r="133" spans="1:9" ht="18.75" x14ac:dyDescent="0.3">
      <c r="A133" s="825"/>
      <c r="B133" s="825"/>
      <c r="C133" s="825"/>
      <c r="D133" s="825"/>
      <c r="E133" s="825"/>
      <c r="F133" s="827"/>
      <c r="G133" s="825"/>
      <c r="H133" s="825"/>
      <c r="I133" s="753"/>
    </row>
    <row r="250" spans="1:1" x14ac:dyDescent="0.25">
      <c r="A250" s="706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3" zoomScale="60" zoomScaleNormal="100" workbookViewId="0">
      <selection activeCell="B41" sqref="B41"/>
    </sheetView>
  </sheetViews>
  <sheetFormatPr defaultRowHeight="13.5" x14ac:dyDescent="0.25"/>
  <cols>
    <col min="1" max="1" width="27.5703125" style="604" customWidth="1"/>
    <col min="2" max="2" width="20.42578125" style="604" customWidth="1"/>
    <col min="3" max="3" width="31.85546875" style="604" customWidth="1"/>
    <col min="4" max="4" width="25.85546875" style="604" customWidth="1"/>
    <col min="5" max="5" width="25.7109375" style="604" customWidth="1"/>
    <col min="6" max="6" width="23.140625" style="604" customWidth="1"/>
    <col min="7" max="7" width="28.42578125" style="604" customWidth="1"/>
    <col min="8" max="8" width="21.5703125" style="604" customWidth="1"/>
    <col min="9" max="9" width="9.140625" style="60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702" t="s">
        <v>0</v>
      </c>
      <c r="B15" s="702"/>
      <c r="C15" s="702"/>
      <c r="D15" s="702"/>
      <c r="E15" s="702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607" t="s">
        <v>133</v>
      </c>
      <c r="C18" s="53"/>
      <c r="D18" s="53"/>
      <c r="E18" s="53"/>
    </row>
    <row r="19" spans="1:5" ht="16.5" customHeight="1" x14ac:dyDescent="0.3">
      <c r="A19" s="55" t="s">
        <v>6</v>
      </c>
      <c r="B19" s="12" t="str">
        <f>'SST I'!B19</f>
        <v>NDQD201611531</v>
      </c>
      <c r="C19" s="53"/>
      <c r="D19" s="53"/>
      <c r="E19" s="53"/>
    </row>
    <row r="20" spans="1:5" ht="16.5" customHeight="1" x14ac:dyDescent="0.3">
      <c r="A20" s="8" t="s">
        <v>7</v>
      </c>
      <c r="B20" s="12">
        <v>16.47</v>
      </c>
      <c r="C20" s="53"/>
      <c r="D20" s="53"/>
      <c r="E20" s="53"/>
    </row>
    <row r="21" spans="1:5" ht="16.5" customHeight="1" x14ac:dyDescent="0.3">
      <c r="A21" s="8" t="s">
        <v>8</v>
      </c>
      <c r="B21" s="13">
        <f>B20/100</f>
        <v>0.16469999999999999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52488192</v>
      </c>
      <c r="C24" s="18">
        <v>82753.600000000006</v>
      </c>
      <c r="D24" s="19">
        <v>1</v>
      </c>
      <c r="E24" s="20">
        <v>7.5</v>
      </c>
    </row>
    <row r="25" spans="1:5" ht="16.5" customHeight="1" x14ac:dyDescent="0.3">
      <c r="A25" s="17">
        <v>2</v>
      </c>
      <c r="B25" s="18">
        <v>52287903</v>
      </c>
      <c r="C25" s="18">
        <v>82228.800000000003</v>
      </c>
      <c r="D25" s="19">
        <v>1</v>
      </c>
      <c r="E25" s="19">
        <v>7.5</v>
      </c>
    </row>
    <row r="26" spans="1:5" ht="16.5" customHeight="1" x14ac:dyDescent="0.3">
      <c r="A26" s="17">
        <v>3</v>
      </c>
      <c r="B26" s="18">
        <v>52196369</v>
      </c>
      <c r="C26" s="18">
        <v>82218.399999999994</v>
      </c>
      <c r="D26" s="19">
        <v>1</v>
      </c>
      <c r="E26" s="19">
        <v>7.5</v>
      </c>
    </row>
    <row r="27" spans="1:5" ht="16.5" customHeight="1" x14ac:dyDescent="0.3">
      <c r="A27" s="17">
        <v>4</v>
      </c>
      <c r="B27" s="18">
        <v>52002944</v>
      </c>
      <c r="C27" s="18">
        <v>82688.3</v>
      </c>
      <c r="D27" s="19">
        <v>1</v>
      </c>
      <c r="E27" s="19">
        <v>7.5</v>
      </c>
    </row>
    <row r="28" spans="1:5" ht="16.5" customHeight="1" x14ac:dyDescent="0.3">
      <c r="A28" s="17">
        <v>5</v>
      </c>
      <c r="B28" s="18">
        <v>51821581</v>
      </c>
      <c r="C28" s="18">
        <v>82653.7</v>
      </c>
      <c r="D28" s="19">
        <v>1</v>
      </c>
      <c r="E28" s="19">
        <v>7.4</v>
      </c>
    </row>
    <row r="29" spans="1:5" ht="16.5" customHeight="1" x14ac:dyDescent="0.3">
      <c r="A29" s="17">
        <v>6</v>
      </c>
      <c r="B29" s="21">
        <v>51902121</v>
      </c>
      <c r="C29" s="21">
        <v>82313.3</v>
      </c>
      <c r="D29" s="22">
        <v>1</v>
      </c>
      <c r="E29" s="22">
        <v>7.5</v>
      </c>
    </row>
    <row r="30" spans="1:5" ht="16.5" customHeight="1" x14ac:dyDescent="0.3">
      <c r="A30" s="23" t="s">
        <v>16</v>
      </c>
      <c r="B30" s="24">
        <f>AVERAGE(B24:B29)</f>
        <v>52116518.333333336</v>
      </c>
      <c r="C30" s="25">
        <f>AVERAGE(C24:C29)</f>
        <v>82476.016666666677</v>
      </c>
      <c r="D30" s="26">
        <f>AVERAGE(D24:D29)</f>
        <v>1</v>
      </c>
      <c r="E30" s="26">
        <f>AVERAGE(E24:E29)</f>
        <v>7.4833333333333334</v>
      </c>
    </row>
    <row r="31" spans="1:5" ht="16.5" customHeight="1" x14ac:dyDescent="0.3">
      <c r="A31" s="27" t="s">
        <v>17</v>
      </c>
      <c r="B31" s="28">
        <f>(STDEV(B24:B29)/B30)</f>
        <v>4.8522199763347922E-3</v>
      </c>
      <c r="C31" s="29"/>
      <c r="D31" s="29"/>
      <c r="E31" s="30"/>
    </row>
    <row r="32" spans="1:5" s="604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604" customFormat="1" ht="15.75" customHeight="1" x14ac:dyDescent="0.25">
      <c r="A33" s="53"/>
      <c r="B33" s="53"/>
      <c r="C33" s="53"/>
      <c r="D33" s="53"/>
      <c r="E33" s="53"/>
    </row>
    <row r="34" spans="1:5" s="604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607" t="s">
        <v>133</v>
      </c>
      <c r="C39" s="53"/>
      <c r="D39" s="53"/>
      <c r="E39" s="53"/>
    </row>
    <row r="40" spans="1:5" ht="16.5" customHeight="1" x14ac:dyDescent="0.3">
      <c r="A40" s="55" t="s">
        <v>6</v>
      </c>
      <c r="B40" s="12" t="str">
        <f>'SST I'!B40</f>
        <v>NDQD201611531</v>
      </c>
      <c r="C40" s="53"/>
      <c r="D40" s="53"/>
      <c r="E40" s="53"/>
    </row>
    <row r="41" spans="1:5" ht="16.5" customHeight="1" x14ac:dyDescent="0.3">
      <c r="A41" s="8" t="s">
        <v>7</v>
      </c>
      <c r="B41" s="12">
        <v>17.760000000000002</v>
      </c>
      <c r="C41" s="53"/>
      <c r="D41" s="53"/>
      <c r="E41" s="53"/>
    </row>
    <row r="42" spans="1:5" ht="16.5" customHeight="1" x14ac:dyDescent="0.3">
      <c r="A42" s="8" t="s">
        <v>8</v>
      </c>
      <c r="B42" s="13">
        <f>B41/100</f>
        <v>0.17760000000000001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>
        <v>52488192</v>
      </c>
      <c r="C45" s="18">
        <v>82753.600000000006</v>
      </c>
      <c r="D45" s="19">
        <v>1</v>
      </c>
      <c r="E45" s="20">
        <v>7.5</v>
      </c>
    </row>
    <row r="46" spans="1:5" ht="16.5" customHeight="1" x14ac:dyDescent="0.3">
      <c r="A46" s="17">
        <v>2</v>
      </c>
      <c r="B46" s="18">
        <v>52287903</v>
      </c>
      <c r="C46" s="18">
        <v>82228.800000000003</v>
      </c>
      <c r="D46" s="19">
        <v>1</v>
      </c>
      <c r="E46" s="19">
        <v>7.5</v>
      </c>
    </row>
    <row r="47" spans="1:5" ht="16.5" customHeight="1" x14ac:dyDescent="0.3">
      <c r="A47" s="17">
        <v>3</v>
      </c>
      <c r="B47" s="18">
        <v>52196369</v>
      </c>
      <c r="C47" s="18">
        <v>82218.399999999994</v>
      </c>
      <c r="D47" s="19">
        <v>1</v>
      </c>
      <c r="E47" s="19">
        <v>7.5</v>
      </c>
    </row>
    <row r="48" spans="1:5" ht="16.5" customHeight="1" x14ac:dyDescent="0.3">
      <c r="A48" s="17">
        <v>4</v>
      </c>
      <c r="B48" s="18">
        <v>52002944</v>
      </c>
      <c r="C48" s="18">
        <v>82688.3</v>
      </c>
      <c r="D48" s="19">
        <v>1</v>
      </c>
      <c r="E48" s="19">
        <v>7.5</v>
      </c>
    </row>
    <row r="49" spans="1:7" ht="16.5" customHeight="1" x14ac:dyDescent="0.3">
      <c r="A49" s="17">
        <v>5</v>
      </c>
      <c r="B49" s="18">
        <v>51821581</v>
      </c>
      <c r="C49" s="18">
        <v>82653.7</v>
      </c>
      <c r="D49" s="19">
        <v>1</v>
      </c>
      <c r="E49" s="19">
        <v>7.4</v>
      </c>
    </row>
    <row r="50" spans="1:7" ht="16.5" customHeight="1" x14ac:dyDescent="0.3">
      <c r="A50" s="17">
        <v>6</v>
      </c>
      <c r="B50" s="21">
        <v>51902121</v>
      </c>
      <c r="C50" s="21">
        <v>82313.3</v>
      </c>
      <c r="D50" s="22">
        <v>1</v>
      </c>
      <c r="E50" s="22">
        <v>7.5</v>
      </c>
    </row>
    <row r="51" spans="1:7" ht="16.5" customHeight="1" x14ac:dyDescent="0.3">
      <c r="A51" s="23" t="s">
        <v>16</v>
      </c>
      <c r="B51" s="24">
        <f>AVERAGE(B45:B50)</f>
        <v>52116518.333333336</v>
      </c>
      <c r="C51" s="25">
        <f>AVERAGE(C45:C50)</f>
        <v>82476.016666666677</v>
      </c>
      <c r="D51" s="26">
        <f>AVERAGE(D45:D50)</f>
        <v>1</v>
      </c>
      <c r="E51" s="26">
        <f>AVERAGE(E45:E50)</f>
        <v>7.4833333333333334</v>
      </c>
    </row>
    <row r="52" spans="1:7" ht="16.5" customHeight="1" x14ac:dyDescent="0.3">
      <c r="A52" s="27" t="s">
        <v>17</v>
      </c>
      <c r="B52" s="28">
        <f>(STDEV(B45:B50)/B51)</f>
        <v>4.8522199763347922E-3</v>
      </c>
      <c r="C52" s="29"/>
      <c r="D52" s="29"/>
      <c r="E52" s="30"/>
    </row>
    <row r="53" spans="1:7" s="604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604" customFormat="1" ht="15.75" customHeight="1" x14ac:dyDescent="0.25">
      <c r="A54" s="53"/>
      <c r="B54" s="53"/>
      <c r="C54" s="53"/>
      <c r="D54" s="53"/>
      <c r="E54" s="53"/>
    </row>
    <row r="55" spans="1:7" s="604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603"/>
      <c r="D58" s="43"/>
      <c r="F58" s="44"/>
      <c r="G58" s="44"/>
    </row>
    <row r="59" spans="1:7" ht="15" customHeight="1" x14ac:dyDescent="0.3">
      <c r="B59" s="703" t="s">
        <v>24</v>
      </c>
      <c r="C59" s="703"/>
      <c r="E59" s="606" t="s">
        <v>25</v>
      </c>
      <c r="F59" s="46"/>
      <c r="G59" s="606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Uniformity</vt:lpstr>
      <vt:lpstr>Rifampicin</vt:lpstr>
      <vt:lpstr>SST I</vt:lpstr>
      <vt:lpstr>Isoniazid</vt:lpstr>
      <vt:lpstr>SST P</vt:lpstr>
      <vt:lpstr>Pyrazinamide</vt:lpstr>
      <vt:lpstr>SST E</vt:lpstr>
      <vt:lpstr>Ethambutol hydrochloride (2)</vt:lpstr>
      <vt:lpstr>SST R</vt:lpstr>
      <vt:lpstr>'Ethambutol hydrochloride (2)'!Print_Area</vt:lpstr>
      <vt:lpstr>Isoniazid!Print_Area</vt:lpstr>
      <vt:lpstr>Pyrazinamide!Print_Area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HPLC_NQCL2</cp:lastModifiedBy>
  <cp:lastPrinted>2016-06-15T05:24:36Z</cp:lastPrinted>
  <dcterms:created xsi:type="dcterms:W3CDTF">2005-07-05T10:19:27Z</dcterms:created>
  <dcterms:modified xsi:type="dcterms:W3CDTF">2016-06-15T05:24:38Z</dcterms:modified>
</cp:coreProperties>
</file>