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Uniformity" sheetId="2" r:id="rId1"/>
    <sheet name="SST" sheetId="4" r:id="rId2"/>
    <sheet name="OMEPRAZOLE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28" i="4" l="1"/>
  <c r="B27" i="4"/>
  <c r="B26" i="4"/>
  <c r="B25" i="4"/>
  <c r="B22" i="4"/>
  <c r="B21" i="4"/>
  <c r="B19" i="4"/>
  <c r="B18" i="4"/>
  <c r="B17" i="4"/>
  <c r="H73" i="3"/>
  <c r="H72" i="3"/>
  <c r="G76" i="3"/>
  <c r="H60" i="3"/>
  <c r="G38" i="3"/>
  <c r="B57" i="3"/>
  <c r="B45" i="3" l="1"/>
  <c r="B30" i="3"/>
  <c r="B39" i="4"/>
  <c r="E37" i="4"/>
  <c r="D37" i="4"/>
  <c r="C37" i="4"/>
  <c r="B37" i="4"/>
  <c r="B38" i="4" s="1"/>
  <c r="B20" i="4"/>
  <c r="C76" i="3"/>
  <c r="H71" i="3"/>
  <c r="G71" i="3"/>
  <c r="G70" i="3"/>
  <c r="H70" i="3" s="1"/>
  <c r="G69" i="3"/>
  <c r="H69" i="3" s="1"/>
  <c r="G68" i="3"/>
  <c r="H68" i="3" s="1"/>
  <c r="B68" i="3"/>
  <c r="B69" i="3" s="1"/>
  <c r="H67" i="3"/>
  <c r="G67" i="3"/>
  <c r="G66" i="3"/>
  <c r="H66" i="3" s="1"/>
  <c r="G65" i="3"/>
  <c r="H65" i="3" s="1"/>
  <c r="H64" i="3"/>
  <c r="G64" i="3"/>
  <c r="H63" i="3"/>
  <c r="G63" i="3"/>
  <c r="G62" i="3"/>
  <c r="H62" i="3" s="1"/>
  <c r="G61" i="3"/>
  <c r="H61" i="3" s="1"/>
  <c r="G60" i="3"/>
  <c r="C56" i="3"/>
  <c r="B55" i="3"/>
  <c r="D48" i="3"/>
  <c r="F42" i="3"/>
  <c r="D42" i="3"/>
  <c r="G41" i="3"/>
  <c r="E41" i="3"/>
  <c r="B34" i="3"/>
  <c r="D44" i="3" s="1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D49" i="3" l="1"/>
  <c r="E38" i="3"/>
  <c r="D45" i="3"/>
  <c r="E31" i="2"/>
  <c r="E23" i="2"/>
  <c r="E27" i="2"/>
  <c r="E35" i="2"/>
  <c r="E39" i="2"/>
  <c r="C48" i="2"/>
  <c r="E30" i="2"/>
  <c r="E22" i="2"/>
  <c r="D47" i="2"/>
  <c r="E26" i="2"/>
  <c r="C47" i="2"/>
  <c r="E40" i="2"/>
  <c r="E38" i="2"/>
  <c r="E36" i="2"/>
  <c r="E32" i="2"/>
  <c r="E28" i="2"/>
  <c r="D48" i="2"/>
  <c r="B47" i="2"/>
  <c r="E34" i="2"/>
  <c r="E24" i="2"/>
  <c r="E25" i="2"/>
  <c r="E29" i="2"/>
  <c r="E33" i="2"/>
  <c r="E37" i="2"/>
  <c r="D42" i="2"/>
  <c r="F44" i="3"/>
  <c r="F45" i="3" s="1"/>
  <c r="H74" i="3"/>
  <c r="E21" i="2"/>
  <c r="D46" i="3" l="1"/>
  <c r="E39" i="3"/>
  <c r="E40" i="3"/>
  <c r="F46" i="3"/>
  <c r="G39" i="3"/>
  <c r="G40" i="3"/>
  <c r="G42" i="3" l="1"/>
  <c r="D52" i="3"/>
  <c r="D50" i="3"/>
  <c r="D51" i="3" s="1"/>
  <c r="E42" i="3"/>
</calcChain>
</file>

<file path=xl/sharedStrings.xml><?xml version="1.0" encoding="utf-8"?>
<sst xmlns="http://schemas.openxmlformats.org/spreadsheetml/2006/main" count="148" uniqueCount="110">
  <si>
    <t>Please enter the required information in the cells highlighted in green</t>
  </si>
  <si>
    <t>Uniformity of Weight Test Report</t>
  </si>
  <si>
    <t>Sample Name:</t>
  </si>
  <si>
    <t>Ocid IV</t>
  </si>
  <si>
    <t>Laboratory Ref No:</t>
  </si>
  <si>
    <t>NDQD201406544</t>
  </si>
  <si>
    <t>Active Ingredient:</t>
  </si>
  <si>
    <t>Omeprazole BP 40mg</t>
  </si>
  <si>
    <t>Label Claim:</t>
  </si>
  <si>
    <t>Each vial contains Omeprazole BP 40mg.</t>
  </si>
  <si>
    <t>Date Analysis Started:</t>
  </si>
  <si>
    <t>2014-08-06 09:35:12</t>
  </si>
  <si>
    <t>Date Analysis Completed:</t>
  </si>
  <si>
    <t>2015-04-14 12:40:43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</si>
  <si>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</si>
  <si>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</si>
  <si>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</si>
  <si>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</si>
  <si>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</si>
  <si>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</si>
  <si>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</si>
  <si>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</si>
  <si>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</si>
  <si>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</si>
  <si>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</si>
  <si>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</si>
  <si>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</si>
  <si>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</si>
  <si>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</si>
  <si>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</si>
  <si>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</si>
  <si>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</si>
  <si>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</si>
  <si>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</si>
  <si>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</si>
  <si>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</si>
  <si>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</si>
  <si>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</si>
  <si>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</si>
  <si>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</si>
  <si>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</si>
  <si>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</si>
  <si>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</si>
  <si>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</si>
  <si>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</si>
  <si>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</si>
  <si>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</si>
  <si>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</si>
  <si>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</si>
  <si>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</si>
  <si>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</si>
  <si>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</si>
  <si>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</si>
  <si>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</si>
  <si>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</si>
  <si>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</si>
  <si>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</si>
  <si>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</si>
  <si>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</si>
  <si>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</si>
  <si>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</si>
  <si>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</si>
  <si>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</si>
  <si>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</si>
  <si>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</si>
  <si>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</si>
  <si>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</si>
  <si>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</si>
  <si>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</si>
  <si>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</si>
  <si>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</si>
  <si>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</si>
  <si>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</si>
  <si>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</si>
  <si>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</si>
  <si>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</si>
  <si>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</si>
  <si>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</si>
  <si>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</si>
  <si>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</si>
  <si>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</si>
  <si>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</si>
  <si>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</si>
  <si>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</si>
  <si>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</si>
  <si>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</si>
  <si>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</si>
  <si>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</si>
  <si>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</si>
  <si>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</si>
  <si>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</si>
  <si>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</si>
  <si>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</si>
  <si>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</si>
  <si>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</si>
  <si>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</si>
  <si>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</si>
  <si>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</si>
  <si>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</si>
  <si>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</si>
  <si>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</si>
  <si>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</si>
  <si>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</si>
  <si>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</si>
  <si>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</si>
  <si>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</si>
  <si>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</si>
  <si>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</si>
  <si>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Omeprazole</t>
  </si>
  <si>
    <t>014-1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</si>
</sst>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[$-409]d/mmm/yy;@"/>
  </numFmts>
  <fonts count="27" x14ac:knownFonts="1"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2" borderId="0"/>
  </cellStyleXfs>
  <cellXfs count="271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3" borderId="4" xfId="0" applyNumberFormat="1" applyFont="1" applyFill="1" applyBorder="1" applyAlignment="1" applyProtection="1">
      <alignment horizontal="center"/>
      <protection locked="0"/>
    </xf>
    <xf numFmtId="2" fontId="1" fillId="3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/>
      <protection locked="0"/>
    </xf>
    <xf numFmtId="2" fontId="1" fillId="3" borderId="6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 applyProtection="1">
      <alignment horizontal="center" wrapText="1"/>
      <protection locked="0"/>
    </xf>
    <xf numFmtId="1" fontId="1" fillId="2" borderId="7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 applyProtection="1">
      <alignment horizontal="center" wrapText="1"/>
      <protection locked="0"/>
    </xf>
    <xf numFmtId="2" fontId="1" fillId="3" borderId="7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right"/>
    </xf>
    <xf numFmtId="165" fontId="5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5" fillId="2" borderId="16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7" fontId="5" fillId="2" borderId="17" xfId="0" applyNumberFormat="1" applyFont="1" applyFill="1" applyBorder="1" applyAlignment="1">
      <alignment horizontal="center"/>
    </xf>
    <xf numFmtId="168" fontId="5" fillId="2" borderId="18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/>
    </xf>
    <xf numFmtId="0" fontId="1" fillId="2" borderId="19" xfId="0" applyFont="1" applyFill="1" applyBorder="1"/>
    <xf numFmtId="10" fontId="1" fillId="2" borderId="20" xfId="0" applyNumberFormat="1" applyFont="1" applyFill="1" applyBorder="1"/>
    <xf numFmtId="0" fontId="5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22" xfId="0" applyFont="1" applyFill="1" applyBorder="1"/>
    <xf numFmtId="0" fontId="1" fillId="2" borderId="22" xfId="0" applyFont="1" applyFill="1" applyBorder="1"/>
    <xf numFmtId="0" fontId="5" fillId="2" borderId="23" xfId="0" applyFont="1" applyFill="1" applyBorder="1"/>
    <xf numFmtId="0" fontId="1" fillId="2" borderId="23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7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7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7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7" fillId="2" borderId="31" xfId="0" applyNumberFormat="1" applyFont="1" applyFill="1" applyBorder="1" applyAlignment="1">
      <alignment horizontal="center"/>
    </xf>
    <xf numFmtId="171" fontId="7" fillId="2" borderId="32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7" fillId="2" borderId="35" xfId="0" applyNumberFormat="1" applyFont="1" applyFill="1" applyBorder="1" applyAlignment="1">
      <alignment horizontal="center"/>
    </xf>
    <xf numFmtId="171" fontId="7" fillId="2" borderId="36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7" fillId="2" borderId="38" xfId="0" applyNumberFormat="1" applyFont="1" applyFill="1" applyBorder="1" applyAlignment="1">
      <alignment horizontal="center"/>
    </xf>
    <xf numFmtId="171" fontId="7" fillId="2" borderId="39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right"/>
    </xf>
    <xf numFmtId="1" fontId="9" fillId="4" borderId="14" xfId="0" applyNumberFormat="1" applyFont="1" applyFill="1" applyBorder="1" applyAlignment="1">
      <alignment horizontal="center"/>
    </xf>
    <xf numFmtId="171" fontId="9" fillId="4" borderId="40" xfId="0" applyNumberFormat="1" applyFont="1" applyFill="1" applyBorder="1" applyAlignment="1">
      <alignment horizontal="center"/>
    </xf>
    <xf numFmtId="171" fontId="9" fillId="4" borderId="4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7" fillId="2" borderId="23" xfId="0" applyFont="1" applyFill="1" applyBorder="1" applyAlignment="1">
      <alignment horizontal="right"/>
    </xf>
    <xf numFmtId="2" fontId="7" fillId="4" borderId="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4" borderId="7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right"/>
    </xf>
    <xf numFmtId="0" fontId="11" fillId="3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2" fontId="7" fillId="4" borderId="25" xfId="0" applyNumberFormat="1" applyFont="1" applyFill="1" applyBorder="1" applyAlignment="1">
      <alignment horizontal="center"/>
    </xf>
    <xf numFmtId="171" fontId="9" fillId="5" borderId="24" xfId="0" applyNumberFormat="1" applyFont="1" applyFill="1" applyBorder="1" applyAlignment="1">
      <alignment horizontal="center"/>
    </xf>
    <xf numFmtId="171" fontId="7" fillId="2" borderId="0" xfId="0" applyNumberFormat="1" applyFont="1" applyFill="1" applyAlignment="1">
      <alignment horizontal="center"/>
    </xf>
    <xf numFmtId="10" fontId="7" fillId="4" borderId="6" xfId="0" applyNumberFormat="1" applyFont="1" applyFill="1" applyBorder="1" applyAlignment="1">
      <alignment horizontal="center"/>
    </xf>
    <xf numFmtId="0" fontId="7" fillId="2" borderId="44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7" fillId="2" borderId="26" xfId="0" applyNumberFormat="1" applyFont="1" applyFill="1" applyBorder="1" applyAlignment="1">
      <alignment horizontal="center"/>
    </xf>
    <xf numFmtId="10" fontId="7" fillId="2" borderId="2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2" fontId="7" fillId="2" borderId="28" xfId="0" applyNumberFormat="1" applyFont="1" applyFill="1" applyBorder="1" applyAlignment="1">
      <alignment horizontal="center"/>
    </xf>
    <xf numFmtId="10" fontId="7" fillId="2" borderId="45" xfId="0" applyNumberFormat="1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7" fillId="2" borderId="24" xfId="0" applyNumberFormat="1" applyFont="1" applyFill="1" applyBorder="1" applyAlignment="1">
      <alignment horizontal="center"/>
    </xf>
    <xf numFmtId="10" fontId="7" fillId="2" borderId="27" xfId="0" applyNumberFormat="1" applyFont="1" applyFill="1" applyBorder="1" applyAlignment="1">
      <alignment horizontal="center" vertical="center"/>
    </xf>
    <xf numFmtId="2" fontId="7" fillId="2" borderId="45" xfId="0" applyNumberFormat="1" applyFont="1" applyFill="1" applyBorder="1" applyAlignment="1">
      <alignment horizontal="center"/>
    </xf>
    <xf numFmtId="10" fontId="7" fillId="2" borderId="29" xfId="0" applyNumberFormat="1" applyFont="1" applyFill="1" applyBorder="1" applyAlignment="1">
      <alignment horizontal="center" vertical="center"/>
    </xf>
    <xf numFmtId="2" fontId="7" fillId="2" borderId="25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right"/>
    </xf>
    <xf numFmtId="10" fontId="11" fillId="5" borderId="4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right"/>
    </xf>
    <xf numFmtId="10" fontId="11" fillId="4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7" fillId="2" borderId="7" xfId="0" applyFont="1" applyFill="1" applyBorder="1" applyAlignment="1">
      <alignment horizontal="right"/>
    </xf>
    <xf numFmtId="0" fontId="11" fillId="5" borderId="8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4" fillId="2" borderId="19" xfId="0" applyFont="1" applyFill="1" applyBorder="1" applyAlignment="1">
      <alignment horizontal="left" vertical="center" wrapText="1"/>
    </xf>
    <xf numFmtId="0" fontId="7" fillId="2" borderId="19" xfId="0" applyFont="1" applyFill="1" applyBorder="1"/>
    <xf numFmtId="0" fontId="9" fillId="2" borderId="2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7" fillId="2" borderId="22" xfId="0" applyFont="1" applyFill="1" applyBorder="1" applyProtection="1">
      <protection locked="0"/>
    </xf>
    <xf numFmtId="0" fontId="7" fillId="2" borderId="22" xfId="0" applyFont="1" applyFill="1" applyBorder="1"/>
    <xf numFmtId="0" fontId="7" fillId="2" borderId="0" xfId="0" applyFont="1" applyFill="1"/>
    <xf numFmtId="0" fontId="7" fillId="2" borderId="22" xfId="0" applyFont="1" applyFill="1" applyBorder="1"/>
    <xf numFmtId="0" fontId="9" fillId="2" borderId="23" xfId="0" applyFont="1" applyFill="1" applyBorder="1" applyProtection="1">
      <protection locked="0"/>
    </xf>
    <xf numFmtId="0" fontId="9" fillId="2" borderId="23" xfId="0" applyFont="1" applyFill="1" applyBorder="1"/>
    <xf numFmtId="0" fontId="7" fillId="2" borderId="23" xfId="0" applyFont="1" applyFill="1" applyBorder="1"/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169" fontId="5" fillId="2" borderId="24" xfId="0" applyNumberFormat="1" applyFont="1" applyFill="1" applyBorder="1" applyAlignment="1">
      <alignment horizontal="center" vertical="center"/>
    </xf>
    <xf numFmtId="169" fontId="5" fillId="2" borderId="25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1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4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18" fillId="2" borderId="0" xfId="1" applyFont="1"/>
    <xf numFmtId="0" fontId="18" fillId="2" borderId="0" xfId="1" applyFont="1" applyBorder="1"/>
    <xf numFmtId="0" fontId="19" fillId="2" borderId="0" xfId="1" applyFont="1"/>
    <xf numFmtId="0" fontId="18" fillId="2" borderId="0" xfId="1" applyFont="1" applyAlignment="1">
      <alignment horizontal="right"/>
    </xf>
    <xf numFmtId="0" fontId="18" fillId="2" borderId="0" xfId="1" applyFont="1" applyFill="1" applyBorder="1" applyAlignment="1">
      <alignment horizontal="right"/>
    </xf>
    <xf numFmtId="0" fontId="20" fillId="2" borderId="48" xfId="1" applyFont="1" applyBorder="1" applyAlignment="1">
      <alignment horizontal="center"/>
    </xf>
    <xf numFmtId="0" fontId="20" fillId="2" borderId="49" xfId="1" applyFont="1" applyBorder="1" applyAlignment="1">
      <alignment horizontal="center"/>
    </xf>
    <xf numFmtId="0" fontId="20" fillId="2" borderId="50" xfId="1" applyFont="1" applyBorder="1" applyAlignment="1">
      <alignment horizontal="center"/>
    </xf>
    <xf numFmtId="0" fontId="21" fillId="2" borderId="0" xfId="1" applyFont="1" applyBorder="1" applyAlignment="1"/>
    <xf numFmtId="0" fontId="22" fillId="2" borderId="0" xfId="1" quotePrefix="1" applyFont="1" applyAlignment="1">
      <alignment horizontal="center"/>
    </xf>
    <xf numFmtId="0" fontId="23" fillId="2" borderId="0" xfId="1" applyFont="1" applyAlignment="1">
      <alignment horizontal="right"/>
    </xf>
    <xf numFmtId="0" fontId="24" fillId="2" borderId="0" xfId="1" quotePrefix="1" applyFont="1" applyAlignment="1">
      <alignment horizontal="left"/>
    </xf>
    <xf numFmtId="0" fontId="22" fillId="2" borderId="0" xfId="1" quotePrefix="1" applyFont="1" applyAlignment="1">
      <alignment horizontal="center"/>
    </xf>
    <xf numFmtId="173" fontId="24" fillId="2" borderId="0" xfId="1" quotePrefix="1" applyNumberFormat="1" applyFont="1" applyAlignment="1">
      <alignment horizontal="left"/>
    </xf>
    <xf numFmtId="0" fontId="25" fillId="2" borderId="0" xfId="1" applyFont="1"/>
    <xf numFmtId="0" fontId="25" fillId="2" borderId="0" xfId="1" applyFont="1" applyAlignment="1">
      <alignment horizontal="left"/>
    </xf>
    <xf numFmtId="0" fontId="23" fillId="2" borderId="0" xfId="1" applyFont="1"/>
    <xf numFmtId="0" fontId="23" fillId="2" borderId="0" xfId="1" applyFont="1" applyAlignment="1">
      <alignment horizontal="left"/>
    </xf>
    <xf numFmtId="0" fontId="24" fillId="2" borderId="0" xfId="1" applyFont="1"/>
    <xf numFmtId="2" fontId="23" fillId="2" borderId="0" xfId="1" applyNumberFormat="1" applyFont="1" applyAlignment="1">
      <alignment horizontal="center"/>
    </xf>
    <xf numFmtId="0" fontId="23" fillId="2" borderId="0" xfId="1" quotePrefix="1" applyFont="1" applyAlignment="1">
      <alignment horizontal="left"/>
    </xf>
    <xf numFmtId="164" fontId="23" fillId="2" borderId="0" xfId="1" applyNumberFormat="1" applyFont="1" applyAlignment="1">
      <alignment horizontal="center"/>
    </xf>
    <xf numFmtId="0" fontId="23" fillId="2" borderId="51" xfId="1" applyFont="1" applyBorder="1" applyAlignment="1">
      <alignment horizontal="center"/>
    </xf>
    <xf numFmtId="0" fontId="23" fillId="2" borderId="52" xfId="1" quotePrefix="1" applyFont="1" applyBorder="1" applyAlignment="1">
      <alignment horizontal="center"/>
    </xf>
    <xf numFmtId="0" fontId="23" fillId="2" borderId="51" xfId="1" quotePrefix="1" applyFont="1" applyBorder="1" applyAlignment="1">
      <alignment horizontal="center"/>
    </xf>
    <xf numFmtId="0" fontId="24" fillId="2" borderId="53" xfId="1" applyFont="1" applyBorder="1" applyAlignment="1">
      <alignment horizontal="center"/>
    </xf>
    <xf numFmtId="0" fontId="26" fillId="6" borderId="53" xfId="1" applyFont="1" applyFill="1" applyBorder="1" applyAlignment="1" applyProtection="1">
      <alignment horizontal="center"/>
      <protection locked="0"/>
    </xf>
    <xf numFmtId="2" fontId="26" fillId="6" borderId="53" xfId="1" applyNumberFormat="1" applyFont="1" applyFill="1" applyBorder="1" applyAlignment="1" applyProtection="1">
      <alignment horizontal="center"/>
      <protection locked="0"/>
    </xf>
    <xf numFmtId="2" fontId="26" fillId="6" borderId="54" xfId="1" applyNumberFormat="1" applyFont="1" applyFill="1" applyBorder="1" applyAlignment="1" applyProtection="1">
      <alignment horizontal="center"/>
      <protection locked="0"/>
    </xf>
    <xf numFmtId="0" fontId="26" fillId="6" borderId="55" xfId="1" applyFont="1" applyFill="1" applyBorder="1" applyAlignment="1" applyProtection="1">
      <alignment horizontal="center"/>
      <protection locked="0"/>
    </xf>
    <xf numFmtId="2" fontId="26" fillId="6" borderId="55" xfId="1" applyNumberFormat="1" applyFont="1" applyFill="1" applyBorder="1" applyAlignment="1" applyProtection="1">
      <alignment horizontal="center"/>
      <protection locked="0"/>
    </xf>
    <xf numFmtId="0" fontId="24" fillId="2" borderId="54" xfId="1" applyFont="1" applyBorder="1"/>
    <xf numFmtId="1" fontId="23" fillId="7" borderId="52" xfId="1" applyNumberFormat="1" applyFont="1" applyFill="1" applyBorder="1" applyAlignment="1">
      <alignment horizontal="center"/>
    </xf>
    <xf numFmtId="1" fontId="23" fillId="7" borderId="51" xfId="1" applyNumberFormat="1" applyFont="1" applyFill="1" applyBorder="1" applyAlignment="1">
      <alignment horizontal="center"/>
    </xf>
    <xf numFmtId="2" fontId="23" fillId="7" borderId="51" xfId="1" applyNumberFormat="1" applyFont="1" applyFill="1" applyBorder="1" applyAlignment="1">
      <alignment horizontal="center"/>
    </xf>
    <xf numFmtId="0" fontId="24" fillId="2" borderId="53" xfId="1" applyFont="1" applyBorder="1"/>
    <xf numFmtId="10" fontId="23" fillId="8" borderId="51" xfId="1" applyNumberFormat="1" applyFont="1" applyFill="1" applyBorder="1" applyAlignment="1">
      <alignment horizontal="center"/>
    </xf>
    <xf numFmtId="167" fontId="23" fillId="2" borderId="0" xfId="1" applyNumberFormat="1" applyFont="1" applyFill="1" applyBorder="1" applyAlignment="1">
      <alignment horizontal="center"/>
    </xf>
    <xf numFmtId="0" fontId="24" fillId="2" borderId="56" xfId="1" applyFont="1" applyBorder="1"/>
    <xf numFmtId="0" fontId="24" fillId="2" borderId="55" xfId="1" applyFont="1" applyBorder="1"/>
    <xf numFmtId="0" fontId="23" fillId="7" borderId="51" xfId="1" applyFont="1" applyFill="1" applyBorder="1" applyAlignment="1">
      <alignment horizontal="center"/>
    </xf>
    <xf numFmtId="0" fontId="23" fillId="2" borderId="57" xfId="1" applyFont="1" applyFill="1" applyBorder="1" applyAlignment="1">
      <alignment horizontal="center"/>
    </xf>
    <xf numFmtId="0" fontId="24" fillId="2" borderId="57" xfId="1" applyFont="1" applyBorder="1"/>
    <xf numFmtId="0" fontId="24" fillId="2" borderId="58" xfId="1" applyFont="1" applyBorder="1"/>
    <xf numFmtId="0" fontId="24" fillId="2" borderId="0" xfId="1" applyFont="1" applyBorder="1"/>
    <xf numFmtId="0" fontId="24" fillId="2" borderId="0" xfId="1" quotePrefix="1" applyFont="1" applyAlignment="1" applyProtection="1">
      <alignment horizontal="left"/>
      <protection locked="0"/>
    </xf>
    <xf numFmtId="0" fontId="24" fillId="2" borderId="0" xfId="1" applyFont="1" applyProtection="1">
      <protection locked="0"/>
    </xf>
    <xf numFmtId="0" fontId="24" fillId="2" borderId="0" xfId="1" applyFont="1" applyBorder="1" applyProtection="1">
      <protection locked="0"/>
    </xf>
    <xf numFmtId="0" fontId="24" fillId="2" borderId="0" xfId="1" applyFont="1" applyAlignment="1" applyProtection="1">
      <alignment horizontal="left"/>
      <protection locked="0"/>
    </xf>
    <xf numFmtId="2" fontId="10" fillId="2" borderId="4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208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TELMISARTAN"/>
      <sheetName val="SST"/>
      <sheetName val="SST (2)"/>
    </sheetNames>
    <sheetDataSet>
      <sheetData sheetId="0"/>
      <sheetData sheetId="1">
        <row r="21">
          <cell r="B21" t="str">
            <v>Each tablets contains Telmisartan 40mg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E40" sqref="E40"/>
    </sheetView>
  </sheetViews>
  <sheetFormatPr defaultColWidth="9.140625" defaultRowHeight="13.5" x14ac:dyDescent="0.25"/>
  <cols>
    <col min="1" max="1" width="13.140625" style="22" customWidth="1"/>
    <col min="2" max="2" width="17.85546875" style="2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x14ac:dyDescent="0.25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5" x14ac:dyDescent="0.25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5" x14ac:dyDescent="0.25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5" x14ac:dyDescent="0.25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5" x14ac:dyDescent="0.25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5" x14ac:dyDescent="0.25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5" x14ac:dyDescent="0.25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5" ht="19.5" customHeight="1" x14ac:dyDescent="0.25">
      <c r="A8" s="192" t="s">
        <v>0</v>
      </c>
      <c r="B8" s="192"/>
      <c r="C8" s="192"/>
      <c r="D8" s="192"/>
      <c r="E8" s="192"/>
      <c r="F8" s="192"/>
      <c r="G8" s="192"/>
      <c r="H8" s="4"/>
      <c r="I8" s="3"/>
      <c r="J8" s="4"/>
      <c r="K8" s="11"/>
      <c r="L8" s="4"/>
      <c r="M8" s="11"/>
      <c r="N8" s="4"/>
      <c r="O8" s="11"/>
    </row>
    <row r="9" spans="1:15" ht="19.5" customHeight="1" x14ac:dyDescent="0.2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5" ht="16.5" customHeight="1" x14ac:dyDescent="0.3">
      <c r="A10" s="193" t="s">
        <v>1</v>
      </c>
      <c r="B10" s="193"/>
      <c r="C10" s="193"/>
      <c r="D10" s="193"/>
      <c r="E10" s="193"/>
      <c r="F10" s="193"/>
      <c r="G10" s="193"/>
      <c r="H10" s="4"/>
      <c r="I10" s="3"/>
      <c r="J10" s="4"/>
      <c r="K10" s="11"/>
      <c r="L10" s="4"/>
      <c r="M10" s="11"/>
      <c r="N10" s="4"/>
      <c r="O10" s="11"/>
    </row>
    <row r="11" spans="1:15" ht="15" customHeight="1" x14ac:dyDescent="0.3">
      <c r="A11" s="186" t="s">
        <v>2</v>
      </c>
      <c r="B11" s="186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5" ht="15" customHeight="1" x14ac:dyDescent="0.3">
      <c r="A12" s="186" t="s">
        <v>4</v>
      </c>
      <c r="B12" s="186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5" ht="15" customHeight="1" x14ac:dyDescent="0.3">
      <c r="A13" s="186" t="s">
        <v>6</v>
      </c>
      <c r="B13" s="186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5" ht="15" customHeight="1" x14ac:dyDescent="0.3">
      <c r="A14" s="186" t="s">
        <v>8</v>
      </c>
      <c r="B14" s="186"/>
      <c r="C14" s="191" t="s">
        <v>9</v>
      </c>
      <c r="D14" s="191"/>
      <c r="E14" s="191"/>
      <c r="F14" s="191"/>
      <c r="G14" s="191"/>
      <c r="H14" s="4"/>
      <c r="I14" s="3"/>
      <c r="J14" s="4"/>
      <c r="K14" s="11"/>
      <c r="L14" s="4"/>
      <c r="M14" s="11"/>
      <c r="N14" s="4"/>
      <c r="O14" s="11"/>
    </row>
    <row r="15" spans="1:15" ht="15" customHeight="1" x14ac:dyDescent="0.3">
      <c r="A15" s="186" t="s">
        <v>10</v>
      </c>
      <c r="B15" s="186"/>
      <c r="C15" s="24" t="s">
        <v>11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5" ht="15" customHeight="1" x14ac:dyDescent="0.3">
      <c r="A16" s="186" t="s">
        <v>12</v>
      </c>
      <c r="B16" s="186"/>
      <c r="C16" s="24" t="s">
        <v>13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5" x14ac:dyDescent="0.25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5" ht="15" customHeight="1" x14ac:dyDescent="0.3">
      <c r="A18" s="187" t="s">
        <v>14</v>
      </c>
      <c r="B18" s="187"/>
      <c r="C18" s="25" t="s">
        <v>15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5" ht="15.75" customHeight="1" x14ac:dyDescent="0.3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5" ht="15.75" customHeight="1" x14ac:dyDescent="0.3">
      <c r="A20" s="27" t="s">
        <v>16</v>
      </c>
      <c r="B20" s="28" t="s">
        <v>17</v>
      </c>
      <c r="C20" s="29" t="s">
        <v>18</v>
      </c>
      <c r="D20" s="27" t="s">
        <v>19</v>
      </c>
      <c r="E20" s="30" t="s">
        <v>20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5" x14ac:dyDescent="0.25">
      <c r="A21" s="31">
        <v>1</v>
      </c>
      <c r="B21" s="32">
        <v>12722.8</v>
      </c>
      <c r="C21" s="33">
        <v>12648.35</v>
      </c>
      <c r="D21" s="34">
        <f t="shared" ref="D21:D40" si="0">B21-C21</f>
        <v>74.449999999998909</v>
      </c>
      <c r="E21" s="35">
        <f t="shared" ref="E21:E40" si="1">(D21-$D$43)/$D$43</f>
        <v>-2.8721092889836021E-3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5" x14ac:dyDescent="0.25">
      <c r="A22" s="36">
        <v>2</v>
      </c>
      <c r="B22" s="37">
        <v>12782.36</v>
      </c>
      <c r="C22" s="38">
        <v>12706.9</v>
      </c>
      <c r="D22" s="39">
        <f t="shared" si="0"/>
        <v>75.460000000000946</v>
      </c>
      <c r="E22" s="35">
        <f t="shared" si="1"/>
        <v>1.0655079020219524E-2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5" x14ac:dyDescent="0.25">
      <c r="A23" s="36">
        <v>3</v>
      </c>
      <c r="B23" s="37">
        <v>12976.25</v>
      </c>
      <c r="C23" s="38">
        <v>12902.08</v>
      </c>
      <c r="D23" s="39">
        <f t="shared" si="0"/>
        <v>74.170000000000073</v>
      </c>
      <c r="E23" s="35">
        <f t="shared" si="1"/>
        <v>-6.6222208994325994E-3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5" x14ac:dyDescent="0.25">
      <c r="A24" s="36">
        <v>4</v>
      </c>
      <c r="B24" s="37">
        <v>12902.27</v>
      </c>
      <c r="C24" s="38">
        <v>12827.48</v>
      </c>
      <c r="D24" s="39">
        <f t="shared" si="0"/>
        <v>74.790000000000873</v>
      </c>
      <c r="E24" s="35">
        <f t="shared" si="1"/>
        <v>1.6815976666068532E-3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5" x14ac:dyDescent="0.25">
      <c r="A25" s="36">
        <v>5</v>
      </c>
      <c r="B25" s="37">
        <v>12881.28</v>
      </c>
      <c r="C25" s="38">
        <v>12806.45</v>
      </c>
      <c r="D25" s="39">
        <f t="shared" si="0"/>
        <v>74.829999999999927</v>
      </c>
      <c r="E25" s="35">
        <f t="shared" si="1"/>
        <v>2.2173278966605547E-3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5" x14ac:dyDescent="0.25">
      <c r="A26" s="36">
        <v>6</v>
      </c>
      <c r="B26" s="37">
        <v>12718.1</v>
      </c>
      <c r="C26" s="38">
        <v>12644.38</v>
      </c>
      <c r="D26" s="39">
        <f t="shared" si="0"/>
        <v>73.720000000001164</v>
      </c>
      <c r="E26" s="35">
        <f t="shared" si="1"/>
        <v>-1.2649185987664645E-2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5" x14ac:dyDescent="0.25">
      <c r="A27" s="36">
        <v>7</v>
      </c>
      <c r="B27" s="37">
        <v>13059.82</v>
      </c>
      <c r="C27" s="38">
        <v>12985.09</v>
      </c>
      <c r="D27" s="39">
        <f t="shared" si="0"/>
        <v>74.729999999999563</v>
      </c>
      <c r="E27" s="35">
        <f t="shared" si="1"/>
        <v>8.7800232148975768E-4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5" x14ac:dyDescent="0.25">
      <c r="A28" s="36">
        <v>8</v>
      </c>
      <c r="B28" s="37">
        <v>12777.91</v>
      </c>
      <c r="C28" s="38">
        <v>12703.15</v>
      </c>
      <c r="D28" s="39">
        <f t="shared" si="0"/>
        <v>74.760000000000218</v>
      </c>
      <c r="E28" s="35">
        <f t="shared" si="1"/>
        <v>1.2797999940483056E-3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5" x14ac:dyDescent="0.25">
      <c r="A29" s="36">
        <v>9</v>
      </c>
      <c r="B29" s="37">
        <v>12859.99</v>
      </c>
      <c r="C29" s="38">
        <v>12784.92</v>
      </c>
      <c r="D29" s="39">
        <f t="shared" si="0"/>
        <v>75.069999999999709</v>
      </c>
      <c r="E29" s="35">
        <f t="shared" si="1"/>
        <v>5.4317092770558512E-3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5" x14ac:dyDescent="0.25">
      <c r="A30" s="36">
        <v>10</v>
      </c>
      <c r="B30" s="40"/>
      <c r="C30" s="38"/>
      <c r="D30" s="39">
        <f t="shared" si="0"/>
        <v>0</v>
      </c>
      <c r="E30" s="35">
        <f t="shared" si="1"/>
        <v>-1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5" x14ac:dyDescent="0.25">
      <c r="A31" s="36">
        <v>11</v>
      </c>
      <c r="B31" s="40"/>
      <c r="C31" s="38"/>
      <c r="D31" s="39">
        <f t="shared" si="0"/>
        <v>0</v>
      </c>
      <c r="E31" s="35">
        <f t="shared" si="1"/>
        <v>-1</v>
      </c>
      <c r="G31" s="5"/>
      <c r="H31" s="5"/>
      <c r="I31" s="5"/>
      <c r="J31" s="5"/>
      <c r="K31" s="11"/>
      <c r="L31" s="5"/>
      <c r="M31" s="6"/>
      <c r="N31" s="5"/>
      <c r="O31" s="6"/>
    </row>
    <row r="32" spans="1:15" x14ac:dyDescent="0.25">
      <c r="A32" s="36">
        <v>12</v>
      </c>
      <c r="B32" s="40"/>
      <c r="C32" s="38"/>
      <c r="D32" s="39">
        <f t="shared" si="0"/>
        <v>0</v>
      </c>
      <c r="E32" s="35">
        <f t="shared" si="1"/>
        <v>-1</v>
      </c>
      <c r="G32" s="5"/>
      <c r="H32" s="5"/>
      <c r="I32" s="5"/>
      <c r="J32" s="5"/>
      <c r="K32" s="11"/>
      <c r="L32" s="5"/>
      <c r="M32" s="5"/>
      <c r="N32" s="5"/>
      <c r="O32" s="5"/>
    </row>
    <row r="33" spans="1:15" x14ac:dyDescent="0.25">
      <c r="A33" s="36">
        <v>13</v>
      </c>
      <c r="B33" s="40"/>
      <c r="C33" s="38"/>
      <c r="D33" s="39">
        <f t="shared" si="0"/>
        <v>0</v>
      </c>
      <c r="E33" s="35">
        <f t="shared" si="1"/>
        <v>-1</v>
      </c>
      <c r="G33" s="7"/>
      <c r="H33" s="7"/>
      <c r="I33" s="7"/>
      <c r="J33" s="7"/>
      <c r="K33" s="13"/>
      <c r="L33" s="7"/>
      <c r="M33" s="7"/>
      <c r="N33" s="8"/>
      <c r="O33" s="7"/>
    </row>
    <row r="34" spans="1:15" x14ac:dyDescent="0.25">
      <c r="A34" s="36">
        <v>14</v>
      </c>
      <c r="B34" s="40"/>
      <c r="C34" s="38"/>
      <c r="D34" s="39">
        <f t="shared" si="0"/>
        <v>0</v>
      </c>
      <c r="E34" s="35">
        <f t="shared" si="1"/>
        <v>-1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5" x14ac:dyDescent="0.25">
      <c r="A35" s="36">
        <v>15</v>
      </c>
      <c r="B35" s="40"/>
      <c r="C35" s="38"/>
      <c r="D35" s="39">
        <f t="shared" si="0"/>
        <v>0</v>
      </c>
      <c r="E35" s="35">
        <f t="shared" si="1"/>
        <v>-1</v>
      </c>
      <c r="G35" s="9"/>
      <c r="J35" s="9"/>
      <c r="K35" s="15"/>
      <c r="L35" s="10"/>
      <c r="N35" s="10"/>
    </row>
    <row r="36" spans="1:15" x14ac:dyDescent="0.25">
      <c r="A36" s="36">
        <v>16</v>
      </c>
      <c r="B36" s="40"/>
      <c r="C36" s="38"/>
      <c r="D36" s="39">
        <f t="shared" si="0"/>
        <v>0</v>
      </c>
      <c r="E36" s="35">
        <f t="shared" si="1"/>
        <v>-1</v>
      </c>
      <c r="G36" s="16"/>
      <c r="H36" s="16"/>
    </row>
    <row r="37" spans="1:15" x14ac:dyDescent="0.25">
      <c r="A37" s="36">
        <v>17</v>
      </c>
      <c r="B37" s="40"/>
      <c r="C37" s="38"/>
      <c r="D37" s="39">
        <f t="shared" si="0"/>
        <v>0</v>
      </c>
      <c r="E37" s="35">
        <f t="shared" si="1"/>
        <v>-1</v>
      </c>
    </row>
    <row r="38" spans="1:15" x14ac:dyDescent="0.25">
      <c r="A38" s="36">
        <v>18</v>
      </c>
      <c r="B38" s="40"/>
      <c r="C38" s="38"/>
      <c r="D38" s="39">
        <f t="shared" si="0"/>
        <v>0</v>
      </c>
      <c r="E38" s="35">
        <f t="shared" si="1"/>
        <v>-1</v>
      </c>
    </row>
    <row r="39" spans="1:15" x14ac:dyDescent="0.25">
      <c r="A39" s="36">
        <v>19</v>
      </c>
      <c r="B39" s="40"/>
      <c r="C39" s="38"/>
      <c r="D39" s="39">
        <f t="shared" si="0"/>
        <v>0</v>
      </c>
      <c r="E39" s="35">
        <f t="shared" si="1"/>
        <v>-1</v>
      </c>
    </row>
    <row r="40" spans="1:15" ht="14.25" customHeight="1" x14ac:dyDescent="0.25">
      <c r="A40" s="41">
        <v>20</v>
      </c>
      <c r="B40" s="42"/>
      <c r="C40" s="43"/>
      <c r="D40" s="44">
        <f t="shared" si="0"/>
        <v>0</v>
      </c>
      <c r="E40" s="45">
        <f t="shared" si="1"/>
        <v>-1</v>
      </c>
    </row>
    <row r="41" spans="1:15" ht="14.25" customHeight="1" x14ac:dyDescent="0.25">
      <c r="B41" s="23"/>
      <c r="D41" s="11"/>
      <c r="G41" s="4"/>
    </row>
    <row r="42" spans="1:15" x14ac:dyDescent="0.25">
      <c r="A42" s="46" t="s">
        <v>21</v>
      </c>
      <c r="B42" s="47">
        <f>SUM(B21:B40)</f>
        <v>115680.78000000001</v>
      </c>
      <c r="C42" s="48">
        <f>SUM(C21:C40)</f>
        <v>115008.79999999999</v>
      </c>
      <c r="D42" s="49">
        <f>SUM(D21:D40)</f>
        <v>671.98000000000138</v>
      </c>
    </row>
    <row r="43" spans="1:15" ht="15.75" customHeight="1" x14ac:dyDescent="0.3">
      <c r="A43" s="50" t="s">
        <v>22</v>
      </c>
      <c r="B43" s="51">
        <f>AVERAGE(B21:B40)</f>
        <v>12853.420000000002</v>
      </c>
      <c r="C43" s="52">
        <f>AVERAGE(C21:C40)</f>
        <v>12778.755555555554</v>
      </c>
      <c r="D43" s="53">
        <f>AVERAGE(D21:D29)</f>
        <v>74.664444444444598</v>
      </c>
    </row>
    <row r="44" spans="1:15" x14ac:dyDescent="0.25">
      <c r="A44" s="17"/>
      <c r="B44" s="54"/>
      <c r="C44" s="54"/>
    </row>
    <row r="45" spans="1:15" ht="14.25" customHeight="1" x14ac:dyDescent="0.25">
      <c r="A45" s="17"/>
      <c r="B45" s="17"/>
      <c r="C45" s="17"/>
    </row>
    <row r="46" spans="1:15" ht="30.75" customHeight="1" x14ac:dyDescent="0.3">
      <c r="B46" s="55" t="s">
        <v>22</v>
      </c>
      <c r="C46" s="56" t="s">
        <v>23</v>
      </c>
    </row>
    <row r="47" spans="1:15" ht="15.75" customHeight="1" x14ac:dyDescent="0.3">
      <c r="B47" s="188">
        <f>D43</f>
        <v>74.664444444444598</v>
      </c>
      <c r="C47" s="57">
        <f>-(IF(D43&gt;300, 7.5%, 10%))</f>
        <v>-0.1</v>
      </c>
      <c r="D47" s="58">
        <f>IF(D43&lt;300, D43*0.9, D43*0.925)</f>
        <v>67.198000000000135</v>
      </c>
    </row>
    <row r="48" spans="1:15" ht="15.75" customHeight="1" x14ac:dyDescent="0.3">
      <c r="B48" s="189"/>
      <c r="C48" s="59">
        <f>+(IF(D43&gt;300, 7.5%, 10%))</f>
        <v>0.1</v>
      </c>
      <c r="D48" s="58">
        <f>IF(D43&lt;300, D43*1.1, D43*1.075)</f>
        <v>82.130888888889061</v>
      </c>
    </row>
    <row r="49" spans="1:7" ht="14.25" customHeight="1" x14ac:dyDescent="0.25">
      <c r="A49" s="60"/>
      <c r="D49" s="61"/>
    </row>
    <row r="50" spans="1:7" ht="15" customHeight="1" x14ac:dyDescent="0.3">
      <c r="B50" s="190" t="s">
        <v>24</v>
      </c>
      <c r="C50" s="190"/>
      <c r="E50" s="62" t="s">
        <v>25</v>
      </c>
      <c r="F50" s="63"/>
      <c r="G50" s="62" t="s">
        <v>26</v>
      </c>
    </row>
    <row r="51" spans="1:7" ht="15" customHeight="1" x14ac:dyDescent="0.3">
      <c r="A51" s="64" t="s">
        <v>27</v>
      </c>
      <c r="B51" s="65"/>
      <c r="C51" s="65"/>
      <c r="E51" s="65"/>
      <c r="F51" s="17"/>
      <c r="G51" s="66"/>
    </row>
    <row r="52" spans="1:7" ht="15" customHeight="1" x14ac:dyDescent="0.3">
      <c r="A52" s="64" t="s">
        <v>28</v>
      </c>
      <c r="B52" s="67"/>
      <c r="C52" s="67"/>
      <c r="E52" s="67"/>
      <c r="F52" s="17"/>
      <c r="G52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workbookViewId="0">
      <selection activeCell="B29" sqref="B29"/>
    </sheetView>
  </sheetViews>
  <sheetFormatPr defaultRowHeight="12.75" x14ac:dyDescent="0.2"/>
  <cols>
    <col min="1" max="1" width="27.5703125" style="1" bestFit="1" customWidth="1"/>
    <col min="2" max="2" width="20.42578125" style="1" customWidth="1"/>
    <col min="3" max="3" width="31.85546875" style="1" customWidth="1"/>
    <col min="4" max="4" width="25.85546875" style="1" bestFit="1" customWidth="1"/>
    <col min="5" max="5" width="25.7109375" style="1" bestFit="1" customWidth="1"/>
    <col min="6" max="6" width="23.140625" style="1" customWidth="1"/>
    <col min="7" max="7" width="28.42578125" style="1" customWidth="1"/>
    <col min="8" max="8" width="21.5703125" style="1" customWidth="1"/>
    <col min="9" max="16384" width="9.140625" style="1"/>
  </cols>
  <sheetData>
    <row r="1" spans="1:9" s="221" customFormat="1" ht="13.5" x14ac:dyDescent="0.25"/>
    <row r="2" spans="1:9" s="221" customFormat="1" ht="13.5" x14ac:dyDescent="0.25"/>
    <row r="3" spans="1:9" s="221" customFormat="1" ht="13.5" x14ac:dyDescent="0.25"/>
    <row r="4" spans="1:9" s="221" customFormat="1" ht="13.5" x14ac:dyDescent="0.25"/>
    <row r="5" spans="1:9" s="221" customFormat="1" ht="13.5" x14ac:dyDescent="0.25"/>
    <row r="6" spans="1:9" s="221" customFormat="1" ht="13.5" x14ac:dyDescent="0.25"/>
    <row r="7" spans="1:9" s="221" customFormat="1" ht="13.5" x14ac:dyDescent="0.25"/>
    <row r="8" spans="1:9" s="221" customFormat="1" ht="13.5" x14ac:dyDescent="0.25"/>
    <row r="9" spans="1:9" s="221" customFormat="1" ht="13.5" x14ac:dyDescent="0.25"/>
    <row r="10" spans="1:9" s="221" customFormat="1" ht="13.5" x14ac:dyDescent="0.25"/>
    <row r="11" spans="1:9" s="221" customFormat="1" ht="13.5" x14ac:dyDescent="0.25"/>
    <row r="12" spans="1:9" s="221" customFormat="1" ht="13.5" x14ac:dyDescent="0.25"/>
    <row r="13" spans="1:9" s="221" customFormat="1" ht="13.5" x14ac:dyDescent="0.25">
      <c r="F13" s="222"/>
      <c r="G13" s="222"/>
      <c r="H13" s="222"/>
      <c r="I13" s="222"/>
    </row>
    <row r="14" spans="1:9" s="221" customFormat="1" ht="15.75" thickBot="1" x14ac:dyDescent="0.35">
      <c r="A14" s="223"/>
      <c r="B14" s="222"/>
      <c r="C14" s="224"/>
      <c r="D14" s="222"/>
      <c r="F14" s="225"/>
      <c r="G14" s="222"/>
      <c r="H14" s="222"/>
      <c r="I14" s="222"/>
    </row>
    <row r="15" spans="1:9" s="221" customFormat="1" ht="19.5" thickBot="1" x14ac:dyDescent="0.35">
      <c r="A15" s="226" t="s">
        <v>0</v>
      </c>
      <c r="B15" s="227"/>
      <c r="C15" s="227"/>
      <c r="D15" s="227"/>
      <c r="E15" s="227"/>
      <c r="F15" s="228"/>
      <c r="G15" s="229"/>
      <c r="H15" s="229"/>
      <c r="I15" s="222"/>
    </row>
    <row r="16" spans="1:9" s="221" customFormat="1" ht="20.100000000000001" customHeight="1" x14ac:dyDescent="0.3">
      <c r="A16" s="230" t="s">
        <v>93</v>
      </c>
      <c r="B16" s="230"/>
      <c r="C16" s="230"/>
      <c r="D16" s="230"/>
      <c r="E16" s="230"/>
      <c r="F16" s="222"/>
      <c r="G16" s="222"/>
      <c r="H16" s="222"/>
      <c r="I16" s="222"/>
    </row>
    <row r="17" spans="1:9" s="221" customFormat="1" ht="20.100000000000001" customHeight="1" x14ac:dyDescent="0.3">
      <c r="A17" s="231" t="s">
        <v>2</v>
      </c>
      <c r="B17" s="232" t="str">
        <f>OMEPRAZOLE!B18</f>
        <v>Ocid IV</v>
      </c>
      <c r="C17" s="233"/>
      <c r="D17" s="233"/>
      <c r="E17" s="233"/>
      <c r="F17" s="222"/>
      <c r="G17" s="222"/>
      <c r="H17" s="222"/>
      <c r="I17" s="222"/>
    </row>
    <row r="18" spans="1:9" s="221" customFormat="1" ht="20.100000000000001" customHeight="1" x14ac:dyDescent="0.3">
      <c r="A18" s="231" t="s">
        <v>4</v>
      </c>
      <c r="B18" s="232" t="str">
        <f>OMEPRAZOLE!B19</f>
        <v>NDQD201406544</v>
      </c>
      <c r="C18" s="233"/>
      <c r="D18" s="233"/>
      <c r="E18" s="233"/>
      <c r="F18" s="222"/>
      <c r="G18" s="222"/>
      <c r="H18" s="222"/>
      <c r="I18" s="222"/>
    </row>
    <row r="19" spans="1:9" s="221" customFormat="1" ht="20.100000000000001" customHeight="1" x14ac:dyDescent="0.3">
      <c r="A19" s="231" t="s">
        <v>6</v>
      </c>
      <c r="B19" s="232" t="str">
        <f>OMEPRAZOLE!B20</f>
        <v>Omeprazole BP 40mg</v>
      </c>
      <c r="C19" s="233"/>
      <c r="D19" s="233"/>
      <c r="E19" s="233"/>
      <c r="F19" s="222"/>
      <c r="G19" s="222"/>
      <c r="H19" s="222"/>
      <c r="I19" s="222"/>
    </row>
    <row r="20" spans="1:9" s="221" customFormat="1" ht="20.100000000000001" customHeight="1" x14ac:dyDescent="0.3">
      <c r="A20" s="231" t="s">
        <v>8</v>
      </c>
      <c r="B20" s="232" t="str">
        <f>[1]TELMISARTAN!B21</f>
        <v>Each tablets contains Telmisartan 40mg</v>
      </c>
      <c r="C20" s="233"/>
      <c r="D20" s="233"/>
      <c r="E20" s="233"/>
      <c r="F20" s="222"/>
      <c r="G20" s="222"/>
      <c r="H20" s="222"/>
      <c r="I20" s="222"/>
    </row>
    <row r="21" spans="1:9" s="221" customFormat="1" ht="20.100000000000001" customHeight="1" x14ac:dyDescent="0.3">
      <c r="A21" s="231" t="s">
        <v>10</v>
      </c>
      <c r="B21" s="234">
        <f>OMEPRAZOLE!B22</f>
        <v>42107</v>
      </c>
      <c r="C21" s="233"/>
      <c r="D21" s="233"/>
      <c r="E21" s="233"/>
      <c r="F21" s="222"/>
      <c r="G21" s="222"/>
      <c r="H21" s="222"/>
      <c r="I21" s="222"/>
    </row>
    <row r="22" spans="1:9" s="221" customFormat="1" ht="20.100000000000001" customHeight="1" x14ac:dyDescent="0.3">
      <c r="A22" s="231" t="s">
        <v>12</v>
      </c>
      <c r="B22" s="234">
        <f>OMEPRAZOLE!B23</f>
        <v>42108</v>
      </c>
      <c r="C22" s="233"/>
      <c r="D22" s="233"/>
      <c r="E22" s="233"/>
      <c r="F22" s="222"/>
      <c r="G22" s="222"/>
      <c r="H22" s="222"/>
      <c r="I22" s="222"/>
    </row>
    <row r="23" spans="1:9" s="221" customFormat="1" ht="20.100000000000001" customHeight="1" x14ac:dyDescent="0.3">
      <c r="A23" s="231"/>
      <c r="B23" s="234"/>
      <c r="C23" s="233"/>
      <c r="D23" s="233"/>
      <c r="E23" s="233"/>
      <c r="F23" s="222"/>
      <c r="G23" s="222"/>
      <c r="H23" s="222"/>
      <c r="I23" s="222"/>
    </row>
    <row r="24" spans="1:9" s="221" customFormat="1" ht="16.5" x14ac:dyDescent="0.3">
      <c r="A24" s="235" t="s">
        <v>14</v>
      </c>
      <c r="B24" s="236" t="s">
        <v>94</v>
      </c>
      <c r="F24" s="222"/>
      <c r="G24" s="222"/>
      <c r="H24" s="222"/>
      <c r="I24" s="222"/>
    </row>
    <row r="25" spans="1:9" s="221" customFormat="1" ht="16.5" x14ac:dyDescent="0.3">
      <c r="A25" s="237" t="s">
        <v>30</v>
      </c>
      <c r="B25" s="238" t="str">
        <f>OMEPRAZOLE!B26</f>
        <v>Omeprazole</v>
      </c>
      <c r="C25" s="239"/>
      <c r="D25" s="239"/>
      <c r="E25" s="239"/>
    </row>
    <row r="26" spans="1:9" s="221" customFormat="1" ht="16.5" x14ac:dyDescent="0.3">
      <c r="A26" s="237" t="s">
        <v>32</v>
      </c>
      <c r="B26" s="240">
        <f>OMEPRAZOLE!B28</f>
        <v>99.5</v>
      </c>
      <c r="C26" s="239"/>
      <c r="D26" s="239"/>
      <c r="E26" s="239"/>
    </row>
    <row r="27" spans="1:9" s="221" customFormat="1" ht="16.5" x14ac:dyDescent="0.3">
      <c r="A27" s="241" t="s">
        <v>95</v>
      </c>
      <c r="B27" s="240">
        <f>OMEPRAZOLE!D43</f>
        <v>10.5</v>
      </c>
      <c r="C27" s="239"/>
      <c r="D27" s="239"/>
      <c r="E27" s="239"/>
    </row>
    <row r="28" spans="1:9" s="221" customFormat="1" ht="16.5" x14ac:dyDescent="0.3">
      <c r="A28" s="241" t="s">
        <v>96</v>
      </c>
      <c r="B28" s="242">
        <f>OMEPRAZOLE!D47</f>
        <v>0.02</v>
      </c>
      <c r="C28" s="239"/>
      <c r="D28" s="239"/>
      <c r="E28" s="239"/>
    </row>
    <row r="29" spans="1:9" s="221" customFormat="1" ht="15.75" x14ac:dyDescent="0.25">
      <c r="A29" s="239"/>
      <c r="B29" s="239"/>
      <c r="C29" s="239"/>
      <c r="D29" s="239"/>
      <c r="E29" s="239"/>
    </row>
    <row r="30" spans="1:9" s="221" customFormat="1" ht="16.5" x14ac:dyDescent="0.3">
      <c r="A30" s="243" t="s">
        <v>97</v>
      </c>
      <c r="B30" s="244" t="s">
        <v>98</v>
      </c>
      <c r="C30" s="243" t="s">
        <v>99</v>
      </c>
      <c r="D30" s="243" t="s">
        <v>100</v>
      </c>
      <c r="E30" s="245" t="s">
        <v>101</v>
      </c>
    </row>
    <row r="31" spans="1:9" s="221" customFormat="1" ht="16.5" x14ac:dyDescent="0.3">
      <c r="A31" s="246">
        <v>1</v>
      </c>
      <c r="B31" s="247">
        <v>37058404</v>
      </c>
      <c r="C31" s="247">
        <v>9790</v>
      </c>
      <c r="D31" s="248">
        <v>1.08</v>
      </c>
      <c r="E31" s="249">
        <v>3.55</v>
      </c>
    </row>
    <row r="32" spans="1:9" s="221" customFormat="1" ht="16.5" x14ac:dyDescent="0.3">
      <c r="A32" s="246">
        <v>2</v>
      </c>
      <c r="B32" s="247">
        <v>37313840</v>
      </c>
      <c r="C32" s="247">
        <v>9784</v>
      </c>
      <c r="D32" s="248">
        <v>1.06</v>
      </c>
      <c r="E32" s="248">
        <v>3.55</v>
      </c>
    </row>
    <row r="33" spans="1:6" s="221" customFormat="1" ht="16.5" x14ac:dyDescent="0.3">
      <c r="A33" s="246">
        <v>3</v>
      </c>
      <c r="B33" s="247">
        <v>37288986</v>
      </c>
      <c r="C33" s="247">
        <v>9772</v>
      </c>
      <c r="D33" s="248">
        <v>1.07</v>
      </c>
      <c r="E33" s="248">
        <v>3.55</v>
      </c>
    </row>
    <row r="34" spans="1:6" s="221" customFormat="1" ht="16.5" x14ac:dyDescent="0.3">
      <c r="A34" s="246">
        <v>4</v>
      </c>
      <c r="B34" s="247">
        <v>36879622</v>
      </c>
      <c r="C34" s="247">
        <v>9779</v>
      </c>
      <c r="D34" s="248">
        <v>1.08</v>
      </c>
      <c r="E34" s="248">
        <v>3.55</v>
      </c>
    </row>
    <row r="35" spans="1:6" s="221" customFormat="1" ht="16.5" x14ac:dyDescent="0.3">
      <c r="A35" s="246">
        <v>5</v>
      </c>
      <c r="B35" s="247">
        <v>36137920</v>
      </c>
      <c r="C35" s="247">
        <v>9777</v>
      </c>
      <c r="D35" s="248">
        <v>1.0900000000000001</v>
      </c>
      <c r="E35" s="248">
        <v>3.55</v>
      </c>
    </row>
    <row r="36" spans="1:6" s="221" customFormat="1" ht="16.5" x14ac:dyDescent="0.3">
      <c r="A36" s="246">
        <v>6</v>
      </c>
      <c r="B36" s="250">
        <v>37359873</v>
      </c>
      <c r="C36" s="250">
        <v>9787</v>
      </c>
      <c r="D36" s="251">
        <v>1.08</v>
      </c>
      <c r="E36" s="251">
        <v>3.55</v>
      </c>
    </row>
    <row r="37" spans="1:6" s="221" customFormat="1" ht="16.5" x14ac:dyDescent="0.3">
      <c r="A37" s="252" t="s">
        <v>102</v>
      </c>
      <c r="B37" s="253">
        <f>AVERAGE(B31:B36)</f>
        <v>37006440.833333336</v>
      </c>
      <c r="C37" s="254">
        <f>AVERAGE(C31:C36)</f>
        <v>9781.5</v>
      </c>
      <c r="D37" s="255">
        <f>AVERAGE(D31:D36)</f>
        <v>1.0766666666666667</v>
      </c>
      <c r="E37" s="255">
        <f>AVERAGE(E31:E36)</f>
        <v>3.5500000000000003</v>
      </c>
    </row>
    <row r="38" spans="1:6" s="221" customFormat="1" ht="16.5" x14ac:dyDescent="0.3">
      <c r="A38" s="256" t="s">
        <v>103</v>
      </c>
      <c r="B38" s="257">
        <f>(STDEV(B31:B36)/B37)</f>
        <v>1.2514293917490996E-2</v>
      </c>
      <c r="C38" s="258"/>
      <c r="D38" s="258"/>
      <c r="E38" s="259"/>
      <c r="F38" s="222"/>
    </row>
    <row r="39" spans="1:6" s="222" customFormat="1" ht="16.5" x14ac:dyDescent="0.3">
      <c r="A39" s="260" t="s">
        <v>68</v>
      </c>
      <c r="B39" s="261">
        <f>COUNT(B31:B36)</f>
        <v>6</v>
      </c>
      <c r="C39" s="262"/>
      <c r="D39" s="263"/>
      <c r="E39" s="264"/>
    </row>
    <row r="40" spans="1:6" s="222" customFormat="1" ht="15.75" x14ac:dyDescent="0.25">
      <c r="A40" s="239"/>
      <c r="B40" s="239"/>
      <c r="C40" s="239"/>
      <c r="D40" s="239"/>
      <c r="E40" s="265"/>
    </row>
    <row r="41" spans="1:6" s="222" customFormat="1" ht="16.5" x14ac:dyDescent="0.3">
      <c r="A41" s="237" t="s">
        <v>104</v>
      </c>
      <c r="B41" s="266" t="s">
        <v>105</v>
      </c>
      <c r="C41" s="267"/>
      <c r="D41" s="267"/>
      <c r="E41" s="268"/>
    </row>
    <row r="42" spans="1:6" s="221" customFormat="1" ht="16.5" x14ac:dyDescent="0.3">
      <c r="A42" s="237"/>
      <c r="B42" s="266" t="s">
        <v>106</v>
      </c>
      <c r="C42" s="267"/>
      <c r="D42" s="267"/>
      <c r="E42" s="268"/>
      <c r="F42" s="222"/>
    </row>
    <row r="43" spans="1:6" s="221" customFormat="1" ht="16.5" x14ac:dyDescent="0.3">
      <c r="A43" s="237"/>
      <c r="B43" s="269" t="s">
        <v>107</v>
      </c>
      <c r="C43" s="267"/>
      <c r="D43" s="267"/>
      <c r="E43" s="267"/>
    </row>
    <row r="44" spans="1:6" s="221" customFormat="1" ht="15.75" x14ac:dyDescent="0.25">
      <c r="A44" s="239"/>
      <c r="B44" s="239"/>
      <c r="C44" s="239"/>
      <c r="D44" s="239"/>
      <c r="E44" s="239"/>
    </row>
  </sheetData>
  <mergeCells count="2">
    <mergeCell ref="A15:F15"/>
    <mergeCell ref="A16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B46" zoomScale="78" zoomScaleNormal="78" workbookViewId="0">
      <selection activeCell="H73" sqref="H73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ht="18.75" customHeight="1" x14ac:dyDescent="0.3">
      <c r="A1" s="69"/>
      <c r="B1" s="69"/>
      <c r="C1" s="69"/>
      <c r="D1" s="69"/>
      <c r="E1" s="69"/>
      <c r="F1" s="69"/>
      <c r="G1" s="69"/>
      <c r="H1" s="69"/>
    </row>
    <row r="2" spans="1:8" ht="18.75" customHeight="1" x14ac:dyDescent="0.3">
      <c r="A2" s="69"/>
      <c r="B2" s="69"/>
      <c r="C2" s="69"/>
      <c r="D2" s="69"/>
      <c r="E2" s="69"/>
      <c r="F2" s="69"/>
      <c r="G2" s="69"/>
      <c r="H2" s="69"/>
    </row>
    <row r="3" spans="1:8" ht="18.75" customHeight="1" x14ac:dyDescent="0.3">
      <c r="A3" s="69"/>
      <c r="B3" s="69"/>
      <c r="C3" s="69"/>
      <c r="D3" s="69"/>
      <c r="E3" s="69"/>
      <c r="F3" s="69"/>
      <c r="G3" s="69"/>
      <c r="H3" s="69"/>
    </row>
    <row r="4" spans="1:8" ht="18.75" customHeight="1" x14ac:dyDescent="0.3">
      <c r="A4" s="69"/>
      <c r="B4" s="69"/>
      <c r="C4" s="69"/>
      <c r="D4" s="69"/>
      <c r="E4" s="69"/>
      <c r="F4" s="69"/>
      <c r="G4" s="69"/>
      <c r="H4" s="69"/>
    </row>
    <row r="5" spans="1:8" ht="18.75" customHeight="1" x14ac:dyDescent="0.3">
      <c r="A5" s="69"/>
      <c r="B5" s="69"/>
      <c r="C5" s="69"/>
      <c r="D5" s="69"/>
      <c r="E5" s="69"/>
      <c r="F5" s="69"/>
      <c r="G5" s="69"/>
      <c r="H5" s="69"/>
    </row>
    <row r="6" spans="1:8" ht="18.75" customHeight="1" x14ac:dyDescent="0.3">
      <c r="A6" s="69"/>
      <c r="B6" s="69"/>
      <c r="C6" s="69"/>
      <c r="D6" s="69"/>
      <c r="E6" s="69"/>
      <c r="F6" s="69"/>
      <c r="G6" s="69"/>
      <c r="H6" s="69"/>
    </row>
    <row r="7" spans="1:8" ht="18.75" customHeight="1" x14ac:dyDescent="0.3">
      <c r="A7" s="69"/>
      <c r="B7" s="69"/>
      <c r="C7" s="69"/>
      <c r="D7" s="69"/>
      <c r="E7" s="69"/>
      <c r="F7" s="69"/>
      <c r="G7" s="69"/>
      <c r="H7" s="69"/>
    </row>
    <row r="8" spans="1:8" ht="18.75" customHeight="1" x14ac:dyDescent="0.3">
      <c r="A8" s="69"/>
      <c r="B8" s="69"/>
      <c r="C8" s="69"/>
      <c r="D8" s="69"/>
      <c r="E8" s="69"/>
      <c r="F8" s="69"/>
      <c r="G8" s="69"/>
      <c r="H8" s="69"/>
    </row>
    <row r="9" spans="1:8" ht="18.75" customHeight="1" x14ac:dyDescent="0.3">
      <c r="A9" s="69"/>
      <c r="B9" s="69"/>
      <c r="C9" s="69"/>
      <c r="D9" s="69"/>
      <c r="E9" s="69"/>
      <c r="F9" s="69"/>
      <c r="G9" s="69"/>
      <c r="H9" s="69"/>
    </row>
    <row r="10" spans="1:8" ht="18.75" customHeight="1" x14ac:dyDescent="0.3">
      <c r="A10" s="69"/>
      <c r="B10" s="69"/>
      <c r="C10" s="69"/>
      <c r="D10" s="69"/>
      <c r="E10" s="69"/>
      <c r="F10" s="69"/>
      <c r="G10" s="69"/>
      <c r="H10" s="69"/>
    </row>
    <row r="11" spans="1:8" ht="18.75" customHeight="1" x14ac:dyDescent="0.3">
      <c r="A11" s="69"/>
      <c r="B11" s="69"/>
      <c r="C11" s="69"/>
      <c r="D11" s="69"/>
      <c r="E11" s="69"/>
      <c r="F11" s="69"/>
      <c r="G11" s="69"/>
      <c r="H11" s="69"/>
    </row>
    <row r="12" spans="1:8" ht="18.75" customHeight="1" x14ac:dyDescent="0.3">
      <c r="A12" s="69"/>
      <c r="B12" s="69"/>
      <c r="C12" s="69"/>
      <c r="D12" s="69"/>
      <c r="E12" s="69"/>
      <c r="F12" s="69"/>
      <c r="G12" s="69"/>
      <c r="H12" s="69"/>
    </row>
    <row r="13" spans="1:8" ht="18.75" customHeight="1" x14ac:dyDescent="0.3">
      <c r="A13" s="69"/>
      <c r="B13" s="69"/>
      <c r="C13" s="69"/>
      <c r="D13" s="69"/>
      <c r="E13" s="69"/>
      <c r="F13" s="69"/>
      <c r="G13" s="69"/>
      <c r="H13" s="69"/>
    </row>
    <row r="14" spans="1:8" ht="18.75" customHeight="1" x14ac:dyDescent="0.3">
      <c r="A14" s="69"/>
      <c r="B14" s="69"/>
      <c r="C14" s="69"/>
      <c r="D14" s="69"/>
      <c r="E14" s="69"/>
      <c r="F14" s="69"/>
      <c r="G14" s="69"/>
      <c r="H14" s="69"/>
    </row>
    <row r="15" spans="1:8" ht="19.5" customHeight="1" x14ac:dyDescent="0.3">
      <c r="A15" s="69"/>
      <c r="B15" s="69"/>
      <c r="C15" s="69"/>
      <c r="D15" s="69"/>
      <c r="E15" s="69"/>
      <c r="F15" s="69"/>
      <c r="G15" s="69"/>
      <c r="H15" s="69"/>
    </row>
    <row r="16" spans="1:8" ht="19.5" customHeight="1" x14ac:dyDescent="0.3">
      <c r="A16" s="207" t="s">
        <v>0</v>
      </c>
      <c r="B16" s="208"/>
      <c r="C16" s="208"/>
      <c r="D16" s="208"/>
      <c r="E16" s="208"/>
      <c r="F16" s="208"/>
      <c r="G16" s="208"/>
      <c r="H16" s="209"/>
    </row>
    <row r="17" spans="1:8" ht="18.75" customHeight="1" x14ac:dyDescent="0.3">
      <c r="A17" s="70" t="s">
        <v>29</v>
      </c>
      <c r="B17" s="70"/>
      <c r="C17" s="69"/>
      <c r="D17" s="69"/>
      <c r="E17" s="69"/>
      <c r="F17" s="69"/>
      <c r="G17" s="69"/>
      <c r="H17" s="69"/>
    </row>
    <row r="18" spans="1:8" ht="26.25" customHeight="1" x14ac:dyDescent="0.4">
      <c r="A18" s="71" t="s">
        <v>2</v>
      </c>
      <c r="B18" s="210" t="s">
        <v>3</v>
      </c>
      <c r="C18" s="210"/>
      <c r="D18" s="210"/>
      <c r="E18" s="210"/>
      <c r="F18" s="69"/>
      <c r="G18" s="69"/>
      <c r="H18" s="69"/>
    </row>
    <row r="19" spans="1:8" ht="26.25" customHeight="1" x14ac:dyDescent="0.4">
      <c r="A19" s="71" t="s">
        <v>4</v>
      </c>
      <c r="B19" s="72" t="s">
        <v>5</v>
      </c>
      <c r="C19" s="69">
        <v>8</v>
      </c>
      <c r="D19" s="69"/>
      <c r="E19" s="69"/>
      <c r="F19" s="69"/>
      <c r="G19" s="69"/>
      <c r="H19" s="69"/>
    </row>
    <row r="20" spans="1:8" ht="26.25" customHeight="1" x14ac:dyDescent="0.4">
      <c r="A20" s="71" t="s">
        <v>6</v>
      </c>
      <c r="B20" s="72" t="s">
        <v>7</v>
      </c>
      <c r="C20" s="69"/>
      <c r="D20" s="69"/>
      <c r="E20" s="69"/>
      <c r="F20" s="69"/>
      <c r="G20" s="69"/>
      <c r="H20" s="69"/>
    </row>
    <row r="21" spans="1:8" ht="26.25" customHeight="1" x14ac:dyDescent="0.4">
      <c r="A21" s="71" t="s">
        <v>8</v>
      </c>
      <c r="B21" s="211" t="s">
        <v>9</v>
      </c>
      <c r="C21" s="211"/>
      <c r="D21" s="211"/>
      <c r="E21" s="211"/>
      <c r="F21" s="211"/>
      <c r="G21" s="211"/>
      <c r="H21" s="211"/>
    </row>
    <row r="22" spans="1:8" ht="26.25" customHeight="1" x14ac:dyDescent="0.4">
      <c r="A22" s="71" t="s">
        <v>10</v>
      </c>
      <c r="B22" s="73">
        <v>42107</v>
      </c>
      <c r="C22" s="69"/>
      <c r="D22" s="69"/>
      <c r="E22" s="69"/>
      <c r="F22" s="69"/>
      <c r="G22" s="69"/>
      <c r="H22" s="69"/>
    </row>
    <row r="23" spans="1:8" ht="26.25" customHeight="1" x14ac:dyDescent="0.4">
      <c r="A23" s="71" t="s">
        <v>12</v>
      </c>
      <c r="B23" s="73">
        <v>42108</v>
      </c>
      <c r="C23" s="69"/>
      <c r="D23" s="69"/>
      <c r="E23" s="69"/>
      <c r="F23" s="69"/>
      <c r="G23" s="69"/>
      <c r="H23" s="69"/>
    </row>
    <row r="24" spans="1:8" ht="18.75" customHeight="1" x14ac:dyDescent="0.3">
      <c r="A24" s="71"/>
      <c r="B24" s="74"/>
      <c r="C24" s="69"/>
      <c r="D24" s="69"/>
      <c r="E24" s="69"/>
      <c r="F24" s="69"/>
      <c r="G24" s="69"/>
      <c r="H24" s="69"/>
    </row>
    <row r="25" spans="1:8" ht="18.75" customHeight="1" x14ac:dyDescent="0.3">
      <c r="A25" s="75" t="s">
        <v>14</v>
      </c>
      <c r="B25" s="74"/>
      <c r="C25" s="69"/>
      <c r="D25" s="69"/>
      <c r="E25" s="69"/>
      <c r="F25" s="69"/>
      <c r="G25" s="69"/>
      <c r="H25" s="69"/>
    </row>
    <row r="26" spans="1:8" ht="26.25" customHeight="1" x14ac:dyDescent="0.4">
      <c r="A26" s="76" t="s">
        <v>30</v>
      </c>
      <c r="B26" s="210" t="s">
        <v>108</v>
      </c>
      <c r="C26" s="210"/>
      <c r="D26" s="69"/>
      <c r="E26" s="69"/>
      <c r="F26" s="69"/>
      <c r="G26" s="69"/>
      <c r="H26" s="69"/>
    </row>
    <row r="27" spans="1:8" ht="26.25" customHeight="1" x14ac:dyDescent="0.4">
      <c r="A27" s="77" t="s">
        <v>31</v>
      </c>
      <c r="B27" s="211" t="s">
        <v>109</v>
      </c>
      <c r="C27" s="211"/>
      <c r="D27" s="69"/>
      <c r="E27" s="69"/>
      <c r="F27" s="69"/>
      <c r="G27" s="69"/>
      <c r="H27" s="69"/>
    </row>
    <row r="28" spans="1:8" ht="27" customHeight="1" x14ac:dyDescent="0.4">
      <c r="A28" s="77" t="s">
        <v>32</v>
      </c>
      <c r="B28" s="78">
        <v>99.5</v>
      </c>
      <c r="C28" s="69"/>
      <c r="D28" s="69"/>
      <c r="E28" s="69"/>
      <c r="F28" s="69"/>
      <c r="G28" s="69"/>
      <c r="H28" s="69"/>
    </row>
    <row r="29" spans="1:8" ht="27" customHeight="1" x14ac:dyDescent="0.4">
      <c r="A29" s="77" t="s">
        <v>33</v>
      </c>
      <c r="B29" s="79">
        <v>0</v>
      </c>
      <c r="C29" s="212" t="s">
        <v>34</v>
      </c>
      <c r="D29" s="213"/>
      <c r="E29" s="213"/>
      <c r="F29" s="213"/>
      <c r="G29" s="213"/>
      <c r="H29" s="214"/>
    </row>
    <row r="30" spans="1:8" ht="19.5" customHeight="1" x14ac:dyDescent="0.3">
      <c r="A30" s="77" t="s">
        <v>35</v>
      </c>
      <c r="B30" s="80">
        <f>B28-B29</f>
        <v>99.5</v>
      </c>
      <c r="C30" s="81"/>
      <c r="D30" s="81"/>
      <c r="E30" s="81"/>
      <c r="F30" s="81"/>
      <c r="G30" s="81"/>
      <c r="H30" s="82"/>
    </row>
    <row r="31" spans="1:8" ht="27" customHeight="1" x14ac:dyDescent="0.4">
      <c r="A31" s="77" t="s">
        <v>36</v>
      </c>
      <c r="B31" s="83">
        <v>1</v>
      </c>
      <c r="C31" s="215" t="s">
        <v>37</v>
      </c>
      <c r="D31" s="216"/>
      <c r="E31" s="216"/>
      <c r="F31" s="216"/>
      <c r="G31" s="216"/>
      <c r="H31" s="217"/>
    </row>
    <row r="32" spans="1:8" ht="27" customHeight="1" x14ac:dyDescent="0.4">
      <c r="A32" s="77" t="s">
        <v>38</v>
      </c>
      <c r="B32" s="83">
        <v>1</v>
      </c>
      <c r="C32" s="215" t="s">
        <v>39</v>
      </c>
      <c r="D32" s="216"/>
      <c r="E32" s="216"/>
      <c r="F32" s="216"/>
      <c r="G32" s="216"/>
      <c r="H32" s="217"/>
    </row>
    <row r="33" spans="1:8" ht="18.75" customHeight="1" x14ac:dyDescent="0.3">
      <c r="A33" s="77"/>
      <c r="B33" s="84"/>
      <c r="C33" s="85"/>
      <c r="D33" s="85"/>
      <c r="E33" s="85"/>
      <c r="F33" s="85"/>
      <c r="G33" s="85"/>
      <c r="H33" s="85"/>
    </row>
    <row r="34" spans="1:8" ht="18.75" customHeight="1" x14ac:dyDescent="0.3">
      <c r="A34" s="77" t="s">
        <v>40</v>
      </c>
      <c r="B34" s="86">
        <f>B31/B32</f>
        <v>1</v>
      </c>
      <c r="C34" s="69" t="s">
        <v>41</v>
      </c>
      <c r="D34" s="69"/>
      <c r="E34" s="69"/>
      <c r="F34" s="69"/>
      <c r="G34" s="69"/>
      <c r="H34" s="87"/>
    </row>
    <row r="35" spans="1:8" ht="19.5" customHeight="1" x14ac:dyDescent="0.3">
      <c r="A35" s="77"/>
      <c r="B35" s="80"/>
      <c r="C35" s="87"/>
      <c r="D35" s="87"/>
      <c r="E35" s="87"/>
      <c r="F35" s="87"/>
      <c r="G35" s="69"/>
      <c r="H35" s="87"/>
    </row>
    <row r="36" spans="1:8" ht="27" customHeight="1" x14ac:dyDescent="0.4">
      <c r="A36" s="88" t="s">
        <v>42</v>
      </c>
      <c r="B36" s="89">
        <v>50</v>
      </c>
      <c r="C36" s="69"/>
      <c r="D36" s="218" t="s">
        <v>43</v>
      </c>
      <c r="E36" s="219"/>
      <c r="F36" s="218" t="s">
        <v>44</v>
      </c>
      <c r="G36" s="220"/>
      <c r="H36" s="87"/>
    </row>
    <row r="37" spans="1:8" ht="26.25" customHeight="1" x14ac:dyDescent="0.4">
      <c r="A37" s="90" t="s">
        <v>45</v>
      </c>
      <c r="B37" s="91">
        <v>5</v>
      </c>
      <c r="C37" s="92" t="s">
        <v>46</v>
      </c>
      <c r="D37" s="93" t="s">
        <v>47</v>
      </c>
      <c r="E37" s="94" t="s">
        <v>48</v>
      </c>
      <c r="F37" s="93" t="s">
        <v>47</v>
      </c>
      <c r="G37" s="95" t="s">
        <v>48</v>
      </c>
      <c r="H37" s="87"/>
    </row>
    <row r="38" spans="1:8" ht="26.25" customHeight="1" x14ac:dyDescent="0.4">
      <c r="A38" s="90" t="s">
        <v>49</v>
      </c>
      <c r="B38" s="91">
        <v>50</v>
      </c>
      <c r="C38" s="96">
        <v>1</v>
      </c>
      <c r="D38" s="97">
        <v>36751909</v>
      </c>
      <c r="E38" s="98">
        <f>IF(ISBLANK(D38),"-",$D$48/$D$45*D38)</f>
        <v>35177706.628379993</v>
      </c>
      <c r="F38" s="97">
        <v>39934213</v>
      </c>
      <c r="G38" s="99">
        <f>IF(ISBLANK(F38),"-",$D$48/$F$45*F38)</f>
        <v>35144384.796134792</v>
      </c>
      <c r="H38" s="87"/>
    </row>
    <row r="39" spans="1:8" ht="26.25" customHeight="1" x14ac:dyDescent="0.4">
      <c r="A39" s="90" t="s">
        <v>50</v>
      </c>
      <c r="B39" s="91">
        <v>1</v>
      </c>
      <c r="C39" s="100">
        <v>2</v>
      </c>
      <c r="D39" s="101">
        <v>36119092</v>
      </c>
      <c r="E39" s="102">
        <f>IF(ISBLANK(D39),"-",$D$48/$D$45*D39)</f>
        <v>34571995.214166068</v>
      </c>
      <c r="F39" s="101">
        <v>40083832</v>
      </c>
      <c r="G39" s="103">
        <f>IF(ISBLANK(F39),"-",$D$48/$F$45*F39)</f>
        <v>35276058.048561551</v>
      </c>
      <c r="H39" s="87"/>
    </row>
    <row r="40" spans="1:8" ht="26.25" customHeight="1" x14ac:dyDescent="0.4">
      <c r="A40" s="90" t="s">
        <v>51</v>
      </c>
      <c r="B40" s="91">
        <v>1</v>
      </c>
      <c r="C40" s="100">
        <v>3</v>
      </c>
      <c r="D40" s="101">
        <v>36680982</v>
      </c>
      <c r="E40" s="102">
        <f>IF(ISBLANK(D40),"-",$D$48/$D$45*D40)</f>
        <v>35109817.659727208</v>
      </c>
      <c r="F40" s="101">
        <v>39860105</v>
      </c>
      <c r="G40" s="103">
        <f>IF(ISBLANK(F40),"-",$D$48/$F$45*F40)</f>
        <v>35079165.529926345</v>
      </c>
      <c r="H40" s="69"/>
    </row>
    <row r="41" spans="1:8" ht="26.25" customHeight="1" x14ac:dyDescent="0.4">
      <c r="A41" s="90" t="s">
        <v>52</v>
      </c>
      <c r="B41" s="91">
        <v>1</v>
      </c>
      <c r="C41" s="104">
        <v>4</v>
      </c>
      <c r="D41" s="105"/>
      <c r="E41" s="106" t="str">
        <f>IF(ISBLANK(D41),"-",$D$48/$D$45*D41)</f>
        <v>-</v>
      </c>
      <c r="F41" s="105"/>
      <c r="G41" s="107" t="str">
        <f>IF(ISBLANK(F41),"-",$D$48/$F$45*F41)</f>
        <v>-</v>
      </c>
      <c r="H41" s="69"/>
    </row>
    <row r="42" spans="1:8" ht="27" customHeight="1" x14ac:dyDescent="0.4">
      <c r="A42" s="90" t="s">
        <v>53</v>
      </c>
      <c r="B42" s="91">
        <v>1</v>
      </c>
      <c r="C42" s="108" t="s">
        <v>54</v>
      </c>
      <c r="D42" s="109">
        <f>AVERAGE(D38:D41)</f>
        <v>36517327.666666664</v>
      </c>
      <c r="E42" s="110">
        <f>AVERAGE(E38:E41)</f>
        <v>34953173.167424418</v>
      </c>
      <c r="F42" s="109">
        <f>AVERAGE(F38:F41)</f>
        <v>39959383.333333336</v>
      </c>
      <c r="G42" s="111">
        <f>AVERAGE(G38:G41)</f>
        <v>35166536.124874227</v>
      </c>
      <c r="H42" s="112"/>
    </row>
    <row r="43" spans="1:8" ht="26.25" customHeight="1" x14ac:dyDescent="0.4">
      <c r="A43" s="90" t="s">
        <v>55</v>
      </c>
      <c r="B43" s="91">
        <v>1</v>
      </c>
      <c r="C43" s="113" t="s">
        <v>56</v>
      </c>
      <c r="D43" s="114">
        <v>10.5</v>
      </c>
      <c r="E43" s="115"/>
      <c r="F43" s="114">
        <v>11.42</v>
      </c>
      <c r="G43" s="69"/>
      <c r="H43" s="112"/>
    </row>
    <row r="44" spans="1:8" ht="26.25" customHeight="1" x14ac:dyDescent="0.4">
      <c r="A44" s="90" t="s">
        <v>57</v>
      </c>
      <c r="B44" s="91">
        <v>1</v>
      </c>
      <c r="C44" s="116" t="s">
        <v>58</v>
      </c>
      <c r="D44" s="117">
        <f>D43*$B$34</f>
        <v>10.5</v>
      </c>
      <c r="E44" s="118"/>
      <c r="F44" s="117">
        <f>F43*$B$34</f>
        <v>11.42</v>
      </c>
      <c r="G44" s="69"/>
      <c r="H44" s="112"/>
    </row>
    <row r="45" spans="1:8" ht="19.5" customHeight="1" x14ac:dyDescent="0.3">
      <c r="A45" s="90" t="s">
        <v>59</v>
      </c>
      <c r="B45" s="119">
        <f>(B44/B43)*(B42/B41)*(B40/B39)*(B38/B37)*B36</f>
        <v>500</v>
      </c>
      <c r="C45" s="116" t="s">
        <v>60</v>
      </c>
      <c r="D45" s="120">
        <f>D44*$B$30/100</f>
        <v>10.4475</v>
      </c>
      <c r="E45" s="121"/>
      <c r="F45" s="120">
        <f>F44*$B$30/100</f>
        <v>11.3629</v>
      </c>
      <c r="G45" s="69"/>
      <c r="H45" s="112"/>
    </row>
    <row r="46" spans="1:8" ht="19.5" customHeight="1" x14ac:dyDescent="0.3">
      <c r="A46" s="202" t="s">
        <v>61</v>
      </c>
      <c r="B46" s="203"/>
      <c r="C46" s="116" t="s">
        <v>62</v>
      </c>
      <c r="D46" s="117">
        <f>D45/$B$45</f>
        <v>2.0895E-2</v>
      </c>
      <c r="E46" s="121"/>
      <c r="F46" s="122">
        <f>F45/$B$45</f>
        <v>2.2725800000000001E-2</v>
      </c>
      <c r="G46" s="69"/>
      <c r="H46" s="112"/>
    </row>
    <row r="47" spans="1:8" ht="27" customHeight="1" x14ac:dyDescent="0.4">
      <c r="A47" s="204"/>
      <c r="B47" s="205"/>
      <c r="C47" s="123" t="s">
        <v>63</v>
      </c>
      <c r="D47" s="124">
        <v>0.02</v>
      </c>
      <c r="E47" s="69"/>
      <c r="F47" s="125"/>
      <c r="G47" s="69"/>
      <c r="H47" s="112"/>
    </row>
    <row r="48" spans="1:8" ht="18.75" customHeight="1" x14ac:dyDescent="0.3">
      <c r="A48" s="69"/>
      <c r="B48" s="69"/>
      <c r="C48" s="126" t="s">
        <v>64</v>
      </c>
      <c r="D48" s="117">
        <f>D47*$B$45</f>
        <v>10</v>
      </c>
      <c r="E48" s="69"/>
      <c r="F48" s="125"/>
      <c r="G48" s="69"/>
      <c r="H48" s="112"/>
    </row>
    <row r="49" spans="1:8" ht="19.5" customHeight="1" x14ac:dyDescent="0.3">
      <c r="A49" s="69"/>
      <c r="B49" s="69"/>
      <c r="C49" s="127" t="s">
        <v>65</v>
      </c>
      <c r="D49" s="128">
        <f>D48/B34</f>
        <v>10</v>
      </c>
      <c r="E49" s="69"/>
      <c r="F49" s="125"/>
      <c r="G49" s="69"/>
      <c r="H49" s="112"/>
    </row>
    <row r="50" spans="1:8" ht="18.75" customHeight="1" x14ac:dyDescent="0.3">
      <c r="A50" s="69"/>
      <c r="B50" s="69"/>
      <c r="C50" s="88" t="s">
        <v>66</v>
      </c>
      <c r="D50" s="129">
        <f>AVERAGE(E38:E41,G38:G41)</f>
        <v>35059854.64614933</v>
      </c>
      <c r="E50" s="69"/>
      <c r="F50" s="130"/>
      <c r="G50" s="69"/>
      <c r="H50" s="112"/>
    </row>
    <row r="51" spans="1:8" ht="18.75" customHeight="1" x14ac:dyDescent="0.3">
      <c r="A51" s="69"/>
      <c r="B51" s="69"/>
      <c r="C51" s="123" t="s">
        <v>67</v>
      </c>
      <c r="D51" s="131">
        <f>STDEV(E38:E41,G38:G41)/D50</f>
        <v>7.0866520974225194E-3</v>
      </c>
      <c r="E51" s="69"/>
      <c r="F51" s="130"/>
      <c r="G51" s="69"/>
      <c r="H51" s="112"/>
    </row>
    <row r="52" spans="1:8" ht="19.5" customHeight="1" x14ac:dyDescent="0.3">
      <c r="A52" s="69"/>
      <c r="B52" s="69"/>
      <c r="C52" s="132" t="s">
        <v>68</v>
      </c>
      <c r="D52" s="133">
        <f>COUNT(E38:E41,G38:G41)</f>
        <v>6</v>
      </c>
      <c r="E52" s="69"/>
      <c r="F52" s="130"/>
      <c r="G52" s="69"/>
      <c r="H52" s="69"/>
    </row>
    <row r="53" spans="1:8" ht="18.75" customHeight="1" x14ac:dyDescent="0.3">
      <c r="A53" s="69"/>
      <c r="B53" s="69"/>
      <c r="C53" s="69"/>
      <c r="D53" s="69"/>
      <c r="E53" s="69"/>
      <c r="F53" s="69"/>
      <c r="G53" s="69"/>
      <c r="H53" s="69"/>
    </row>
    <row r="54" spans="1:8" ht="18.75" customHeight="1" x14ac:dyDescent="0.3">
      <c r="A54" s="70" t="s">
        <v>14</v>
      </c>
      <c r="B54" s="134" t="s">
        <v>69</v>
      </c>
      <c r="C54" s="69"/>
      <c r="D54" s="69"/>
      <c r="E54" s="69"/>
      <c r="F54" s="69"/>
      <c r="G54" s="69"/>
      <c r="H54" s="69"/>
    </row>
    <row r="55" spans="1:8" ht="18.75" customHeight="1" x14ac:dyDescent="0.3">
      <c r="A55" s="69" t="s">
        <v>70</v>
      </c>
      <c r="B55" s="135" t="str">
        <f>B21</f>
        <v>Each vial contains Omeprazole BP 40mg.</v>
      </c>
      <c r="C55" s="69"/>
      <c r="D55" s="69"/>
      <c r="E55" s="69"/>
      <c r="F55" s="69"/>
      <c r="G55" s="69"/>
      <c r="H55" s="69"/>
    </row>
    <row r="56" spans="1:8" ht="26.25" customHeight="1" x14ac:dyDescent="0.4">
      <c r="A56" s="136" t="s">
        <v>71</v>
      </c>
      <c r="B56" s="137">
        <v>40</v>
      </c>
      <c r="C56" s="69" t="str">
        <f>B20</f>
        <v>Omeprazole BP 40mg</v>
      </c>
      <c r="D56" s="69"/>
      <c r="E56" s="69"/>
      <c r="F56" s="69"/>
      <c r="G56" s="69"/>
      <c r="H56" s="138"/>
    </row>
    <row r="57" spans="1:8" ht="18.75" customHeight="1" x14ac:dyDescent="0.3">
      <c r="A57" s="135" t="s">
        <v>72</v>
      </c>
      <c r="B57" s="139">
        <f>Uniformity!D43</f>
        <v>74.664444444444598</v>
      </c>
      <c r="C57" s="69"/>
      <c r="D57" s="69"/>
      <c r="E57" s="69"/>
      <c r="F57" s="69"/>
      <c r="G57" s="69"/>
      <c r="H57" s="138"/>
    </row>
    <row r="58" spans="1:8" ht="19.5" customHeight="1" x14ac:dyDescent="0.3">
      <c r="A58" s="69"/>
      <c r="B58" s="69"/>
      <c r="C58" s="69"/>
      <c r="D58" s="69"/>
      <c r="E58" s="69"/>
      <c r="F58" s="69"/>
      <c r="G58" s="69"/>
      <c r="H58" s="138"/>
    </row>
    <row r="59" spans="1:8" ht="27" customHeight="1" x14ac:dyDescent="0.4">
      <c r="A59" s="88" t="s">
        <v>73</v>
      </c>
      <c r="B59" s="89">
        <v>200</v>
      </c>
      <c r="C59" s="69"/>
      <c r="D59" s="140" t="s">
        <v>74</v>
      </c>
      <c r="E59" s="141" t="s">
        <v>46</v>
      </c>
      <c r="F59" s="141" t="s">
        <v>47</v>
      </c>
      <c r="G59" s="141" t="s">
        <v>75</v>
      </c>
      <c r="H59" s="92" t="s">
        <v>76</v>
      </c>
    </row>
    <row r="60" spans="1:8" ht="26.25" customHeight="1" x14ac:dyDescent="0.4">
      <c r="A60" s="90" t="s">
        <v>77</v>
      </c>
      <c r="B60" s="91">
        <v>5</v>
      </c>
      <c r="C60" s="195" t="s">
        <v>78</v>
      </c>
      <c r="D60" s="198">
        <v>75.489999999999782</v>
      </c>
      <c r="E60" s="142">
        <v>1</v>
      </c>
      <c r="F60" s="143">
        <v>35759055</v>
      </c>
      <c r="G60" s="144">
        <f>IF(ISBLANK(F60),"-",(F60/$D$50*$D$47*$B$68)*($B$57/$D$60))</f>
        <v>40.351559688492003</v>
      </c>
      <c r="H60" s="145">
        <f t="shared" ref="H60:H71" si="0">IF(ISBLANK(F60),"-",G60/$B$56)</f>
        <v>1.0087889922123001</v>
      </c>
    </row>
    <row r="61" spans="1:8" ht="26.25" customHeight="1" x14ac:dyDescent="0.4">
      <c r="A61" s="90" t="s">
        <v>79</v>
      </c>
      <c r="B61" s="91">
        <v>50</v>
      </c>
      <c r="C61" s="196"/>
      <c r="D61" s="199"/>
      <c r="E61" s="146">
        <v>2</v>
      </c>
      <c r="F61" s="101">
        <v>35612388</v>
      </c>
      <c r="G61" s="147">
        <f>IF(ISBLANK(F61),"-",(F61/$D$50*$D$47*$B$68)*($B$57/$D$60))</f>
        <v>40.186056371784339</v>
      </c>
      <c r="H61" s="148">
        <f t="shared" si="0"/>
        <v>1.0046514092946084</v>
      </c>
    </row>
    <row r="62" spans="1:8" ht="26.25" customHeight="1" x14ac:dyDescent="0.4">
      <c r="A62" s="90" t="s">
        <v>80</v>
      </c>
      <c r="B62" s="91">
        <v>1</v>
      </c>
      <c r="C62" s="196"/>
      <c r="D62" s="199"/>
      <c r="E62" s="146">
        <v>3</v>
      </c>
      <c r="F62" s="101">
        <v>35549263</v>
      </c>
      <c r="G62" s="147">
        <f>IF(ISBLANK(F62),"-",(F62/$D$50*$D$47*$B$68)*($B$57/$D$60))</f>
        <v>40.114824282308362</v>
      </c>
      <c r="H62" s="148">
        <f t="shared" si="0"/>
        <v>1.0028706070577091</v>
      </c>
    </row>
    <row r="63" spans="1:8" ht="27" customHeight="1" x14ac:dyDescent="0.4">
      <c r="A63" s="90" t="s">
        <v>81</v>
      </c>
      <c r="B63" s="91">
        <v>1</v>
      </c>
      <c r="C63" s="197"/>
      <c r="D63" s="200"/>
      <c r="E63" s="149">
        <v>4</v>
      </c>
      <c r="F63" s="150"/>
      <c r="G63" s="147" t="str">
        <f>IF(ISBLANK(F63),"-",(F63/$D$50*$D$47*$B$68)*($B$57/$D$60))</f>
        <v>-</v>
      </c>
      <c r="H63" s="148" t="str">
        <f t="shared" si="0"/>
        <v>-</v>
      </c>
    </row>
    <row r="64" spans="1:8" ht="26.25" customHeight="1" x14ac:dyDescent="0.4">
      <c r="A64" s="90" t="s">
        <v>82</v>
      </c>
      <c r="B64" s="91">
        <v>1</v>
      </c>
      <c r="C64" s="195" t="s">
        <v>83</v>
      </c>
      <c r="D64" s="198">
        <v>75.789999999999054</v>
      </c>
      <c r="E64" s="142">
        <v>1</v>
      </c>
      <c r="F64" s="143">
        <v>35783618</v>
      </c>
      <c r="G64" s="151">
        <f>IF(ISBLANK(F64),"-",(F64/$D$50*$D$47*$B$68)*($B$57/$D$64))</f>
        <v>40.219443764131896</v>
      </c>
      <c r="H64" s="152">
        <f t="shared" si="0"/>
        <v>1.0054860941032975</v>
      </c>
    </row>
    <row r="65" spans="1:8" ht="26.25" customHeight="1" x14ac:dyDescent="0.4">
      <c r="A65" s="90" t="s">
        <v>84</v>
      </c>
      <c r="B65" s="91">
        <v>1</v>
      </c>
      <c r="C65" s="196"/>
      <c r="D65" s="199"/>
      <c r="E65" s="146">
        <v>2</v>
      </c>
      <c r="F65" s="101">
        <v>35767539</v>
      </c>
      <c r="G65" s="153">
        <f>IF(ISBLANK(F65),"-",(F65/$D$50*$D$47*$B$68)*($B$57/$D$64))</f>
        <v>40.201371571535731</v>
      </c>
      <c r="H65" s="154">
        <f t="shared" si="0"/>
        <v>1.0050342892883932</v>
      </c>
    </row>
    <row r="66" spans="1:8" ht="26.25" customHeight="1" x14ac:dyDescent="0.4">
      <c r="A66" s="90" t="s">
        <v>85</v>
      </c>
      <c r="B66" s="91">
        <v>1</v>
      </c>
      <c r="C66" s="196"/>
      <c r="D66" s="199"/>
      <c r="E66" s="146">
        <v>3</v>
      </c>
      <c r="F66" s="101">
        <v>35685589</v>
      </c>
      <c r="G66" s="153">
        <f>IF(ISBLANK(F66),"-",(F66/$D$50*$D$47*$B$68)*($B$57/$D$64))</f>
        <v>40.109262846910099</v>
      </c>
      <c r="H66" s="154">
        <f t="shared" si="0"/>
        <v>1.0027315711727525</v>
      </c>
    </row>
    <row r="67" spans="1:8" ht="27" customHeight="1" x14ac:dyDescent="0.4">
      <c r="A67" s="90" t="s">
        <v>86</v>
      </c>
      <c r="B67" s="91">
        <v>1</v>
      </c>
      <c r="C67" s="197"/>
      <c r="D67" s="200"/>
      <c r="E67" s="149">
        <v>4</v>
      </c>
      <c r="F67" s="150"/>
      <c r="G67" s="155" t="str">
        <f>IF(ISBLANK(F67),"-",(F67/$D$50*$D$47*$B$68)*($B$57/$D$64))</f>
        <v>-</v>
      </c>
      <c r="H67" s="156" t="str">
        <f t="shared" si="0"/>
        <v>-</v>
      </c>
    </row>
    <row r="68" spans="1:8" ht="26.25" customHeight="1" x14ac:dyDescent="0.4">
      <c r="A68" s="90" t="s">
        <v>87</v>
      </c>
      <c r="B68" s="157">
        <f>(B67/B66)*(B65/B64)*(B63/B62)*(B61/B60)*B59</f>
        <v>2000</v>
      </c>
      <c r="C68" s="195" t="s">
        <v>88</v>
      </c>
      <c r="D68" s="198">
        <v>75.950000000000728</v>
      </c>
      <c r="E68" s="142">
        <v>1</v>
      </c>
      <c r="F68" s="143">
        <v>35632586</v>
      </c>
      <c r="G68" s="151">
        <f>IF(ISBLANK(F68),"-",(F68/$D$50*$D$47*$B$68)*($B$57/$D$68))</f>
        <v>39.965318821261135</v>
      </c>
      <c r="H68" s="148">
        <f t="shared" si="0"/>
        <v>0.99913297053152839</v>
      </c>
    </row>
    <row r="69" spans="1:8" ht="27" customHeight="1" x14ac:dyDescent="0.4">
      <c r="A69" s="132" t="s">
        <v>89</v>
      </c>
      <c r="B69" s="270">
        <f>(D47*B68)/B56*B57</f>
        <v>74.664444444444598</v>
      </c>
      <c r="C69" s="196"/>
      <c r="D69" s="199"/>
      <c r="E69" s="146">
        <v>2</v>
      </c>
      <c r="F69" s="101">
        <v>35941479</v>
      </c>
      <c r="G69" s="153">
        <f>IF(ISBLANK(F69),"-",(F69/$D$50*$D$47*$B$68)*($B$57/$D$68))</f>
        <v>40.31177156613505</v>
      </c>
      <c r="H69" s="148">
        <f t="shared" si="0"/>
        <v>1.0077942891533762</v>
      </c>
    </row>
    <row r="70" spans="1:8" ht="26.25" customHeight="1" x14ac:dyDescent="0.4">
      <c r="A70" s="202" t="s">
        <v>61</v>
      </c>
      <c r="B70" s="203"/>
      <c r="C70" s="196"/>
      <c r="D70" s="199"/>
      <c r="E70" s="146">
        <v>3</v>
      </c>
      <c r="F70" s="101">
        <v>35502902</v>
      </c>
      <c r="G70" s="153">
        <f>IF(ISBLANK(F70),"-",(F70/$D$50*$D$47*$B$68)*($B$57/$D$68))</f>
        <v>39.819865937038344</v>
      </c>
      <c r="H70" s="148">
        <f t="shared" si="0"/>
        <v>0.99549664842595864</v>
      </c>
    </row>
    <row r="71" spans="1:8" ht="27" customHeight="1" x14ac:dyDescent="0.4">
      <c r="A71" s="204"/>
      <c r="B71" s="205"/>
      <c r="C71" s="201"/>
      <c r="D71" s="200"/>
      <c r="E71" s="149">
        <v>4</v>
      </c>
      <c r="F71" s="150"/>
      <c r="G71" s="155" t="str">
        <f>IF(ISBLANK(F71),"-",(F71/$D$50*$D$47*$B$68)*($B$57/$D$68))</f>
        <v>-</v>
      </c>
      <c r="H71" s="158" t="str">
        <f t="shared" si="0"/>
        <v>-</v>
      </c>
    </row>
    <row r="72" spans="1:8" ht="26.25" customHeight="1" x14ac:dyDescent="0.4">
      <c r="A72" s="159"/>
      <c r="B72" s="159"/>
      <c r="C72" s="159"/>
      <c r="D72" s="159"/>
      <c r="E72" s="159"/>
      <c r="F72" s="160"/>
      <c r="G72" s="161" t="s">
        <v>54</v>
      </c>
      <c r="H72" s="162">
        <f>AVERAGE(H60:H71)</f>
        <v>1.0035540968044361</v>
      </c>
    </row>
    <row r="73" spans="1:8" ht="26.25" customHeight="1" x14ac:dyDescent="0.4">
      <c r="A73" s="69"/>
      <c r="B73" s="69"/>
      <c r="C73" s="159"/>
      <c r="D73" s="159"/>
      <c r="E73" s="159"/>
      <c r="F73" s="160"/>
      <c r="G73" s="163" t="s">
        <v>67</v>
      </c>
      <c r="H73" s="164">
        <f>STDEV(H60:H70)</f>
        <v>4.1551711409132464E-3</v>
      </c>
    </row>
    <row r="74" spans="1:8" ht="27" customHeight="1" x14ac:dyDescent="0.4">
      <c r="A74" s="159"/>
      <c r="B74" s="159"/>
      <c r="C74" s="160"/>
      <c r="D74" s="160"/>
      <c r="E74" s="165"/>
      <c r="F74" s="160"/>
      <c r="G74" s="166" t="s">
        <v>68</v>
      </c>
      <c r="H74" s="167">
        <f>COUNT(H60:H71)</f>
        <v>9</v>
      </c>
    </row>
    <row r="75" spans="1:8" ht="18.75" customHeight="1" x14ac:dyDescent="0.3">
      <c r="A75" s="168"/>
      <c r="B75" s="168"/>
      <c r="C75" s="118"/>
      <c r="D75" s="118"/>
      <c r="E75" s="121"/>
      <c r="F75" s="118"/>
      <c r="G75" s="169"/>
      <c r="H75" s="170"/>
    </row>
    <row r="76" spans="1:8" ht="26.25" customHeight="1" x14ac:dyDescent="0.4">
      <c r="A76" s="76" t="s">
        <v>90</v>
      </c>
      <c r="B76" s="171" t="s">
        <v>91</v>
      </c>
      <c r="C76" s="206" t="str">
        <f>B20</f>
        <v>Omeprazole BP 40mg</v>
      </c>
      <c r="D76" s="206"/>
      <c r="E76" s="172" t="s">
        <v>92</v>
      </c>
      <c r="F76" s="172"/>
      <c r="G76" s="173">
        <f>H72</f>
        <v>1.0035540968044361</v>
      </c>
      <c r="H76" s="170"/>
    </row>
    <row r="77" spans="1:8" ht="19.5" customHeight="1" x14ac:dyDescent="0.3">
      <c r="A77" s="174"/>
      <c r="B77" s="174"/>
      <c r="C77" s="175"/>
      <c r="D77" s="175"/>
      <c r="E77" s="175"/>
      <c r="F77" s="175"/>
      <c r="G77" s="175"/>
      <c r="H77" s="175"/>
    </row>
    <row r="78" spans="1:8" ht="18.75" customHeight="1" x14ac:dyDescent="0.3">
      <c r="A78" s="69"/>
      <c r="B78" s="194" t="s">
        <v>24</v>
      </c>
      <c r="C78" s="194"/>
      <c r="D78" s="69"/>
      <c r="E78" s="176" t="s">
        <v>25</v>
      </c>
      <c r="F78" s="177"/>
      <c r="G78" s="194" t="s">
        <v>26</v>
      </c>
      <c r="H78" s="194"/>
    </row>
    <row r="79" spans="1:8" ht="18.75" customHeight="1" x14ac:dyDescent="0.3">
      <c r="A79" s="178" t="s">
        <v>27</v>
      </c>
      <c r="B79" s="179"/>
      <c r="C79" s="179"/>
      <c r="D79" s="69"/>
      <c r="E79" s="180"/>
      <c r="F79" s="181"/>
      <c r="G79" s="182"/>
      <c r="H79" s="182"/>
    </row>
    <row r="80" spans="1:8" ht="18.75" customHeight="1" x14ac:dyDescent="0.3">
      <c r="A80" s="178" t="s">
        <v>28</v>
      </c>
      <c r="B80" s="183"/>
      <c r="C80" s="183"/>
      <c r="D80" s="69"/>
      <c r="E80" s="184"/>
      <c r="F80" s="181"/>
      <c r="G80" s="185"/>
      <c r="H80" s="185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Uniformity</vt:lpstr>
      <vt:lpstr>SST</vt:lpstr>
      <vt:lpstr>OMEPRAZOLE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2015-04-14T11:54:04Z</dcterms:modified>
  <cp:category/>
</cp:coreProperties>
</file>