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20775" windowHeight="11190" firstSheet="3" activeTab="6"/>
  </bookViews>
  <sheets>
    <sheet name="Sheet1" sheetId="1" r:id="rId1"/>
    <sheet name="pH" sheetId="2" r:id="rId2"/>
    <sheet name="AI_Loteprednol_Etabonate" sheetId="3" r:id="rId3"/>
    <sheet name="AI_Loteprednol_Etabonate 1" sheetId="4" r:id="rId4"/>
    <sheet name="AI_Loteprednol_Etabonate 2" sheetId="5" r:id="rId5"/>
    <sheet name="Loteprednol_Betty" sheetId="6" r:id="rId6"/>
    <sheet name="SST" sheetId="7" r:id="rId7"/>
  </sheets>
  <externalReferences>
    <externalReference r:id="rId8"/>
  </externalReferences>
  <definedNames>
    <definedName name="_xlnm.Print_Area" localSheetId="2">AI_Loteprednol_Etabonate!$A$1:$H$79</definedName>
    <definedName name="_xlnm.Print_Area" localSheetId="3">'AI_Loteprednol_Etabonate 1'!$A$1:$H$79</definedName>
    <definedName name="_xlnm.Print_Area" localSheetId="4">'AI_Loteprednol_Etabonate 2'!$A$1:$H$79</definedName>
    <definedName name="_xlnm.Print_Area" localSheetId="6">SST!$A$1:$F$47</definedName>
  </definedNames>
  <calcPr calcId="145621"/>
</workbook>
</file>

<file path=xl/calcChain.xml><?xml version="1.0" encoding="utf-8"?>
<calcChain xmlns="http://schemas.openxmlformats.org/spreadsheetml/2006/main">
  <c r="B28" i="7" l="1"/>
  <c r="B22" i="7"/>
  <c r="B39" i="7"/>
  <c r="E37" i="7"/>
  <c r="D37" i="7"/>
  <c r="C37" i="7"/>
  <c r="B37" i="7"/>
  <c r="B38" i="7" s="1"/>
  <c r="B45" i="6" l="1"/>
  <c r="B30" i="6"/>
  <c r="C75" i="6"/>
  <c r="H70" i="6"/>
  <c r="G70" i="6"/>
  <c r="G69" i="6"/>
  <c r="H69" i="6" s="1"/>
  <c r="G68" i="6"/>
  <c r="H68" i="6" s="1"/>
  <c r="H67" i="6"/>
  <c r="G67" i="6"/>
  <c r="B67" i="6"/>
  <c r="B68" i="6" s="1"/>
  <c r="H66" i="6"/>
  <c r="G66" i="6"/>
  <c r="G65" i="6"/>
  <c r="H65" i="6" s="1"/>
  <c r="H64" i="6"/>
  <c r="G64" i="6"/>
  <c r="H63" i="6"/>
  <c r="G63" i="6"/>
  <c r="H62" i="6"/>
  <c r="G62" i="6"/>
  <c r="G61" i="6"/>
  <c r="H61" i="6" s="1"/>
  <c r="G60" i="6"/>
  <c r="H60" i="6" s="1"/>
  <c r="H59" i="6"/>
  <c r="G59" i="6"/>
  <c r="E56" i="6"/>
  <c r="B55" i="6"/>
  <c r="D48" i="6"/>
  <c r="D49" i="6" s="1"/>
  <c r="F42" i="6"/>
  <c r="D42" i="6"/>
  <c r="G41" i="6"/>
  <c r="E41" i="6"/>
  <c r="G40" i="6"/>
  <c r="E40" i="6"/>
  <c r="G39" i="6"/>
  <c r="E39" i="6"/>
  <c r="G38" i="6"/>
  <c r="E38" i="6"/>
  <c r="B34" i="6"/>
  <c r="D44" i="6" s="1"/>
  <c r="H70" i="5"/>
  <c r="G70" i="5"/>
  <c r="B67" i="5"/>
  <c r="B68" i="5" s="1"/>
  <c r="H66" i="5"/>
  <c r="G66" i="5"/>
  <c r="H62" i="5"/>
  <c r="G62" i="5"/>
  <c r="B45" i="5"/>
  <c r="D48" i="5" s="1"/>
  <c r="F44" i="5"/>
  <c r="F45" i="5" s="1"/>
  <c r="F46" i="5" s="1"/>
  <c r="F42" i="5"/>
  <c r="D42" i="5"/>
  <c r="G41" i="5"/>
  <c r="E41" i="5"/>
  <c r="B34" i="5"/>
  <c r="D44" i="5" s="1"/>
  <c r="D45" i="5" s="1"/>
  <c r="D46" i="5" s="1"/>
  <c r="B30" i="5"/>
  <c r="H70" i="4"/>
  <c r="G70" i="4"/>
  <c r="B67" i="4"/>
  <c r="B68" i="4" s="1"/>
  <c r="H66" i="4"/>
  <c r="G66" i="4"/>
  <c r="H62" i="4"/>
  <c r="G62" i="4"/>
  <c r="F45" i="4"/>
  <c r="F46" i="4" s="1"/>
  <c r="B45" i="4"/>
  <c r="D48" i="4" s="1"/>
  <c r="F44" i="4"/>
  <c r="D44" i="4"/>
  <c r="D45" i="4" s="1"/>
  <c r="D46" i="4" s="1"/>
  <c r="F42" i="4"/>
  <c r="D42" i="4"/>
  <c r="G41" i="4"/>
  <c r="E41" i="4"/>
  <c r="B34" i="4"/>
  <c r="B30" i="4"/>
  <c r="H70" i="3"/>
  <c r="G70" i="3"/>
  <c r="B68" i="3"/>
  <c r="B67" i="3"/>
  <c r="H66" i="3"/>
  <c r="G66" i="3"/>
  <c r="H62" i="3"/>
  <c r="G62" i="3"/>
  <c r="D48" i="3"/>
  <c r="G38" i="3" s="1"/>
  <c r="B45" i="3"/>
  <c r="F42" i="3"/>
  <c r="D42" i="3"/>
  <c r="G41" i="3"/>
  <c r="E41" i="3"/>
  <c r="B34" i="3"/>
  <c r="F44" i="3" s="1"/>
  <c r="F45" i="3" s="1"/>
  <c r="B30" i="3"/>
  <c r="D50" i="6" l="1"/>
  <c r="D51" i="6" s="1"/>
  <c r="D52" i="6"/>
  <c r="H71" i="6"/>
  <c r="G75" i="6" s="1"/>
  <c r="H73" i="6"/>
  <c r="D45" i="6"/>
  <c r="D46" i="6" s="1"/>
  <c r="G42" i="6"/>
  <c r="E39" i="4"/>
  <c r="G40" i="4"/>
  <c r="D49" i="4"/>
  <c r="E40" i="4"/>
  <c r="E38" i="4"/>
  <c r="G39" i="4"/>
  <c r="G38" i="4"/>
  <c r="G42" i="4" s="1"/>
  <c r="G42" i="3"/>
  <c r="G39" i="5"/>
  <c r="E39" i="5"/>
  <c r="G38" i="5"/>
  <c r="G42" i="5" s="1"/>
  <c r="D49" i="5"/>
  <c r="E40" i="5"/>
  <c r="E38" i="5"/>
  <c r="G40" i="5"/>
  <c r="F46" i="3"/>
  <c r="G39" i="3"/>
  <c r="E38" i="3"/>
  <c r="D44" i="3"/>
  <c r="D45" i="3" s="1"/>
  <c r="D46" i="3" s="1"/>
  <c r="G40" i="3"/>
  <c r="E39" i="3"/>
  <c r="E42" i="6"/>
  <c r="F44" i="6"/>
  <c r="F45" i="6" s="1"/>
  <c r="F46" i="6" s="1"/>
  <c r="E40" i="3"/>
  <c r="D49" i="3"/>
  <c r="H72" i="6" l="1"/>
  <c r="D50" i="3"/>
  <c r="E42" i="3"/>
  <c r="D52" i="3"/>
  <c r="D52" i="5"/>
  <c r="E42" i="5"/>
  <c r="D50" i="5"/>
  <c r="D50" i="4"/>
  <c r="E42" i="4"/>
  <c r="D52" i="4"/>
  <c r="G69" i="4" l="1"/>
  <c r="H69" i="4" s="1"/>
  <c r="G64" i="4"/>
  <c r="H64" i="4" s="1"/>
  <c r="G60" i="4"/>
  <c r="H60" i="4" s="1"/>
  <c r="D51" i="4"/>
  <c r="G59" i="4"/>
  <c r="H59" i="4" s="1"/>
  <c r="G67" i="4"/>
  <c r="H67" i="4" s="1"/>
  <c r="G68" i="4"/>
  <c r="H68" i="4" s="1"/>
  <c r="G63" i="4"/>
  <c r="H63" i="4" s="1"/>
  <c r="G65" i="4"/>
  <c r="H65" i="4" s="1"/>
  <c r="G61" i="4"/>
  <c r="H61" i="4" s="1"/>
  <c r="G67" i="5"/>
  <c r="H67" i="5" s="1"/>
  <c r="G69" i="5"/>
  <c r="H69" i="5" s="1"/>
  <c r="G64" i="5"/>
  <c r="H64" i="5" s="1"/>
  <c r="G60" i="5"/>
  <c r="H60" i="5" s="1"/>
  <c r="D51" i="5"/>
  <c r="G68" i="5"/>
  <c r="H68" i="5" s="1"/>
  <c r="G65" i="5"/>
  <c r="H65" i="5" s="1"/>
  <c r="G63" i="5"/>
  <c r="H63" i="5" s="1"/>
  <c r="G61" i="5"/>
  <c r="H61" i="5" s="1"/>
  <c r="G59" i="5"/>
  <c r="H59" i="5" s="1"/>
  <c r="G67" i="3"/>
  <c r="H67" i="3" s="1"/>
  <c r="G68" i="3"/>
  <c r="H68" i="3" s="1"/>
  <c r="G65" i="3"/>
  <c r="H65" i="3" s="1"/>
  <c r="G61" i="3"/>
  <c r="H61" i="3" s="1"/>
  <c r="G63" i="3"/>
  <c r="H63" i="3" s="1"/>
  <c r="G69" i="3"/>
  <c r="H69" i="3" s="1"/>
  <c r="G64" i="3"/>
  <c r="H64" i="3" s="1"/>
  <c r="G60" i="3"/>
  <c r="H60" i="3" s="1"/>
  <c r="D51" i="3"/>
  <c r="G59" i="3"/>
  <c r="H59" i="3" s="1"/>
  <c r="H71" i="5" l="1"/>
  <c r="H72" i="5" s="1"/>
  <c r="H73" i="5"/>
  <c r="H73" i="3"/>
  <c r="H71" i="3"/>
  <c r="H72" i="3" s="1"/>
  <c r="H71" i="4"/>
  <c r="H72" i="4" s="1"/>
  <c r="H73" i="4"/>
</calcChain>
</file>

<file path=xl/sharedStrings.xml><?xml version="1.0" encoding="utf-8"?>
<sst xmlns="http://schemas.openxmlformats.org/spreadsheetml/2006/main" count="409" uniqueCount="125">
  <si>
    <t>Procedure</t>
  </si>
  <si>
    <t>Emptied the contents of the vial into a 50ml beaker and mixed well by stirring</t>
  </si>
  <si>
    <t>Determination of pH</t>
  </si>
  <si>
    <t>No</t>
  </si>
  <si>
    <t>Run</t>
  </si>
  <si>
    <t>Mean</t>
  </si>
  <si>
    <t>pH of Sample</t>
  </si>
  <si>
    <t>Worksheet No</t>
  </si>
  <si>
    <t>NDQD201407601</t>
  </si>
  <si>
    <t>Analysis Report</t>
  </si>
  <si>
    <t>Sample Name:</t>
  </si>
  <si>
    <t>Lotenol Eye Drods</t>
  </si>
  <si>
    <t>Laboratory Ref No:</t>
  </si>
  <si>
    <t>Active Ingredient:</t>
  </si>
  <si>
    <t>Loteprednol Etabonate INN 5mg</t>
  </si>
  <si>
    <t>Label Claim:</t>
  </si>
  <si>
    <t>Each solution contains Loteprednol etabonate INN 5mg</t>
  </si>
  <si>
    <t>Date Analysis Started:</t>
  </si>
  <si>
    <t>2014-08-08 13:12:52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</si>
  <si>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</si>
  <si>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</si>
  <si>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</si>
  <si>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</si>
  <si>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</si>
  <si>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</si>
  <si>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</si>
  <si>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</si>
  <si>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</si>
  <si>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</si>
  <si>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</si>
  <si>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</si>
  <si>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</si>
  <si>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</si>
  <si>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</si>
  <si>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</si>
  <si>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</si>
  <si>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</si>
  <si>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</si>
  <si>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</si>
  <si>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</si>
  <si>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</si>
  <si>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</si>
  <si>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</si>
  <si>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</si>
  <si>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</si>
  <si>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</si>
  <si>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</si>
  <si>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</si>
  <si>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</si>
  <si>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</si>
  <si>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</si>
  <si>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</si>
  <si>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</si>
  <si>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</si>
  <si>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</si>
  <si>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</si>
  <si>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</si>
  <si>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</si>
  <si>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</si>
  <si>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</si>
  <si>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</si>
  <si>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</si>
  <si>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Loteprednol_Etabonate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</si>
  <si>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</si>
  <si>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</si>
  <si>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</si>
  <si>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</si>
  <si>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</si>
  <si>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</si>
  <si>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</si>
  <si>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</si>
  <si>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</si>
  <si>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</si>
  <si>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</si>
  <si>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</si>
  <si>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</si>
  <si>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</si>
  <si>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</si>
  <si>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</si>
  <si>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</si>
  <si>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</si>
  <si>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</si>
  <si>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</si>
  <si>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</si>
  <si>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</si>
  <si>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</si>
  <si>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</si>
  <si>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</si>
  <si>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</si>
  <si>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</si>
  <si>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</si>
  <si>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</si>
  <si>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(mL):</t>
  </si>
  <si>
    <t>Normalised Response:</t>
  </si>
  <si>
    <t>Amt of RS (mg):</t>
  </si>
  <si>
    <t>Amt of RS as free base (mg):</t>
  </si>
  <si>
    <t>Purity correction (mg):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</si>
  <si>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</si>
  <si>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</si>
  <si>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</si>
  <si>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</si>
  <si>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</si>
  <si>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Initial Sample dilution (mL):</t>
  </si>
  <si>
    <t>Determined Amt (mg)</t>
  </si>
  <si>
    <t>Comment:</t>
  </si>
  <si>
    <t xml:space="preserve">The content of </t>
  </si>
  <si>
    <t xml:space="preserve">in the sample as a percentage of the stated  label claim is </t>
  </si>
  <si>
    <t>Loteprednol Etabonate</t>
  </si>
  <si>
    <t>L14 001</t>
  </si>
  <si>
    <t>Beatrice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</si>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</sst>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0\ &quot;mg&quot;"/>
    <numFmt numFmtId="166" formatCode="0.0\ &quot;mL&quot;"/>
    <numFmt numFmtId="167" formatCode="0\ &quot;iu&quot;"/>
    <numFmt numFmtId="168" formatCode="dd\-mmm\-yyyy"/>
    <numFmt numFmtId="169" formatCode="0\ &quot;mg&quot;"/>
    <numFmt numFmtId="170" formatCode="0.0%"/>
    <numFmt numFmtId="171" formatCode="[$-409]d/mmm/yy;@"/>
    <numFmt numFmtId="172" formatCode="0.00000"/>
  </numFmts>
  <fonts count="22" x14ac:knownFonts="1">
    <font>
      <sz val="10"/>
      <color rgb="FF000000"/>
      <name val="Arial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2" borderId="0"/>
    <xf numFmtId="9" fontId="12" fillId="2" borderId="0" applyFont="0" applyFill="0" applyBorder="0" applyAlignment="0" applyProtection="0"/>
  </cellStyleXfs>
  <cellXfs count="550">
    <xf numFmtId="0" fontId="0" fillId="2" borderId="0" xfId="0" applyFill="1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10" fontId="1" fillId="2" borderId="16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10" fontId="2" fillId="3" borderId="19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2" borderId="21" xfId="0" applyFont="1" applyFill="1" applyBorder="1"/>
    <xf numFmtId="0" fontId="7" fillId="2" borderId="21" xfId="0" applyFont="1" applyFill="1" applyBorder="1" applyAlignment="1">
      <alignment horizontal="right" vertical="center" wrapText="1"/>
    </xf>
    <xf numFmtId="0" fontId="2" fillId="5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2" fontId="2" fillId="5" borderId="0" xfId="0" applyNumberFormat="1" applyFont="1" applyFill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166" fontId="2" fillId="5" borderId="0" xfId="0" applyNumberFormat="1" applyFont="1" applyFill="1" applyAlignment="1" applyProtection="1">
      <alignment horizontal="center"/>
      <protection locked="0"/>
    </xf>
    <xf numFmtId="167" fontId="2" fillId="5" borderId="0" xfId="0" applyNumberFormat="1" applyFont="1" applyFill="1" applyAlignment="1" applyProtection="1">
      <alignment horizontal="center"/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5" borderId="0" xfId="0" applyFont="1" applyFill="1" applyAlignment="1" applyProtection="1">
      <alignment horizontal="left"/>
      <protection locked="0"/>
    </xf>
    <xf numFmtId="168" fontId="1" fillId="5" borderId="0" xfId="0" applyNumberFormat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 applyProtection="1">
      <alignment horizontal="left"/>
      <protection locked="0"/>
    </xf>
    <xf numFmtId="0" fontId="2" fillId="2" borderId="0" xfId="0" applyFont="1" applyFill="1"/>
    <xf numFmtId="1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vertical="center" wrapText="1"/>
    </xf>
    <xf numFmtId="0" fontId="8" fillId="2" borderId="0" xfId="0" applyFont="1" applyFill="1"/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right"/>
    </xf>
    <xf numFmtId="2" fontId="2" fillId="2" borderId="1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5" borderId="22" xfId="0" applyFont="1" applyFill="1" applyBorder="1" applyAlignment="1" applyProtection="1">
      <alignment horizontal="center"/>
      <protection locked="0"/>
    </xf>
    <xf numFmtId="0" fontId="2" fillId="5" borderId="23" xfId="0" applyFont="1" applyFill="1" applyBorder="1" applyAlignment="1" applyProtection="1">
      <alignment horizontal="center"/>
      <protection locked="0"/>
    </xf>
    <xf numFmtId="0" fontId="2" fillId="5" borderId="27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28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30" xfId="0" applyFont="1" applyFill="1" applyBorder="1" applyAlignment="1" applyProtection="1">
      <alignment horizontal="center"/>
      <protection locked="0"/>
    </xf>
    <xf numFmtId="2" fontId="1" fillId="2" borderId="31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2" fillId="2" borderId="2" xfId="0" applyFont="1" applyFill="1" applyBorder="1" applyProtection="1">
      <protection locked="0"/>
    </xf>
    <xf numFmtId="0" fontId="1" fillId="2" borderId="2" xfId="0" applyFont="1" applyFill="1" applyBorder="1"/>
    <xf numFmtId="0" fontId="1" fillId="2" borderId="31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right"/>
    </xf>
    <xf numFmtId="0" fontId="2" fillId="5" borderId="35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>
      <alignment horizontal="right"/>
    </xf>
    <xf numFmtId="2" fontId="1" fillId="3" borderId="36" xfId="0" applyNumberFormat="1" applyFont="1" applyFill="1" applyBorder="1" applyAlignment="1">
      <alignment horizontal="center"/>
    </xf>
    <xf numFmtId="2" fontId="1" fillId="4" borderId="36" xfId="0" applyNumberFormat="1" applyFont="1" applyFill="1" applyBorder="1" applyAlignment="1">
      <alignment horizontal="center"/>
    </xf>
    <xf numFmtId="0" fontId="2" fillId="5" borderId="36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>
      <alignment horizontal="right"/>
    </xf>
    <xf numFmtId="2" fontId="1" fillId="3" borderId="3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10" fontId="1" fillId="2" borderId="16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10" fontId="2" fillId="3" borderId="19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2" borderId="21" xfId="0" applyFont="1" applyFill="1" applyBorder="1"/>
    <xf numFmtId="0" fontId="7" fillId="2" borderId="21" xfId="0" applyFont="1" applyFill="1" applyBorder="1" applyAlignment="1">
      <alignment horizontal="right" vertical="center" wrapText="1"/>
    </xf>
    <xf numFmtId="0" fontId="2" fillId="5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2" fontId="2" fillId="5" borderId="0" xfId="0" applyNumberFormat="1" applyFont="1" applyFill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166" fontId="2" fillId="5" borderId="0" xfId="0" applyNumberFormat="1" applyFont="1" applyFill="1" applyAlignment="1" applyProtection="1">
      <alignment horizontal="center"/>
      <protection locked="0"/>
    </xf>
    <xf numFmtId="167" fontId="2" fillId="5" borderId="0" xfId="0" applyNumberFormat="1" applyFont="1" applyFill="1" applyAlignment="1" applyProtection="1">
      <alignment horizontal="center"/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5" borderId="0" xfId="0" applyFont="1" applyFill="1" applyAlignment="1" applyProtection="1">
      <alignment horizontal="left"/>
      <protection locked="0"/>
    </xf>
    <xf numFmtId="168" fontId="1" fillId="5" borderId="0" xfId="0" applyNumberFormat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 applyProtection="1">
      <alignment horizontal="left"/>
      <protection locked="0"/>
    </xf>
    <xf numFmtId="0" fontId="2" fillId="2" borderId="0" xfId="0" applyFont="1" applyFill="1"/>
    <xf numFmtId="1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vertical="center" wrapText="1"/>
    </xf>
    <xf numFmtId="0" fontId="8" fillId="2" borderId="0" xfId="0" applyFont="1" applyFill="1"/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right"/>
    </xf>
    <xf numFmtId="2" fontId="2" fillId="2" borderId="1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5" borderId="22" xfId="0" applyFont="1" applyFill="1" applyBorder="1" applyAlignment="1" applyProtection="1">
      <alignment horizontal="center"/>
      <protection locked="0"/>
    </xf>
    <xf numFmtId="0" fontId="2" fillId="5" borderId="23" xfId="0" applyFont="1" applyFill="1" applyBorder="1" applyAlignment="1" applyProtection="1">
      <alignment horizontal="center"/>
      <protection locked="0"/>
    </xf>
    <xf numFmtId="0" fontId="2" fillId="5" borderId="27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28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30" xfId="0" applyFont="1" applyFill="1" applyBorder="1" applyAlignment="1" applyProtection="1">
      <alignment horizontal="center"/>
      <protection locked="0"/>
    </xf>
    <xf numFmtId="2" fontId="1" fillId="2" borderId="31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2" fillId="2" borderId="2" xfId="0" applyFont="1" applyFill="1" applyBorder="1" applyProtection="1">
      <protection locked="0"/>
    </xf>
    <xf numFmtId="0" fontId="1" fillId="2" borderId="2" xfId="0" applyFont="1" applyFill="1" applyBorder="1"/>
    <xf numFmtId="0" fontId="1" fillId="2" borderId="31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right"/>
    </xf>
    <xf numFmtId="0" fontId="2" fillId="5" borderId="35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>
      <alignment horizontal="right"/>
    </xf>
    <xf numFmtId="2" fontId="1" fillId="3" borderId="36" xfId="0" applyNumberFormat="1" applyFont="1" applyFill="1" applyBorder="1" applyAlignment="1">
      <alignment horizontal="center"/>
    </xf>
    <xf numFmtId="2" fontId="1" fillId="4" borderId="36" xfId="0" applyNumberFormat="1" applyFont="1" applyFill="1" applyBorder="1" applyAlignment="1">
      <alignment horizontal="center"/>
    </xf>
    <xf numFmtId="0" fontId="2" fillId="5" borderId="36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>
      <alignment horizontal="right"/>
    </xf>
    <xf numFmtId="2" fontId="1" fillId="3" borderId="3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10" fontId="1" fillId="2" borderId="16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10" fontId="2" fillId="3" borderId="19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2" borderId="21" xfId="0" applyFont="1" applyFill="1" applyBorder="1"/>
    <xf numFmtId="0" fontId="7" fillId="2" borderId="21" xfId="0" applyFont="1" applyFill="1" applyBorder="1" applyAlignment="1">
      <alignment horizontal="right" vertical="center" wrapText="1"/>
    </xf>
    <xf numFmtId="0" fontId="2" fillId="5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center"/>
      <protection locked="0"/>
    </xf>
    <xf numFmtId="2" fontId="2" fillId="5" borderId="0" xfId="0" applyNumberFormat="1" applyFont="1" applyFill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166" fontId="2" fillId="5" borderId="0" xfId="0" applyNumberFormat="1" applyFont="1" applyFill="1" applyAlignment="1" applyProtection="1">
      <alignment horizontal="center"/>
      <protection locked="0"/>
    </xf>
    <xf numFmtId="167" fontId="2" fillId="5" borderId="0" xfId="0" applyNumberFormat="1" applyFont="1" applyFill="1" applyAlignment="1" applyProtection="1">
      <alignment horizontal="center"/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5" borderId="0" xfId="0" applyFont="1" applyFill="1" applyAlignment="1" applyProtection="1">
      <alignment horizontal="left"/>
      <protection locked="0"/>
    </xf>
    <xf numFmtId="168" fontId="1" fillId="5" borderId="0" xfId="0" applyNumberFormat="1" applyFont="1" applyFill="1" applyAlignment="1" applyProtection="1">
      <alignment horizontal="left"/>
      <protection locked="0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 applyProtection="1">
      <alignment horizontal="left"/>
      <protection locked="0"/>
    </xf>
    <xf numFmtId="0" fontId="2" fillId="2" borderId="0" xfId="0" applyFont="1" applyFill="1"/>
    <xf numFmtId="1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vertical="center" wrapText="1"/>
    </xf>
    <xf numFmtId="0" fontId="8" fillId="2" borderId="0" xfId="0" applyFont="1" applyFill="1"/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right"/>
    </xf>
    <xf numFmtId="2" fontId="2" fillId="2" borderId="1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5" borderId="22" xfId="0" applyFont="1" applyFill="1" applyBorder="1" applyAlignment="1" applyProtection="1">
      <alignment horizontal="center"/>
      <protection locked="0"/>
    </xf>
    <xf numFmtId="0" fontId="2" fillId="5" borderId="23" xfId="0" applyFont="1" applyFill="1" applyBorder="1" applyAlignment="1" applyProtection="1">
      <alignment horizontal="center"/>
      <protection locked="0"/>
    </xf>
    <xf numFmtId="0" fontId="2" fillId="5" borderId="27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28" xfId="0" applyFont="1" applyFill="1" applyBorder="1" applyAlignment="1" applyProtection="1">
      <alignment horizontal="center"/>
      <protection locked="0"/>
    </xf>
    <xf numFmtId="0" fontId="2" fillId="5" borderId="29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30" xfId="0" applyFont="1" applyFill="1" applyBorder="1" applyAlignment="1" applyProtection="1">
      <alignment horizontal="center"/>
      <protection locked="0"/>
    </xf>
    <xf numFmtId="2" fontId="1" fillId="2" borderId="31" xfId="0" applyNumberFormat="1" applyFont="1" applyFill="1" applyBorder="1" applyAlignment="1">
      <alignment horizontal="center"/>
    </xf>
    <xf numFmtId="10" fontId="2" fillId="4" borderId="25" xfId="0" applyNumberFormat="1" applyFont="1" applyFill="1" applyBorder="1" applyAlignment="1">
      <alignment horizontal="center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2" fillId="2" borderId="2" xfId="0" applyFont="1" applyFill="1" applyBorder="1" applyProtection="1">
      <protection locked="0"/>
    </xf>
    <xf numFmtId="0" fontId="1" fillId="2" borderId="2" xfId="0" applyFont="1" applyFill="1" applyBorder="1"/>
    <xf numFmtId="0" fontId="1" fillId="2" borderId="31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right"/>
    </xf>
    <xf numFmtId="0" fontId="2" fillId="5" borderId="35" xfId="0" applyFont="1" applyFill="1" applyBorder="1" applyAlignment="1" applyProtection="1">
      <alignment horizontal="center"/>
      <protection locked="0"/>
    </xf>
    <xf numFmtId="0" fontId="1" fillId="2" borderId="26" xfId="0" applyFont="1" applyFill="1" applyBorder="1" applyAlignment="1">
      <alignment horizontal="right"/>
    </xf>
    <xf numFmtId="2" fontId="1" fillId="3" borderId="36" xfId="0" applyNumberFormat="1" applyFont="1" applyFill="1" applyBorder="1" applyAlignment="1">
      <alignment horizontal="center"/>
    </xf>
    <xf numFmtId="2" fontId="1" fillId="4" borderId="36" xfId="0" applyNumberFormat="1" applyFont="1" applyFill="1" applyBorder="1" applyAlignment="1">
      <alignment horizontal="center"/>
    </xf>
    <xf numFmtId="0" fontId="2" fillId="5" borderId="36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>
      <alignment horizontal="right"/>
    </xf>
    <xf numFmtId="2" fontId="1" fillId="3" borderId="3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9" fillId="5" borderId="0" xfId="0" applyFont="1" applyFill="1" applyAlignment="1" applyProtection="1">
      <alignment horizontal="left"/>
      <protection locked="0"/>
    </xf>
    <xf numFmtId="0" fontId="9" fillId="5" borderId="0" xfId="0" applyFont="1" applyFill="1" applyAlignment="1" applyProtection="1">
      <alignment horizontal="left"/>
      <protection locked="0"/>
    </xf>
    <xf numFmtId="168" fontId="9" fillId="5" borderId="0" xfId="0" applyNumberFormat="1" applyFont="1" applyFill="1" applyAlignment="1" applyProtection="1">
      <alignment horizontal="left"/>
      <protection locked="0"/>
    </xf>
    <xf numFmtId="1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0" fillId="5" borderId="0" xfId="0" applyFont="1" applyFill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/>
    <xf numFmtId="2" fontId="10" fillId="5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vertical="center" wrapText="1"/>
    </xf>
    <xf numFmtId="2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 vertical="center" wrapText="1"/>
    </xf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4" xfId="0" applyFont="1" applyFill="1" applyBorder="1" applyAlignment="1">
      <alignment horizontal="right"/>
    </xf>
    <xf numFmtId="0" fontId="9" fillId="5" borderId="22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>
      <alignment horizontal="right"/>
    </xf>
    <xf numFmtId="0" fontId="9" fillId="5" borderId="23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9" fillId="5" borderId="27" xfId="0" applyFont="1" applyFill="1" applyBorder="1" applyAlignment="1" applyProtection="1">
      <alignment horizontal="center"/>
      <protection locked="0"/>
    </xf>
    <xf numFmtId="164" fontId="1" fillId="2" borderId="8" xfId="0" applyNumberFormat="1" applyFont="1" applyFill="1" applyBorder="1" applyAlignment="1">
      <alignment horizontal="center"/>
    </xf>
    <xf numFmtId="0" fontId="9" fillId="5" borderId="29" xfId="0" applyFont="1" applyFill="1" applyBorder="1" applyAlignment="1" applyProtection="1">
      <alignment horizontal="center"/>
      <protection locked="0"/>
    </xf>
    <xf numFmtId="0" fontId="1" fillId="2" borderId="23" xfId="0" applyFont="1" applyFill="1" applyBorder="1" applyAlignment="1">
      <alignment horizontal="center"/>
    </xf>
    <xf numFmtId="0" fontId="9" fillId="5" borderId="15" xfId="0" applyFont="1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/>
    </xf>
    <xf numFmtId="0" fontId="9" fillId="5" borderId="0" xfId="0" applyFont="1" applyFill="1" applyAlignment="1" applyProtection="1">
      <alignment horizontal="center"/>
      <protection locked="0"/>
    </xf>
    <xf numFmtId="0" fontId="1" fillId="2" borderId="25" xfId="0" applyFont="1" applyFill="1" applyBorder="1" applyAlignment="1">
      <alignment horizontal="center"/>
    </xf>
    <xf numFmtId="0" fontId="9" fillId="5" borderId="28" xfId="0" applyFont="1" applyFill="1" applyBorder="1" applyAlignment="1" applyProtection="1">
      <alignment horizontal="center"/>
      <protection locked="0"/>
    </xf>
    <xf numFmtId="164" fontId="1" fillId="2" borderId="10" xfId="0" applyNumberFormat="1" applyFont="1" applyFill="1" applyBorder="1" applyAlignment="1">
      <alignment horizontal="center"/>
    </xf>
    <xf numFmtId="0" fontId="9" fillId="5" borderId="1" xfId="0" applyFont="1" applyFill="1" applyBorder="1" applyAlignment="1" applyProtection="1">
      <alignment horizontal="center"/>
      <protection locked="0"/>
    </xf>
    <xf numFmtId="0" fontId="1" fillId="2" borderId="23" xfId="0" applyFont="1" applyFill="1" applyBorder="1" applyAlignment="1">
      <alignment horizontal="right"/>
    </xf>
    <xf numFmtId="1" fontId="2" fillId="3" borderId="33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" fontId="2" fillId="3" borderId="45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right"/>
    </xf>
    <xf numFmtId="0" fontId="9" fillId="5" borderId="30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46" xfId="0" applyFont="1" applyFill="1" applyBorder="1" applyAlignment="1">
      <alignment horizontal="right"/>
    </xf>
    <xf numFmtId="2" fontId="1" fillId="3" borderId="1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0" fontId="9" fillId="5" borderId="11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47" xfId="0" applyFont="1" applyFill="1" applyBorder="1" applyAlignment="1">
      <alignment horizontal="right"/>
    </xf>
    <xf numFmtId="2" fontId="1" fillId="3" borderId="4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28" xfId="0" applyFont="1" applyFill="1" applyBorder="1" applyAlignment="1">
      <alignment horizontal="right"/>
    </xf>
    <xf numFmtId="164" fontId="2" fillId="4" borderId="30" xfId="0" applyNumberFormat="1" applyFont="1" applyFill="1" applyBorder="1" applyAlignment="1">
      <alignment horizontal="center"/>
    </xf>
    <xf numFmtId="10" fontId="1" fillId="3" borderId="11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6" fontId="10" fillId="5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9" fontId="10" fillId="5" borderId="0" xfId="0" applyNumberFormat="1" applyFont="1" applyFill="1" applyAlignment="1" applyProtection="1">
      <alignment horizontal="center"/>
      <protection locked="0"/>
    </xf>
    <xf numFmtId="2" fontId="2" fillId="2" borderId="16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9" fillId="5" borderId="14" xfId="0" applyFont="1" applyFill="1" applyBorder="1" applyAlignment="1" applyProtection="1">
      <alignment horizontal="center"/>
      <protection locked="0"/>
    </xf>
    <xf numFmtId="2" fontId="1" fillId="2" borderId="14" xfId="0" applyNumberFormat="1" applyFont="1" applyFill="1" applyBorder="1" applyAlignment="1">
      <alignment horizontal="center"/>
    </xf>
    <xf numFmtId="1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9" fillId="5" borderId="31" xfId="0" applyFont="1" applyFill="1" applyBorder="1" applyAlignment="1" applyProtection="1">
      <alignment horizontal="center"/>
      <protection locked="0"/>
    </xf>
    <xf numFmtId="2" fontId="1" fillId="2" borderId="31" xfId="0" applyNumberFormat="1" applyFont="1" applyFill="1" applyBorder="1" applyAlignment="1">
      <alignment horizontal="center"/>
    </xf>
    <xf numFmtId="10" fontId="1" fillId="2" borderId="18" xfId="0" applyNumberFormat="1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right"/>
    </xf>
    <xf numFmtId="0" fontId="10" fillId="2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right"/>
    </xf>
    <xf numFmtId="10" fontId="10" fillId="4" borderId="25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10" fontId="10" fillId="3" borderId="1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0" fillId="4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0" fontId="10" fillId="2" borderId="0" xfId="0" applyNumberFormat="1" applyFont="1" applyFill="1" applyAlignment="1">
      <alignment horizontal="center"/>
    </xf>
    <xf numFmtId="0" fontId="7" fillId="2" borderId="21" xfId="0" applyFont="1" applyFill="1" applyBorder="1" applyAlignment="1">
      <alignment horizontal="right" vertical="center" wrapText="1"/>
    </xf>
    <xf numFmtId="0" fontId="1" fillId="2" borderId="21" xfId="0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2" fillId="2" borderId="2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2" xfId="0" applyFont="1" applyFill="1" applyBorder="1"/>
    <xf numFmtId="0" fontId="9" fillId="5" borderId="0" xfId="0" applyFont="1" applyFill="1" applyAlignment="1" applyProtection="1">
      <alignment horizontal="right"/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7" fillId="2" borderId="14" xfId="0" applyFont="1" applyFill="1" applyBorder="1" applyAlignment="1">
      <alignment horizontal="left" vertical="center" wrapText="1"/>
    </xf>
    <xf numFmtId="0" fontId="7" fillId="2" borderId="38" xfId="0" applyFont="1" applyFill="1" applyBorder="1" applyAlignment="1">
      <alignment horizontal="left" vertical="center" wrapText="1"/>
    </xf>
    <xf numFmtId="0" fontId="7" fillId="2" borderId="31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2" fontId="1" fillId="5" borderId="16" xfId="0" applyNumberFormat="1" applyFont="1" applyFill="1" applyBorder="1" applyAlignment="1" applyProtection="1">
      <alignment horizontal="center" vertical="center"/>
      <protection locked="0"/>
    </xf>
    <xf numFmtId="2" fontId="1" fillId="5" borderId="17" xfId="0" applyNumberFormat="1" applyFont="1" applyFill="1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2" fillId="5" borderId="0" xfId="0" applyFont="1" applyFill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left"/>
      <protection locked="0"/>
    </xf>
    <xf numFmtId="0" fontId="7" fillId="2" borderId="39" xfId="0" applyFont="1" applyFill="1" applyBorder="1" applyAlignment="1">
      <alignment horizontal="justify" vertical="center" wrapText="1"/>
    </xf>
    <xf numFmtId="0" fontId="7" fillId="2" borderId="40" xfId="0" applyFont="1" applyFill="1" applyBorder="1" applyAlignment="1">
      <alignment horizontal="justify" vertical="center" wrapText="1"/>
    </xf>
    <xf numFmtId="0" fontId="7" fillId="2" borderId="41" xfId="0" applyFont="1" applyFill="1" applyBorder="1" applyAlignment="1">
      <alignment horizontal="justify" vertical="center" wrapText="1"/>
    </xf>
    <xf numFmtId="0" fontId="2" fillId="2" borderId="42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7" fillId="2" borderId="39" xfId="0" applyFont="1" applyFill="1" applyBorder="1" applyAlignment="1">
      <alignment horizontal="left" vertical="center" wrapText="1"/>
    </xf>
    <xf numFmtId="0" fontId="7" fillId="2" borderId="40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center" wrapText="1"/>
    </xf>
    <xf numFmtId="0" fontId="7" fillId="2" borderId="39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10" fillId="5" borderId="0" xfId="0" applyFont="1" applyFill="1" applyAlignment="1" applyProtection="1">
      <alignment horizontal="left"/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2" fillId="2" borderId="4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8" xfId="0" applyFont="1" applyFill="1" applyBorder="1" applyAlignment="1">
      <alignment horizontal="center"/>
    </xf>
    <xf numFmtId="2" fontId="9" fillId="5" borderId="14" xfId="0" applyNumberFormat="1" applyFont="1" applyFill="1" applyBorder="1" applyAlignment="1" applyProtection="1">
      <alignment horizontal="center" vertical="center"/>
      <protection locked="0"/>
    </xf>
    <xf numFmtId="2" fontId="9" fillId="5" borderId="15" xfId="0" applyNumberFormat="1" applyFont="1" applyFill="1" applyBorder="1" applyAlignment="1" applyProtection="1">
      <alignment horizontal="center" vertical="center"/>
      <protection locked="0"/>
    </xf>
    <xf numFmtId="2" fontId="9" fillId="5" borderId="31" xfId="0" applyNumberFormat="1" applyFont="1" applyFill="1" applyBorder="1" applyAlignment="1" applyProtection="1">
      <alignment horizontal="center" vertical="center"/>
      <protection locked="0"/>
    </xf>
    <xf numFmtId="2" fontId="9" fillId="5" borderId="16" xfId="0" applyNumberFormat="1" applyFont="1" applyFill="1" applyBorder="1" applyAlignment="1" applyProtection="1">
      <alignment horizontal="center" vertical="center"/>
      <protection locked="0"/>
    </xf>
    <xf numFmtId="2" fontId="9" fillId="5" borderId="17" xfId="0" applyNumberFormat="1" applyFont="1" applyFill="1" applyBorder="1" applyAlignment="1" applyProtection="1">
      <alignment horizontal="center" vertical="center"/>
      <protection locked="0"/>
    </xf>
    <xf numFmtId="2" fontId="9" fillId="5" borderId="18" xfId="0" applyNumberFormat="1" applyFont="1" applyFill="1" applyBorder="1" applyAlignment="1" applyProtection="1">
      <alignment horizontal="center" vertical="center"/>
      <protection locked="0"/>
    </xf>
    <xf numFmtId="0" fontId="13" fillId="2" borderId="0" xfId="1" applyFont="1"/>
    <xf numFmtId="0" fontId="13" fillId="2" borderId="0" xfId="1" applyFont="1" applyBorder="1"/>
    <xf numFmtId="0" fontId="14" fillId="2" borderId="0" xfId="1" applyFont="1"/>
    <xf numFmtId="0" fontId="13" fillId="2" borderId="0" xfId="1" applyFont="1" applyAlignment="1">
      <alignment horizontal="right"/>
    </xf>
    <xf numFmtId="0" fontId="13" fillId="2" borderId="0" xfId="1" applyFont="1" applyFill="1" applyBorder="1" applyAlignment="1">
      <alignment horizontal="right"/>
    </xf>
    <xf numFmtId="0" fontId="15" fillId="2" borderId="50" xfId="1" applyFont="1" applyBorder="1" applyAlignment="1">
      <alignment horizontal="center"/>
    </xf>
    <xf numFmtId="0" fontId="15" fillId="2" borderId="51" xfId="1" applyFont="1" applyBorder="1" applyAlignment="1">
      <alignment horizontal="center"/>
    </xf>
    <xf numFmtId="0" fontId="15" fillId="2" borderId="52" xfId="1" applyFont="1" applyBorder="1" applyAlignment="1">
      <alignment horizontal="center"/>
    </xf>
    <xf numFmtId="0" fontId="16" fillId="2" borderId="0" xfId="1" applyFont="1" applyBorder="1" applyAlignment="1"/>
    <xf numFmtId="0" fontId="17" fillId="2" borderId="0" xfId="1" quotePrefix="1" applyFont="1" applyAlignment="1">
      <alignment horizontal="center"/>
    </xf>
    <xf numFmtId="0" fontId="18" fillId="2" borderId="0" xfId="1" applyFont="1" applyAlignment="1">
      <alignment horizontal="right"/>
    </xf>
    <xf numFmtId="0" fontId="17" fillId="2" borderId="0" xfId="1" quotePrefix="1" applyFont="1" applyAlignment="1">
      <alignment horizontal="center"/>
    </xf>
    <xf numFmtId="171" fontId="19" fillId="2" borderId="0" xfId="1" quotePrefix="1" applyNumberFormat="1" applyFont="1" applyAlignment="1">
      <alignment horizontal="left"/>
    </xf>
    <xf numFmtId="0" fontId="20" fillId="2" borderId="0" xfId="1" applyFont="1"/>
    <xf numFmtId="0" fontId="20" fillId="2" borderId="0" xfId="1" applyFont="1" applyAlignment="1">
      <alignment horizontal="left"/>
    </xf>
    <xf numFmtId="0" fontId="18" fillId="2" borderId="0" xfId="1" applyFont="1"/>
    <xf numFmtId="0" fontId="18" fillId="2" borderId="0" xfId="1" applyFont="1" applyAlignment="1">
      <alignment horizontal="left"/>
    </xf>
    <xf numFmtId="0" fontId="19" fillId="2" borderId="0" xfId="1" applyFont="1"/>
    <xf numFmtId="2" fontId="18" fillId="2" borderId="0" xfId="1" applyNumberFormat="1" applyFont="1" applyAlignment="1">
      <alignment horizontal="center"/>
    </xf>
    <xf numFmtId="0" fontId="18" fillId="2" borderId="0" xfId="1" quotePrefix="1" applyFont="1" applyAlignment="1">
      <alignment horizontal="left"/>
    </xf>
    <xf numFmtId="172" fontId="18" fillId="2" borderId="0" xfId="1" applyNumberFormat="1" applyFont="1" applyAlignment="1">
      <alignment horizontal="center"/>
    </xf>
    <xf numFmtId="0" fontId="18" fillId="2" borderId="53" xfId="1" applyFont="1" applyBorder="1" applyAlignment="1">
      <alignment horizontal="center"/>
    </xf>
    <xf numFmtId="0" fontId="18" fillId="2" borderId="54" xfId="1" quotePrefix="1" applyFont="1" applyBorder="1" applyAlignment="1">
      <alignment horizontal="center"/>
    </xf>
    <xf numFmtId="0" fontId="18" fillId="2" borderId="53" xfId="1" quotePrefix="1" applyFont="1" applyBorder="1" applyAlignment="1">
      <alignment horizontal="center"/>
    </xf>
    <xf numFmtId="0" fontId="19" fillId="2" borderId="55" xfId="1" applyFont="1" applyBorder="1" applyAlignment="1">
      <alignment horizontal="center"/>
    </xf>
    <xf numFmtId="0" fontId="21" fillId="6" borderId="55" xfId="1" applyFont="1" applyFill="1" applyBorder="1" applyAlignment="1" applyProtection="1">
      <alignment horizontal="center"/>
      <protection locked="0"/>
    </xf>
    <xf numFmtId="2" fontId="21" fillId="6" borderId="55" xfId="1" applyNumberFormat="1" applyFont="1" applyFill="1" applyBorder="1" applyAlignment="1" applyProtection="1">
      <alignment horizontal="center"/>
      <protection locked="0"/>
    </xf>
    <xf numFmtId="2" fontId="21" fillId="6" borderId="56" xfId="1" applyNumberFormat="1" applyFont="1" applyFill="1" applyBorder="1" applyAlignment="1" applyProtection="1">
      <alignment horizontal="center"/>
      <protection locked="0"/>
    </xf>
    <xf numFmtId="0" fontId="21" fillId="6" borderId="57" xfId="1" applyFont="1" applyFill="1" applyBorder="1" applyAlignment="1" applyProtection="1">
      <alignment horizontal="center"/>
      <protection locked="0"/>
    </xf>
    <xf numFmtId="2" fontId="21" fillId="6" borderId="57" xfId="1" applyNumberFormat="1" applyFont="1" applyFill="1" applyBorder="1" applyAlignment="1" applyProtection="1">
      <alignment horizontal="center"/>
      <protection locked="0"/>
    </xf>
    <xf numFmtId="0" fontId="19" fillId="2" borderId="56" xfId="1" applyFont="1" applyBorder="1"/>
    <xf numFmtId="1" fontId="18" fillId="7" borderId="54" xfId="1" applyNumberFormat="1" applyFont="1" applyFill="1" applyBorder="1" applyAlignment="1">
      <alignment horizontal="center"/>
    </xf>
    <xf numFmtId="1" fontId="18" fillId="7" borderId="53" xfId="1" applyNumberFormat="1" applyFont="1" applyFill="1" applyBorder="1" applyAlignment="1">
      <alignment horizontal="center"/>
    </xf>
    <xf numFmtId="2" fontId="18" fillId="7" borderId="53" xfId="1" applyNumberFormat="1" applyFont="1" applyFill="1" applyBorder="1" applyAlignment="1">
      <alignment horizontal="center"/>
    </xf>
    <xf numFmtId="0" fontId="19" fillId="2" borderId="55" xfId="1" applyFont="1" applyBorder="1"/>
    <xf numFmtId="10" fontId="18" fillId="8" borderId="53" xfId="1" applyNumberFormat="1" applyFont="1" applyFill="1" applyBorder="1" applyAlignment="1">
      <alignment horizontal="center"/>
    </xf>
    <xf numFmtId="170" fontId="18" fillId="2" borderId="0" xfId="1" applyNumberFormat="1" applyFont="1" applyFill="1" applyBorder="1" applyAlignment="1">
      <alignment horizontal="center"/>
    </xf>
    <xf numFmtId="0" fontId="19" fillId="2" borderId="58" xfId="1" applyFont="1" applyBorder="1"/>
    <xf numFmtId="0" fontId="19" fillId="2" borderId="57" xfId="1" applyFont="1" applyBorder="1"/>
    <xf numFmtId="0" fontId="18" fillId="7" borderId="53" xfId="1" applyFont="1" applyFill="1" applyBorder="1" applyAlignment="1">
      <alignment horizontal="center"/>
    </xf>
    <xf numFmtId="0" fontId="18" fillId="2" borderId="59" xfId="1" applyFont="1" applyFill="1" applyBorder="1" applyAlignment="1">
      <alignment horizontal="center"/>
    </xf>
    <xf numFmtId="0" fontId="19" fillId="2" borderId="59" xfId="1" applyFont="1" applyBorder="1"/>
    <xf numFmtId="0" fontId="19" fillId="2" borderId="60" xfId="1" applyFont="1" applyBorder="1"/>
    <xf numFmtId="0" fontId="19" fillId="2" borderId="0" xfId="1" applyFont="1" applyBorder="1"/>
    <xf numFmtId="0" fontId="19" fillId="2" borderId="0" xfId="1" quotePrefix="1" applyFont="1" applyAlignment="1" applyProtection="1">
      <alignment horizontal="left"/>
      <protection locked="0"/>
    </xf>
    <xf numFmtId="0" fontId="19" fillId="2" borderId="0" xfId="1" applyFont="1" applyProtection="1">
      <protection locked="0"/>
    </xf>
    <xf numFmtId="0" fontId="19" fillId="2" borderId="0" xfId="1" applyFont="1" applyBorder="1" applyProtection="1">
      <protection locked="0"/>
    </xf>
    <xf numFmtId="0" fontId="19" fillId="2" borderId="0" xfId="1" applyFont="1" applyAlignment="1" applyProtection="1">
      <alignment horizontal="left"/>
      <protection locked="0"/>
    </xf>
    <xf numFmtId="0" fontId="18" fillId="2" borderId="0" xfId="1" applyFont="1" applyBorder="1" applyAlignment="1">
      <alignment horizontal="right"/>
    </xf>
    <xf numFmtId="0" fontId="19" fillId="2" borderId="59" xfId="1" quotePrefix="1" applyFont="1" applyBorder="1" applyAlignment="1"/>
    <xf numFmtId="0" fontId="19" fillId="2" borderId="0" xfId="1" quotePrefix="1" applyFont="1" applyBorder="1" applyAlignment="1"/>
    <xf numFmtId="0" fontId="19" fillId="2" borderId="59" xfId="1" applyFont="1" applyBorder="1" applyAlignment="1"/>
    <xf numFmtId="0" fontId="18" fillId="2" borderId="61" xfId="1" applyFont="1" applyBorder="1" applyAlignment="1"/>
    <xf numFmtId="0" fontId="18" fillId="2" borderId="0" xfId="1" applyFont="1" applyBorder="1" applyAlignment="1"/>
    <xf numFmtId="0" fontId="19" fillId="2" borderId="61" xfId="1" applyFont="1" applyBorder="1" applyAlignment="1"/>
    <xf numFmtId="0" fontId="18" fillId="2" borderId="0" xfId="1" applyFont="1" applyBorder="1" applyAlignment="1">
      <alignment horizontal="center"/>
    </xf>
    <xf numFmtId="0" fontId="19" fillId="2" borderId="0" xfId="1" applyFont="1" applyBorder="1" applyAlignment="1">
      <alignment horizontal="center"/>
    </xf>
    <xf numFmtId="0" fontId="13" fillId="2" borderId="59" xfId="1" applyFont="1" applyBorder="1"/>
  </cellXfs>
  <cellStyles count="3">
    <cellStyle name="Normal" xfId="0" builtinId="0"/>
    <cellStyle name="Normal 2" xfId="1"/>
    <cellStyle name="Percent 2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1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Etoricoxib"/>
    </sheetNames>
    <sheetDataSet>
      <sheetData sheetId="0"/>
      <sheetData sheetId="1">
        <row r="19">
          <cell r="C19">
            <v>42094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9"/>
  <sheetViews>
    <sheetView workbookViewId="0"/>
  </sheetViews>
  <sheetFormatPr defaultRowHeight="12.75" x14ac:dyDescent="0.2"/>
  <sheetData>
    <row r="6" spans="2:3" x14ac:dyDescent="0.2">
      <c r="B6" t="s">
        <v>0</v>
      </c>
      <c r="C6" t="s">
        <v>1</v>
      </c>
    </row>
    <row r="8" spans="2:3" x14ac:dyDescent="0.2">
      <c r="B8" t="s">
        <v>2</v>
      </c>
    </row>
    <row r="10" spans="2:3" x14ac:dyDescent="0.2">
      <c r="B10" t="s">
        <v>3</v>
      </c>
      <c r="C10" t="s">
        <v>4</v>
      </c>
    </row>
    <row r="12" spans="2:3" x14ac:dyDescent="0.2">
      <c r="B12">
        <v>1</v>
      </c>
      <c r="C12">
        <v>5.37</v>
      </c>
    </row>
    <row r="13" spans="2:3" x14ac:dyDescent="0.2">
      <c r="B13">
        <v>2</v>
      </c>
      <c r="C13">
        <v>5.37</v>
      </c>
    </row>
    <row r="14" spans="2:3" x14ac:dyDescent="0.2">
      <c r="B14">
        <v>3</v>
      </c>
      <c r="C14">
        <v>5.37</v>
      </c>
    </row>
    <row r="15" spans="2:3" x14ac:dyDescent="0.2">
      <c r="B15">
        <v>4</v>
      </c>
      <c r="C15" t="b">
        <v>0</v>
      </c>
    </row>
    <row r="16" spans="2:3" x14ac:dyDescent="0.2">
      <c r="B16" t="s">
        <v>5</v>
      </c>
      <c r="C16">
        <v>5.37</v>
      </c>
    </row>
    <row r="17" spans="2:4" x14ac:dyDescent="0.2">
      <c r="B17" t="s">
        <v>6</v>
      </c>
      <c r="C17">
        <v>5.37</v>
      </c>
    </row>
    <row r="19" spans="2:4" x14ac:dyDescent="0.2">
      <c r="C19" t="s">
        <v>7</v>
      </c>
      <c r="D19" t="s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view="pageBreakPreview" topLeftCell="A10" zoomScale="70" zoomScaleNormal="75" workbookViewId="0">
      <selection activeCell="B26" sqref="B26:B32"/>
    </sheetView>
  </sheetViews>
  <sheetFormatPr defaultRowHeight="18.75" x14ac:dyDescent="0.3"/>
  <cols>
    <col min="1" max="1" width="52.7109375" style="26" customWidth="1"/>
    <col min="2" max="2" width="22.140625" style="26" customWidth="1"/>
    <col min="3" max="3" width="38.42578125" style="26" customWidth="1"/>
    <col min="4" max="4" width="23.140625" style="26" customWidth="1"/>
    <col min="5" max="5" width="26" style="26" customWidth="1"/>
    <col min="6" max="6" width="25.42578125" style="26" customWidth="1"/>
    <col min="7" max="7" width="28.140625" style="26" customWidth="1"/>
    <col min="8" max="8" width="30.42578125" style="26" customWidth="1"/>
    <col min="9" max="9" width="22.28515625" style="26" customWidth="1"/>
    <col min="10" max="10" width="9.140625" style="26" customWidth="1"/>
  </cols>
  <sheetData>
    <row r="17" spans="1:12" x14ac:dyDescent="0.3">
      <c r="A17" s="28" t="s">
        <v>9</v>
      </c>
      <c r="B17" s="28"/>
    </row>
    <row r="18" spans="1:12" x14ac:dyDescent="0.3">
      <c r="A18" s="74" t="s">
        <v>10</v>
      </c>
      <c r="B18" s="468" t="s">
        <v>11</v>
      </c>
      <c r="C18" s="468"/>
    </row>
    <row r="19" spans="1:12" x14ac:dyDescent="0.3">
      <c r="A19" s="74" t="s">
        <v>12</v>
      </c>
      <c r="B19" s="70" t="s">
        <v>8</v>
      </c>
      <c r="C19" s="72"/>
    </row>
    <row r="20" spans="1:12" x14ac:dyDescent="0.3">
      <c r="A20" s="74" t="s">
        <v>13</v>
      </c>
      <c r="B20" s="70" t="s">
        <v>14</v>
      </c>
      <c r="C20" s="72"/>
    </row>
    <row r="21" spans="1:12" x14ac:dyDescent="0.3">
      <c r="A21" s="74" t="s">
        <v>15</v>
      </c>
      <c r="B21" s="469" t="s">
        <v>16</v>
      </c>
      <c r="C21" s="469"/>
    </row>
    <row r="22" spans="1:12" x14ac:dyDescent="0.3">
      <c r="A22" s="74" t="s">
        <v>17</v>
      </c>
      <c r="B22" s="73" t="s">
        <v>18</v>
      </c>
      <c r="C22" s="72"/>
    </row>
    <row r="23" spans="1:12" x14ac:dyDescent="0.3">
      <c r="A23" s="74" t="s">
        <v>19</v>
      </c>
      <c r="B23" s="71"/>
      <c r="C23" s="72"/>
    </row>
    <row r="24" spans="1:12" x14ac:dyDescent="0.3">
      <c r="A24" s="74"/>
      <c r="B24" s="75"/>
    </row>
    <row r="25" spans="1:12" x14ac:dyDescent="0.3">
      <c r="A25" s="76" t="s">
        <v>20</v>
      </c>
      <c r="B25" s="75"/>
    </row>
    <row r="26" spans="1:12" x14ac:dyDescent="0.3">
      <c r="A26" s="25" t="s">
        <v>21</v>
      </c>
      <c r="B26" s="56" t="s">
        <v>107</v>
      </c>
    </row>
    <row r="27" spans="1:12" x14ac:dyDescent="0.3">
      <c r="A27" s="26" t="s">
        <v>22</v>
      </c>
      <c r="B27" s="57"/>
    </row>
    <row r="28" spans="1:12" ht="19.5" customHeight="1" x14ac:dyDescent="0.3">
      <c r="A28" s="26" t="s">
        <v>23</v>
      </c>
      <c r="B28" s="58">
        <v>99.3</v>
      </c>
    </row>
    <row r="29" spans="1:12" s="22" customFormat="1" ht="15.75" customHeight="1" x14ac:dyDescent="0.3">
      <c r="A29" s="26" t="s">
        <v>24</v>
      </c>
      <c r="B29" s="57"/>
      <c r="C29" s="470" t="s">
        <v>25</v>
      </c>
      <c r="D29" s="471"/>
      <c r="E29" s="472"/>
      <c r="G29" s="36"/>
      <c r="H29" s="36"/>
      <c r="I29" s="36"/>
      <c r="J29" s="36"/>
    </row>
    <row r="30" spans="1:12" s="22" customFormat="1" ht="19.5" customHeight="1" x14ac:dyDescent="0.3">
      <c r="A30" s="26" t="s">
        <v>26</v>
      </c>
      <c r="B30" s="56">
        <f>B28-B29</f>
        <v>99.3</v>
      </c>
      <c r="C30" s="23"/>
      <c r="D30" s="23"/>
      <c r="E30" s="24"/>
      <c r="G30" s="36"/>
      <c r="H30" s="36"/>
      <c r="I30" s="36"/>
      <c r="J30" s="36"/>
    </row>
    <row r="31" spans="1:12" s="22" customFormat="1" ht="17.25" customHeight="1" x14ac:dyDescent="0.3">
      <c r="A31" s="26" t="s">
        <v>27</v>
      </c>
      <c r="B31" s="59">
        <v>1</v>
      </c>
      <c r="C31" s="475" t="s">
        <v>28</v>
      </c>
      <c r="D31" s="476"/>
      <c r="E31" s="476"/>
      <c r="F31" s="477"/>
      <c r="G31" s="36"/>
      <c r="H31" s="36"/>
      <c r="I31" s="36"/>
      <c r="J31" s="36"/>
    </row>
    <row r="32" spans="1:12" s="22" customFormat="1" ht="17.25" customHeight="1" x14ac:dyDescent="0.3">
      <c r="A32" s="26" t="s">
        <v>29</v>
      </c>
      <c r="B32" s="59">
        <v>1</v>
      </c>
      <c r="C32" s="475" t="s">
        <v>30</v>
      </c>
      <c r="D32" s="476"/>
      <c r="E32" s="476"/>
      <c r="F32" s="477"/>
      <c r="G32" s="36"/>
      <c r="H32" s="36"/>
      <c r="I32" s="36"/>
      <c r="J32" s="77"/>
      <c r="K32" s="77"/>
      <c r="L32" s="78"/>
    </row>
    <row r="33" spans="1:12" s="22" customFormat="1" ht="17.25" customHeight="1" x14ac:dyDescent="0.3">
      <c r="A33" s="26"/>
      <c r="B33" s="79"/>
      <c r="C33" s="37"/>
      <c r="D33" s="37"/>
      <c r="E33" s="37"/>
      <c r="F33" s="37"/>
      <c r="G33" s="36"/>
      <c r="H33" s="36"/>
      <c r="I33" s="36"/>
      <c r="J33" s="77"/>
      <c r="K33" s="77"/>
      <c r="L33" s="78"/>
    </row>
    <row r="34" spans="1:12" s="22" customFormat="1" x14ac:dyDescent="0.3">
      <c r="A34" s="26" t="s">
        <v>31</v>
      </c>
      <c r="B34" s="17">
        <f>B31/B32</f>
        <v>1</v>
      </c>
      <c r="C34" s="27" t="s">
        <v>32</v>
      </c>
      <c r="D34" s="27"/>
      <c r="E34" s="27"/>
      <c r="G34" s="36"/>
      <c r="H34" s="36"/>
      <c r="I34" s="36"/>
      <c r="J34" s="77"/>
      <c r="K34" s="77"/>
      <c r="L34" s="78"/>
    </row>
    <row r="35" spans="1:12" s="22" customFormat="1" ht="19.5" customHeight="1" x14ac:dyDescent="0.3">
      <c r="A35" s="26"/>
      <c r="B35" s="80"/>
      <c r="E35" s="27"/>
      <c r="G35" s="36"/>
      <c r="H35" s="36"/>
      <c r="I35" s="36"/>
      <c r="J35" s="77"/>
      <c r="K35" s="77"/>
      <c r="L35" s="78"/>
    </row>
    <row r="36" spans="1:12" s="22" customFormat="1" ht="15.75" customHeight="1" x14ac:dyDescent="0.3">
      <c r="A36" s="18" t="s">
        <v>33</v>
      </c>
      <c r="B36" s="87">
        <v>100</v>
      </c>
      <c r="C36" s="27"/>
      <c r="D36" s="473" t="s">
        <v>34</v>
      </c>
      <c r="E36" s="474"/>
      <c r="F36" s="473" t="s">
        <v>35</v>
      </c>
      <c r="G36" s="474"/>
      <c r="H36" s="36"/>
      <c r="I36" s="36"/>
      <c r="J36" s="77"/>
      <c r="K36" s="77"/>
      <c r="L36" s="78"/>
    </row>
    <row r="37" spans="1:12" s="22" customFormat="1" ht="15.75" customHeight="1" x14ac:dyDescent="0.3">
      <c r="A37" s="19" t="s">
        <v>36</v>
      </c>
      <c r="B37" s="88">
        <v>5</v>
      </c>
      <c r="C37" s="81" t="s">
        <v>37</v>
      </c>
      <c r="D37" s="82" t="s">
        <v>38</v>
      </c>
      <c r="E37" s="83" t="s">
        <v>39</v>
      </c>
      <c r="F37" s="82" t="s">
        <v>38</v>
      </c>
      <c r="G37" s="83" t="s">
        <v>39</v>
      </c>
      <c r="H37" s="36"/>
      <c r="I37" s="36"/>
      <c r="J37" s="77"/>
      <c r="K37" s="77"/>
      <c r="L37" s="78"/>
    </row>
    <row r="38" spans="1:12" s="22" customFormat="1" ht="21.75" customHeight="1" x14ac:dyDescent="0.3">
      <c r="A38" s="19" t="s">
        <v>40</v>
      </c>
      <c r="B38" s="88">
        <v>100</v>
      </c>
      <c r="C38" s="67">
        <v>1</v>
      </c>
      <c r="D38" s="89">
        <v>6661828</v>
      </c>
      <c r="E38" s="3">
        <f>IF(ISBLANK(D38),"-",$D$48/$D$45*D38)</f>
        <v>7028590.3894047225</v>
      </c>
      <c r="F38" s="92">
        <v>7568399</v>
      </c>
      <c r="G38" s="8">
        <f>IF(ISBLANK(F38),"-",$D$48/$F$45*F38)</f>
        <v>7255355.7913485775</v>
      </c>
      <c r="H38" s="36"/>
      <c r="I38" s="36"/>
      <c r="J38" s="77"/>
      <c r="K38" s="77"/>
      <c r="L38" s="78"/>
    </row>
    <row r="39" spans="1:12" s="22" customFormat="1" ht="21.75" customHeight="1" x14ac:dyDescent="0.3">
      <c r="A39" s="19" t="s">
        <v>41</v>
      </c>
      <c r="B39" s="88">
        <v>1</v>
      </c>
      <c r="C39" s="68">
        <v>2</v>
      </c>
      <c r="D39" s="90">
        <v>6653833</v>
      </c>
      <c r="E39" s="4">
        <f>IF(ISBLANK(D39),"-",$D$48/$D$45*D39)</f>
        <v>7020155.230141636</v>
      </c>
      <c r="F39" s="58">
        <v>7560912</v>
      </c>
      <c r="G39" s="9">
        <f>IF(ISBLANK(F39),"-",$D$48/$F$45*F39)</f>
        <v>7248178.4677415863</v>
      </c>
      <c r="H39" s="36"/>
      <c r="I39" s="36"/>
      <c r="J39" s="77"/>
      <c r="K39" s="77"/>
      <c r="L39" s="78"/>
    </row>
    <row r="40" spans="1:12" ht="21.75" customHeight="1" x14ac:dyDescent="0.3">
      <c r="A40" s="19" t="s">
        <v>42</v>
      </c>
      <c r="B40" s="88">
        <v>1</v>
      </c>
      <c r="C40" s="68">
        <v>3</v>
      </c>
      <c r="D40" s="90">
        <v>6645717</v>
      </c>
      <c r="E40" s="4">
        <f>IF(ISBLANK(D40),"-",$D$48/$D$45*D40)</f>
        <v>7011592.4093062123</v>
      </c>
      <c r="F40" s="58">
        <v>7578250</v>
      </c>
      <c r="G40" s="9">
        <f>IF(ISBLANK(F40),"-",$D$48/$F$45*F40)</f>
        <v>7264799.3354720538</v>
      </c>
      <c r="J40" s="77"/>
      <c r="K40" s="77"/>
      <c r="L40" s="31"/>
    </row>
    <row r="41" spans="1:12" ht="21.75" customHeight="1" x14ac:dyDescent="0.3">
      <c r="A41" s="19" t="s">
        <v>43</v>
      </c>
      <c r="B41" s="88">
        <v>1</v>
      </c>
      <c r="C41" s="69">
        <v>4</v>
      </c>
      <c r="D41" s="91"/>
      <c r="E41" s="5" t="str">
        <f>IF(ISBLANK(D41),"-",$D$48/$D$45*D41)</f>
        <v>-</v>
      </c>
      <c r="F41" s="93"/>
      <c r="G41" s="10" t="str">
        <f>IF(ISBLANK(F41),"-",$D$48/$F$45*F41)</f>
        <v>-</v>
      </c>
      <c r="J41" s="77"/>
      <c r="K41" s="77"/>
      <c r="L41" s="31"/>
    </row>
    <row r="42" spans="1:12" ht="22.5" customHeight="1" x14ac:dyDescent="0.3">
      <c r="A42" s="19" t="s">
        <v>44</v>
      </c>
      <c r="B42" s="88">
        <v>1</v>
      </c>
      <c r="C42" s="84" t="s">
        <v>45</v>
      </c>
      <c r="D42" s="103">
        <f>AVERAGE(D38:D41)</f>
        <v>6653792.666666667</v>
      </c>
      <c r="E42" s="6">
        <f>AVERAGE(E38:E41)</f>
        <v>7020112.6762841903</v>
      </c>
      <c r="F42" s="7">
        <f>AVERAGE(F38:F41)</f>
        <v>7569187</v>
      </c>
      <c r="G42" s="6">
        <f>AVERAGE(G38:G41)</f>
        <v>7256111.1981874062</v>
      </c>
    </row>
    <row r="43" spans="1:12" ht="21.75" customHeight="1" x14ac:dyDescent="0.3">
      <c r="A43" s="19" t="s">
        <v>46</v>
      </c>
      <c r="B43" s="58">
        <v>1</v>
      </c>
      <c r="C43" s="104" t="s">
        <v>47</v>
      </c>
      <c r="D43" s="105">
        <v>19.09</v>
      </c>
      <c r="E43" s="31"/>
      <c r="F43" s="94">
        <v>21.01</v>
      </c>
    </row>
    <row r="44" spans="1:12" ht="21.75" customHeight="1" x14ac:dyDescent="0.3">
      <c r="A44" s="19" t="s">
        <v>48</v>
      </c>
      <c r="B44" s="58">
        <v>1</v>
      </c>
      <c r="C44" s="106" t="s">
        <v>49</v>
      </c>
      <c r="D44" s="107">
        <f>D43*$B$34</f>
        <v>19.09</v>
      </c>
      <c r="E44" s="32"/>
      <c r="F44" s="11">
        <f>F43*$B$34</f>
        <v>21.01</v>
      </c>
    </row>
    <row r="45" spans="1:12" ht="19.5" customHeight="1" x14ac:dyDescent="0.3">
      <c r="A45" s="19" t="s">
        <v>50</v>
      </c>
      <c r="B45" s="32">
        <f>(B44/B43)*(B42/B41)*(B40/B39)*(B38/B37)*B36</f>
        <v>2000</v>
      </c>
      <c r="C45" s="106" t="s">
        <v>51</v>
      </c>
      <c r="D45" s="108">
        <f>D44*$B$30/100</f>
        <v>18.95637</v>
      </c>
      <c r="E45" s="33"/>
      <c r="F45" s="12">
        <f>F44*$B$30/100</f>
        <v>20.862930000000002</v>
      </c>
    </row>
    <row r="46" spans="1:12" ht="19.5" customHeight="1" x14ac:dyDescent="0.3">
      <c r="A46" s="455" t="s">
        <v>52</v>
      </c>
      <c r="B46" s="456"/>
      <c r="C46" s="106" t="s">
        <v>53</v>
      </c>
      <c r="D46" s="107">
        <f>D45/$B$45</f>
        <v>9.4781850000000001E-3</v>
      </c>
      <c r="E46" s="33"/>
      <c r="F46" s="13">
        <f>F45/$B$45</f>
        <v>1.0431465000000001E-2</v>
      </c>
    </row>
    <row r="47" spans="1:12" ht="19.5" customHeight="1" x14ac:dyDescent="0.3">
      <c r="A47" s="457"/>
      <c r="B47" s="458"/>
      <c r="C47" s="106" t="s">
        <v>54</v>
      </c>
      <c r="D47" s="109">
        <v>0.01</v>
      </c>
      <c r="F47" s="34"/>
    </row>
    <row r="48" spans="1:12" x14ac:dyDescent="0.3">
      <c r="C48" s="106" t="s">
        <v>55</v>
      </c>
      <c r="D48" s="12">
        <f>D47*$B$45</f>
        <v>20</v>
      </c>
      <c r="F48" s="34"/>
    </row>
    <row r="49" spans="1:8" ht="19.5" customHeight="1" x14ac:dyDescent="0.3">
      <c r="C49" s="110" t="s">
        <v>56</v>
      </c>
      <c r="D49" s="111">
        <f>D48/B34</f>
        <v>20</v>
      </c>
      <c r="F49" s="35"/>
    </row>
    <row r="50" spans="1:8" x14ac:dyDescent="0.3">
      <c r="C50" s="22" t="s">
        <v>57</v>
      </c>
      <c r="D50" s="14">
        <f>AVERAGE(E38:E41,G38:G41)</f>
        <v>7138111.9372357987</v>
      </c>
      <c r="F50" s="35"/>
    </row>
    <row r="51" spans="1:8" x14ac:dyDescent="0.3">
      <c r="C51" s="20" t="s">
        <v>58</v>
      </c>
      <c r="D51" s="15">
        <f>STDEV(E38:E41,G38:G41)/D50</f>
        <v>1.8139364299857703E-2</v>
      </c>
      <c r="F51" s="35"/>
    </row>
    <row r="52" spans="1:8" ht="19.5" customHeight="1" x14ac:dyDescent="0.3">
      <c r="C52" s="21" t="s">
        <v>59</v>
      </c>
      <c r="D52" s="16">
        <f>COUNT(E38:E41,G38:G41)</f>
        <v>6</v>
      </c>
      <c r="F52" s="35"/>
    </row>
    <row r="54" spans="1:8" x14ac:dyDescent="0.3">
      <c r="A54" s="28" t="s">
        <v>20</v>
      </c>
      <c r="B54" s="29" t="s">
        <v>60</v>
      </c>
    </row>
    <row r="55" spans="1:8" x14ac:dyDescent="0.3">
      <c r="A55" s="27" t="s">
        <v>61</v>
      </c>
      <c r="B55" s="30">
        <v>1</v>
      </c>
      <c r="C55" s="26" t="s">
        <v>62</v>
      </c>
    </row>
    <row r="56" spans="1:8" x14ac:dyDescent="0.3">
      <c r="A56" s="26" t="s">
        <v>63</v>
      </c>
      <c r="B56" s="62">
        <v>1</v>
      </c>
      <c r="C56" s="38" t="s">
        <v>64</v>
      </c>
      <c r="D56" s="63">
        <v>5</v>
      </c>
      <c r="E56" s="27" t="s">
        <v>62</v>
      </c>
      <c r="F56" s="38"/>
    </row>
    <row r="57" spans="1:8" ht="19.5" customHeight="1" x14ac:dyDescent="0.3">
      <c r="F57" s="38"/>
    </row>
    <row r="58" spans="1:8" s="22" customFormat="1" ht="15.75" customHeight="1" x14ac:dyDescent="0.3">
      <c r="A58" s="18" t="s">
        <v>65</v>
      </c>
      <c r="B58" s="60">
        <v>1</v>
      </c>
      <c r="C58" s="27"/>
      <c r="D58" s="85" t="s">
        <v>66</v>
      </c>
      <c r="E58" s="43" t="s">
        <v>67</v>
      </c>
      <c r="F58" s="43" t="s">
        <v>38</v>
      </c>
      <c r="G58" s="43" t="s">
        <v>68</v>
      </c>
      <c r="H58" s="81" t="s">
        <v>69</v>
      </c>
    </row>
    <row r="59" spans="1:8" s="22" customFormat="1" ht="15.75" customHeight="1" x14ac:dyDescent="0.3">
      <c r="A59" s="19" t="s">
        <v>70</v>
      </c>
      <c r="B59" s="61">
        <v>1</v>
      </c>
      <c r="C59" s="459" t="s">
        <v>71</v>
      </c>
      <c r="D59" s="463">
        <v>4.07</v>
      </c>
      <c r="E59" s="44">
        <v>1</v>
      </c>
      <c r="F59" s="64">
        <v>5040552</v>
      </c>
      <c r="G59" s="47">
        <f>IF(ISBLANK(F59),"-",(F59/$D$50*$D$47*$B$67)*$B$56/$D$59)</f>
        <v>3.4700068470611702</v>
      </c>
      <c r="H59" s="48">
        <f t="shared" ref="H59:H70" si="0">IF(ISBLANK($D$59),"Enter Smp Vol",IF(ISBLANK(F59),"-",G59/$D$56))</f>
        <v>0.694001369412234</v>
      </c>
    </row>
    <row r="60" spans="1:8" s="22" customFormat="1" ht="21.75" customHeight="1" x14ac:dyDescent="0.3">
      <c r="A60" s="19" t="s">
        <v>72</v>
      </c>
      <c r="B60" s="61">
        <v>100</v>
      </c>
      <c r="C60" s="460"/>
      <c r="D60" s="464"/>
      <c r="E60" s="45">
        <v>2</v>
      </c>
      <c r="F60" s="65">
        <v>5040768</v>
      </c>
      <c r="G60" s="49">
        <f>IF(ISBLANK(F60),"-",(F60/$D$50*$D$47*$B$67)*$B$56/$D$59)</f>
        <v>3.4701555453543262</v>
      </c>
      <c r="H60" s="50">
        <f t="shared" si="0"/>
        <v>0.69403110907086529</v>
      </c>
    </row>
    <row r="61" spans="1:8" s="22" customFormat="1" ht="21.75" customHeight="1" x14ac:dyDescent="0.3">
      <c r="A61" s="19" t="s">
        <v>73</v>
      </c>
      <c r="B61" s="61">
        <v>5</v>
      </c>
      <c r="C61" s="460"/>
      <c r="D61" s="464"/>
      <c r="E61" s="45">
        <v>3</v>
      </c>
      <c r="F61" s="65">
        <v>5030592</v>
      </c>
      <c r="G61" s="49">
        <f>IF(ISBLANK(F61),"-",(F61/$D$50*$D$47*$B$67)*$B$56/$D$59)</f>
        <v>3.4631502035434107</v>
      </c>
      <c r="H61" s="50">
        <f t="shared" si="0"/>
        <v>0.69263004070868217</v>
      </c>
    </row>
    <row r="62" spans="1:8" ht="22.5" customHeight="1" x14ac:dyDescent="0.3">
      <c r="A62" s="19" t="s">
        <v>74</v>
      </c>
      <c r="B62" s="61">
        <v>100</v>
      </c>
      <c r="C62" s="461"/>
      <c r="D62" s="465"/>
      <c r="E62" s="46">
        <v>4</v>
      </c>
      <c r="F62" s="66"/>
      <c r="G62" s="95" t="str">
        <f>IF(ISBLANK(F62),"-",(F62/$D$50*$D$47*$B$67)*$B$56/$D$59)</f>
        <v>-</v>
      </c>
      <c r="H62" s="50" t="str">
        <f t="shared" si="0"/>
        <v>-</v>
      </c>
    </row>
    <row r="63" spans="1:8" ht="21.75" customHeight="1" x14ac:dyDescent="0.3">
      <c r="A63" s="19" t="s">
        <v>75</v>
      </c>
      <c r="B63" s="61">
        <v>1</v>
      </c>
      <c r="C63" s="459" t="s">
        <v>76</v>
      </c>
      <c r="D63" s="463">
        <v>4.1900000000000004</v>
      </c>
      <c r="E63" s="44">
        <v>1</v>
      </c>
      <c r="F63" s="64">
        <v>5130012</v>
      </c>
      <c r="G63" s="47">
        <f>IF(ISBLANK(F63),"-",(F63/$D$50*$D$47*$B$67)*$B$56/$D$63)</f>
        <v>3.4304492564558955</v>
      </c>
      <c r="H63" s="48">
        <f t="shared" si="0"/>
        <v>0.68608985129117905</v>
      </c>
    </row>
    <row r="64" spans="1:8" ht="21.75" customHeight="1" x14ac:dyDescent="0.3">
      <c r="A64" s="19" t="s">
        <v>77</v>
      </c>
      <c r="B64" s="61">
        <v>1</v>
      </c>
      <c r="C64" s="460"/>
      <c r="D64" s="464"/>
      <c r="E64" s="45">
        <v>2</v>
      </c>
      <c r="F64" s="65">
        <v>5124569</v>
      </c>
      <c r="G64" s="49">
        <f>IF(ISBLANK(F64),"-",(F64/$D$50*$D$47*$B$67)*$B$56/$D$63)</f>
        <v>3.4268095114995702</v>
      </c>
      <c r="H64" s="50">
        <f t="shared" si="0"/>
        <v>0.68536190229991401</v>
      </c>
    </row>
    <row r="65" spans="1:9" ht="21.75" customHeight="1" x14ac:dyDescent="0.3">
      <c r="A65" s="19" t="s">
        <v>78</v>
      </c>
      <c r="B65" s="61">
        <v>1</v>
      </c>
      <c r="C65" s="460"/>
      <c r="D65" s="464"/>
      <c r="E65" s="45">
        <v>3</v>
      </c>
      <c r="F65" s="65">
        <v>5122295</v>
      </c>
      <c r="G65" s="49">
        <f>IF(ISBLANK(F65),"-",(F65/$D$50*$D$47*$B$67)*$B$56/$D$63)</f>
        <v>3.4252888831639674</v>
      </c>
      <c r="H65" s="50">
        <f t="shared" si="0"/>
        <v>0.68505777663279344</v>
      </c>
    </row>
    <row r="66" spans="1:9" ht="21.75" customHeight="1" x14ac:dyDescent="0.3">
      <c r="A66" s="19" t="s">
        <v>79</v>
      </c>
      <c r="B66" s="61">
        <v>1</v>
      </c>
      <c r="C66" s="461"/>
      <c r="D66" s="465"/>
      <c r="E66" s="46">
        <v>4</v>
      </c>
      <c r="F66" s="66"/>
      <c r="G66" s="95" t="str">
        <f>IF(ISBLANK(F66),"-",(F66/$D$50*$D$47*$B$67)*$B$56/$D$63)</f>
        <v>-</v>
      </c>
      <c r="H66" s="51" t="str">
        <f t="shared" si="0"/>
        <v>-</v>
      </c>
    </row>
    <row r="67" spans="1:9" ht="21.75" customHeight="1" x14ac:dyDescent="0.3">
      <c r="A67" s="19" t="s">
        <v>80</v>
      </c>
      <c r="B67" s="68">
        <f>(B66/B65)*(B64/B63)*(B62/B61)*(B60/B59)*B58</f>
        <v>2000</v>
      </c>
      <c r="C67" s="459" t="s">
        <v>81</v>
      </c>
      <c r="D67" s="463">
        <v>4.17</v>
      </c>
      <c r="E67" s="44">
        <v>1</v>
      </c>
      <c r="F67" s="64">
        <v>5046833</v>
      </c>
      <c r="G67" s="47">
        <f>IF(ISBLANK(F67),"-",(F67/$D$50*$D$47*$B$67)*$B$56/$D$67)</f>
        <v>3.3910135152813585</v>
      </c>
      <c r="H67" s="50">
        <f t="shared" si="0"/>
        <v>0.67820270305627173</v>
      </c>
    </row>
    <row r="68" spans="1:9" ht="21.75" customHeight="1" x14ac:dyDescent="0.3">
      <c r="A68" s="101" t="s">
        <v>82</v>
      </c>
      <c r="B68" s="102">
        <f>(D47*B67)/D56*B56</f>
        <v>4</v>
      </c>
      <c r="C68" s="460"/>
      <c r="D68" s="464"/>
      <c r="E68" s="45">
        <v>2</v>
      </c>
      <c r="F68" s="65">
        <v>5043339</v>
      </c>
      <c r="G68" s="49">
        <f>IF(ISBLANK(F68),"-",(F68/$D$50*$D$47*$B$67)*$B$56/$D$67)</f>
        <v>3.3886658645422929</v>
      </c>
      <c r="H68" s="50">
        <f t="shared" si="0"/>
        <v>0.67773317290845858</v>
      </c>
    </row>
    <row r="69" spans="1:9" ht="21" customHeight="1" x14ac:dyDescent="0.3">
      <c r="A69" s="455" t="s">
        <v>52</v>
      </c>
      <c r="B69" s="466"/>
      <c r="C69" s="460"/>
      <c r="D69" s="464"/>
      <c r="E69" s="45">
        <v>3</v>
      </c>
      <c r="F69" s="65">
        <v>5053354</v>
      </c>
      <c r="G69" s="49">
        <f>IF(ISBLANK(F69),"-",(F69/$D$50*$D$47*$B$67)*$B$56/$D$67)</f>
        <v>3.3953950351638569</v>
      </c>
      <c r="H69" s="50">
        <f t="shared" si="0"/>
        <v>0.67907900703277135</v>
      </c>
    </row>
    <row r="70" spans="1:9" ht="21.75" customHeight="1" x14ac:dyDescent="0.3">
      <c r="A70" s="457"/>
      <c r="B70" s="467"/>
      <c r="C70" s="462"/>
      <c r="D70" s="465"/>
      <c r="E70" s="46">
        <v>4</v>
      </c>
      <c r="F70" s="66"/>
      <c r="G70" s="95" t="str">
        <f>IF(ISBLANK(F70),"-",(F70/$D$50*$D$47*$B$67)*$B$56/$D$67)</f>
        <v>-</v>
      </c>
      <c r="H70" s="51" t="str">
        <f t="shared" si="0"/>
        <v>-</v>
      </c>
    </row>
    <row r="71" spans="1:9" x14ac:dyDescent="0.3">
      <c r="A71" s="39"/>
      <c r="B71" s="39"/>
      <c r="C71" s="39"/>
      <c r="E71" s="39"/>
      <c r="F71" s="40"/>
      <c r="G71" s="22" t="s">
        <v>45</v>
      </c>
      <c r="H71" s="96">
        <f>AVERAGE(H59:H70)</f>
        <v>0.68579854804590779</v>
      </c>
    </row>
    <row r="72" spans="1:9" x14ac:dyDescent="0.3">
      <c r="C72" s="39"/>
      <c r="E72" s="39"/>
      <c r="F72" s="40"/>
      <c r="G72" s="20" t="s">
        <v>58</v>
      </c>
      <c r="H72" s="52">
        <f>STDEV(H59:H70)/H71</f>
        <v>9.6510400214379361E-3</v>
      </c>
    </row>
    <row r="73" spans="1:9" ht="19.5" customHeight="1" x14ac:dyDescent="0.3">
      <c r="A73" s="39"/>
      <c r="B73" s="39"/>
      <c r="C73" s="40"/>
      <c r="E73" s="41"/>
      <c r="F73" s="40"/>
      <c r="G73" s="21" t="s">
        <v>59</v>
      </c>
      <c r="H73" s="53">
        <f>COUNT(H59:H70)</f>
        <v>9</v>
      </c>
    </row>
    <row r="74" spans="1:9" s="112" customFormat="1" x14ac:dyDescent="0.3">
      <c r="C74" s="32"/>
      <c r="E74" s="33"/>
      <c r="F74" s="32"/>
      <c r="G74" s="113"/>
      <c r="H74" s="114"/>
    </row>
    <row r="75" spans="1:9" s="112" customFormat="1" x14ac:dyDescent="0.3">
      <c r="C75" s="32"/>
      <c r="E75" s="33"/>
      <c r="F75" s="32"/>
      <c r="G75" s="113"/>
      <c r="H75" s="114"/>
    </row>
    <row r="76" spans="1:9" ht="19.5" customHeight="1" x14ac:dyDescent="0.3">
      <c r="A76" s="55"/>
      <c r="B76" s="54"/>
      <c r="C76" s="54"/>
      <c r="D76" s="54"/>
      <c r="E76" s="54"/>
      <c r="F76" s="54"/>
      <c r="G76" s="54"/>
      <c r="H76" s="54"/>
      <c r="I76" s="42"/>
    </row>
    <row r="77" spans="1:9" x14ac:dyDescent="0.3">
      <c r="B77" s="38" t="s">
        <v>83</v>
      </c>
      <c r="E77" s="40" t="s">
        <v>84</v>
      </c>
      <c r="F77" s="42"/>
      <c r="G77" s="40" t="s">
        <v>85</v>
      </c>
    </row>
    <row r="78" spans="1:9" ht="83.1" customHeight="1" x14ac:dyDescent="0.3">
      <c r="A78" s="86" t="s">
        <v>86</v>
      </c>
      <c r="B78" s="97"/>
      <c r="C78" s="97"/>
      <c r="E78" s="1"/>
      <c r="G78" s="98"/>
      <c r="H78" s="98"/>
    </row>
    <row r="79" spans="1:9" ht="83.1" customHeight="1" x14ac:dyDescent="0.3">
      <c r="A79" s="86" t="s">
        <v>87</v>
      </c>
      <c r="B79" s="99"/>
      <c r="C79" s="99"/>
      <c r="E79" s="2"/>
      <c r="F79" s="42"/>
      <c r="G79" s="100"/>
      <c r="H79" s="100"/>
    </row>
    <row r="80" spans="1:9" x14ac:dyDescent="0.3">
      <c r="A80" s="39"/>
      <c r="B80" s="39"/>
      <c r="C80" s="40"/>
      <c r="D80" s="41"/>
      <c r="E80" s="40"/>
      <c r="F80" s="40"/>
      <c r="G80" s="42"/>
    </row>
    <row r="81" spans="1:7" x14ac:dyDescent="0.3">
      <c r="A81" s="39"/>
      <c r="B81" s="39"/>
      <c r="C81" s="40"/>
      <c r="D81" s="41"/>
      <c r="E81" s="40"/>
      <c r="F81" s="40"/>
      <c r="G81" s="42"/>
    </row>
    <row r="82" spans="1:7" x14ac:dyDescent="0.3">
      <c r="A82" s="39"/>
      <c r="B82" s="39"/>
      <c r="C82" s="40"/>
      <c r="D82" s="41"/>
      <c r="E82" s="40"/>
      <c r="F82" s="40"/>
      <c r="G82" s="42"/>
    </row>
    <row r="83" spans="1:7" x14ac:dyDescent="0.3">
      <c r="A83" s="39"/>
      <c r="B83" s="39"/>
      <c r="C83" s="40"/>
      <c r="D83" s="41"/>
      <c r="E83" s="40"/>
      <c r="F83" s="40"/>
      <c r="G83" s="42"/>
    </row>
    <row r="84" spans="1:7" x14ac:dyDescent="0.3">
      <c r="A84" s="39"/>
      <c r="B84" s="39"/>
      <c r="C84" s="40"/>
      <c r="D84" s="41"/>
      <c r="E84" s="40"/>
      <c r="F84" s="40"/>
      <c r="G84" s="42"/>
    </row>
    <row r="85" spans="1:7" x14ac:dyDescent="0.3">
      <c r="A85" s="39"/>
      <c r="B85" s="39"/>
      <c r="C85" s="40"/>
      <c r="D85" s="41"/>
      <c r="E85" s="40"/>
      <c r="F85" s="40"/>
      <c r="G85" s="42"/>
    </row>
    <row r="86" spans="1:7" x14ac:dyDescent="0.3">
      <c r="A86" s="39"/>
      <c r="B86" s="39"/>
      <c r="C86" s="40"/>
      <c r="D86" s="41"/>
      <c r="E86" s="40"/>
      <c r="F86" s="40"/>
      <c r="G86" s="42"/>
    </row>
    <row r="87" spans="1:7" x14ac:dyDescent="0.3">
      <c r="A87" s="39"/>
      <c r="B87" s="39"/>
      <c r="C87" s="40"/>
      <c r="D87" s="41"/>
      <c r="E87" s="40"/>
      <c r="F87" s="40"/>
      <c r="G87" s="42"/>
    </row>
    <row r="88" spans="1:7" x14ac:dyDescent="0.3">
      <c r="A88" s="39"/>
      <c r="B88" s="39"/>
      <c r="C88" s="40"/>
      <c r="D88" s="41"/>
      <c r="E88" s="40"/>
      <c r="F88" s="40"/>
      <c r="G88" s="42"/>
    </row>
  </sheetData>
  <sheetProtection formatCells="0" formatColumns="0" formatRows="0" insertColumns="0" insertRows="0" insertHyperlinks="0" deleteColumns="0" deleteRows="0" sort="0" autoFilter="0" pivotTables="0"/>
  <mergeCells count="15"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view="pageBreakPreview" zoomScale="70" zoomScaleNormal="75" workbookViewId="0">
      <selection activeCell="D59" sqref="D59:D62"/>
    </sheetView>
  </sheetViews>
  <sheetFormatPr defaultRowHeight="18.75" x14ac:dyDescent="0.3"/>
  <cols>
    <col min="1" max="1" width="52.7109375" style="28" customWidth="1"/>
    <col min="2" max="2" width="22.140625" style="28" customWidth="1"/>
    <col min="3" max="3" width="38.42578125" style="28" customWidth="1"/>
    <col min="4" max="4" width="23.140625" style="28" customWidth="1"/>
    <col min="5" max="5" width="26" style="28" customWidth="1"/>
    <col min="6" max="6" width="25.42578125" style="28" customWidth="1"/>
    <col min="7" max="7" width="28.140625" style="28" customWidth="1"/>
    <col min="8" max="8" width="30.42578125" style="28" customWidth="1"/>
    <col min="9" max="9" width="22.28515625" style="28" customWidth="1"/>
    <col min="10" max="10" width="9.140625" style="28" customWidth="1"/>
  </cols>
  <sheetData>
    <row r="17" spans="1:12" x14ac:dyDescent="0.3">
      <c r="A17" s="142" t="s">
        <v>9</v>
      </c>
      <c r="B17" s="142"/>
    </row>
    <row r="18" spans="1:12" x14ac:dyDescent="0.3">
      <c r="A18" s="188" t="s">
        <v>10</v>
      </c>
      <c r="B18" s="468" t="s">
        <v>11</v>
      </c>
      <c r="C18" s="468"/>
    </row>
    <row r="19" spans="1:12" x14ac:dyDescent="0.3">
      <c r="A19" s="188" t="s">
        <v>12</v>
      </c>
      <c r="B19" s="184" t="s">
        <v>8</v>
      </c>
      <c r="C19" s="186"/>
    </row>
    <row r="20" spans="1:12" x14ac:dyDescent="0.3">
      <c r="A20" s="188" t="s">
        <v>13</v>
      </c>
      <c r="B20" s="184" t="s">
        <v>14</v>
      </c>
      <c r="C20" s="186"/>
    </row>
    <row r="21" spans="1:12" x14ac:dyDescent="0.3">
      <c r="A21" s="188" t="s">
        <v>15</v>
      </c>
      <c r="B21" s="469" t="s">
        <v>16</v>
      </c>
      <c r="C21" s="469"/>
    </row>
    <row r="22" spans="1:12" x14ac:dyDescent="0.3">
      <c r="A22" s="188" t="s">
        <v>17</v>
      </c>
      <c r="B22" s="187" t="s">
        <v>18</v>
      </c>
      <c r="C22" s="186"/>
    </row>
    <row r="23" spans="1:12" x14ac:dyDescent="0.3">
      <c r="A23" s="188" t="s">
        <v>19</v>
      </c>
      <c r="B23" s="185"/>
      <c r="C23" s="186"/>
    </row>
    <row r="24" spans="1:12" x14ac:dyDescent="0.3">
      <c r="A24" s="188"/>
      <c r="B24" s="189"/>
    </row>
    <row r="25" spans="1:12" x14ac:dyDescent="0.3">
      <c r="A25" s="190" t="s">
        <v>20</v>
      </c>
      <c r="B25" s="189"/>
    </row>
    <row r="26" spans="1:12" x14ac:dyDescent="0.3">
      <c r="A26" s="139" t="s">
        <v>21</v>
      </c>
      <c r="B26" s="170"/>
    </row>
    <row r="27" spans="1:12" x14ac:dyDescent="0.3">
      <c r="A27" s="140" t="s">
        <v>22</v>
      </c>
      <c r="B27" s="171"/>
    </row>
    <row r="28" spans="1:12" ht="19.5" customHeight="1" x14ac:dyDescent="0.3">
      <c r="A28" s="140" t="s">
        <v>23</v>
      </c>
      <c r="B28" s="172"/>
    </row>
    <row r="29" spans="1:12" s="23" customFormat="1" ht="15.75" customHeight="1" x14ac:dyDescent="0.3">
      <c r="A29" s="140" t="s">
        <v>24</v>
      </c>
      <c r="B29" s="171"/>
      <c r="C29" s="470" t="s">
        <v>25</v>
      </c>
      <c r="D29" s="471"/>
      <c r="E29" s="472"/>
      <c r="G29" s="150"/>
      <c r="H29" s="150"/>
      <c r="I29" s="150"/>
      <c r="J29" s="150"/>
    </row>
    <row r="30" spans="1:12" s="23" customFormat="1" ht="19.5" customHeight="1" x14ac:dyDescent="0.3">
      <c r="A30" s="140" t="s">
        <v>26</v>
      </c>
      <c r="B30" s="170">
        <f>B28-B29</f>
        <v>0</v>
      </c>
      <c r="C30" s="137"/>
      <c r="D30" s="137"/>
      <c r="E30" s="138"/>
      <c r="G30" s="150"/>
      <c r="H30" s="150"/>
      <c r="I30" s="150"/>
      <c r="J30" s="150"/>
    </row>
    <row r="31" spans="1:12" s="23" customFormat="1" ht="17.25" customHeight="1" x14ac:dyDescent="0.3">
      <c r="A31" s="140" t="s">
        <v>27</v>
      </c>
      <c r="B31" s="173">
        <v>1</v>
      </c>
      <c r="C31" s="475" t="s">
        <v>28</v>
      </c>
      <c r="D31" s="476"/>
      <c r="E31" s="476"/>
      <c r="F31" s="477"/>
      <c r="G31" s="150"/>
      <c r="H31" s="150"/>
      <c r="I31" s="150"/>
      <c r="J31" s="150"/>
    </row>
    <row r="32" spans="1:12" s="23" customFormat="1" ht="17.25" customHeight="1" x14ac:dyDescent="0.3">
      <c r="A32" s="140" t="s">
        <v>29</v>
      </c>
      <c r="B32" s="173">
        <v>1</v>
      </c>
      <c r="C32" s="475" t="s">
        <v>30</v>
      </c>
      <c r="D32" s="476"/>
      <c r="E32" s="476"/>
      <c r="F32" s="477"/>
      <c r="G32" s="150"/>
      <c r="H32" s="150"/>
      <c r="I32" s="150"/>
      <c r="J32" s="191"/>
      <c r="K32" s="191"/>
      <c r="L32" s="192"/>
    </row>
    <row r="33" spans="1:12" s="23" customFormat="1" ht="17.25" customHeight="1" x14ac:dyDescent="0.3">
      <c r="A33" s="140"/>
      <c r="B33" s="193"/>
      <c r="C33" s="151"/>
      <c r="D33" s="151"/>
      <c r="E33" s="151"/>
      <c r="F33" s="151"/>
      <c r="G33" s="150"/>
      <c r="H33" s="150"/>
      <c r="I33" s="150"/>
      <c r="J33" s="191"/>
      <c r="K33" s="191"/>
      <c r="L33" s="192"/>
    </row>
    <row r="34" spans="1:12" s="23" customFormat="1" x14ac:dyDescent="0.3">
      <c r="A34" s="140" t="s">
        <v>31</v>
      </c>
      <c r="B34" s="131">
        <f>B31/B32</f>
        <v>1</v>
      </c>
      <c r="C34" s="141" t="s">
        <v>32</v>
      </c>
      <c r="D34" s="141"/>
      <c r="E34" s="141"/>
      <c r="G34" s="150"/>
      <c r="H34" s="150"/>
      <c r="I34" s="150"/>
      <c r="J34" s="191"/>
      <c r="K34" s="191"/>
      <c r="L34" s="192"/>
    </row>
    <row r="35" spans="1:12" s="23" customFormat="1" ht="19.5" customHeight="1" x14ac:dyDescent="0.3">
      <c r="A35" s="140"/>
      <c r="B35" s="194"/>
      <c r="E35" s="141"/>
      <c r="G35" s="150"/>
      <c r="H35" s="150"/>
      <c r="I35" s="150"/>
      <c r="J35" s="191"/>
      <c r="K35" s="191"/>
      <c r="L35" s="192"/>
    </row>
    <row r="36" spans="1:12" s="23" customFormat="1" ht="15.75" customHeight="1" x14ac:dyDescent="0.3">
      <c r="A36" s="132" t="s">
        <v>33</v>
      </c>
      <c r="B36" s="201">
        <v>100</v>
      </c>
      <c r="C36" s="141"/>
      <c r="D36" s="473" t="s">
        <v>34</v>
      </c>
      <c r="E36" s="474"/>
      <c r="F36" s="473" t="s">
        <v>35</v>
      </c>
      <c r="G36" s="474"/>
      <c r="H36" s="150"/>
      <c r="I36" s="150"/>
      <c r="J36" s="191"/>
      <c r="K36" s="191"/>
      <c r="L36" s="192"/>
    </row>
    <row r="37" spans="1:12" s="23" customFormat="1" ht="15.75" customHeight="1" x14ac:dyDescent="0.3">
      <c r="A37" s="133" t="s">
        <v>36</v>
      </c>
      <c r="B37" s="202">
        <v>5</v>
      </c>
      <c r="C37" s="195" t="s">
        <v>37</v>
      </c>
      <c r="D37" s="196" t="s">
        <v>38</v>
      </c>
      <c r="E37" s="197" t="s">
        <v>39</v>
      </c>
      <c r="F37" s="196" t="s">
        <v>38</v>
      </c>
      <c r="G37" s="197" t="s">
        <v>39</v>
      </c>
      <c r="H37" s="150"/>
      <c r="I37" s="150"/>
      <c r="J37" s="191"/>
      <c r="K37" s="191"/>
      <c r="L37" s="192"/>
    </row>
    <row r="38" spans="1:12" s="23" customFormat="1" ht="21.75" customHeight="1" x14ac:dyDescent="0.3">
      <c r="A38" s="133" t="s">
        <v>40</v>
      </c>
      <c r="B38" s="202">
        <v>100</v>
      </c>
      <c r="C38" s="181">
        <v>1</v>
      </c>
      <c r="D38" s="203">
        <v>6661828</v>
      </c>
      <c r="E38" s="117" t="e">
        <f>IF(ISBLANK(D38),"-",$D$48/$D$45*D38)</f>
        <v>#DIV/0!</v>
      </c>
      <c r="F38" s="206">
        <v>7568399</v>
      </c>
      <c r="G38" s="122" t="e">
        <f>IF(ISBLANK(F38),"-",$D$48/$F$45*F38)</f>
        <v>#DIV/0!</v>
      </c>
      <c r="H38" s="150"/>
      <c r="I38" s="150"/>
      <c r="J38" s="191"/>
      <c r="K38" s="191"/>
      <c r="L38" s="192"/>
    </row>
    <row r="39" spans="1:12" s="23" customFormat="1" ht="21.75" customHeight="1" x14ac:dyDescent="0.3">
      <c r="A39" s="133" t="s">
        <v>41</v>
      </c>
      <c r="B39" s="202">
        <v>1</v>
      </c>
      <c r="C39" s="182">
        <v>2</v>
      </c>
      <c r="D39" s="204">
        <v>6653833</v>
      </c>
      <c r="E39" s="118" t="e">
        <f>IF(ISBLANK(D39),"-",$D$48/$D$45*D39)</f>
        <v>#DIV/0!</v>
      </c>
      <c r="F39" s="172">
        <v>7560912</v>
      </c>
      <c r="G39" s="123" t="e">
        <f>IF(ISBLANK(F39),"-",$D$48/$F$45*F39)</f>
        <v>#DIV/0!</v>
      </c>
      <c r="H39" s="150"/>
      <c r="I39" s="150"/>
      <c r="J39" s="191"/>
      <c r="K39" s="191"/>
      <c r="L39" s="192"/>
    </row>
    <row r="40" spans="1:12" ht="21.75" customHeight="1" x14ac:dyDescent="0.3">
      <c r="A40" s="133" t="s">
        <v>42</v>
      </c>
      <c r="B40" s="202">
        <v>1</v>
      </c>
      <c r="C40" s="182">
        <v>3</v>
      </c>
      <c r="D40" s="204">
        <v>6645717</v>
      </c>
      <c r="E40" s="118" t="e">
        <f>IF(ISBLANK(D40),"-",$D$48/$D$45*D40)</f>
        <v>#DIV/0!</v>
      </c>
      <c r="F40" s="172">
        <v>7578250</v>
      </c>
      <c r="G40" s="123" t="e">
        <f>IF(ISBLANK(F40),"-",$D$48/$F$45*F40)</f>
        <v>#DIV/0!</v>
      </c>
      <c r="J40" s="191"/>
      <c r="K40" s="191"/>
      <c r="L40" s="145"/>
    </row>
    <row r="41" spans="1:12" ht="21.75" customHeight="1" x14ac:dyDescent="0.3">
      <c r="A41" s="133" t="s">
        <v>43</v>
      </c>
      <c r="B41" s="202">
        <v>1</v>
      </c>
      <c r="C41" s="183">
        <v>4</v>
      </c>
      <c r="D41" s="205"/>
      <c r="E41" s="119" t="str">
        <f>IF(ISBLANK(D41),"-",$D$48/$D$45*D41)</f>
        <v>-</v>
      </c>
      <c r="F41" s="207"/>
      <c r="G41" s="124" t="str">
        <f>IF(ISBLANK(F41),"-",$D$48/$F$45*F41)</f>
        <v>-</v>
      </c>
      <c r="J41" s="191"/>
      <c r="K41" s="191"/>
      <c r="L41" s="145"/>
    </row>
    <row r="42" spans="1:12" ht="22.5" customHeight="1" x14ac:dyDescent="0.3">
      <c r="A42" s="133" t="s">
        <v>44</v>
      </c>
      <c r="B42" s="202">
        <v>1</v>
      </c>
      <c r="C42" s="198" t="s">
        <v>45</v>
      </c>
      <c r="D42" s="217">
        <f>AVERAGE(D38:D41)</f>
        <v>6653792.666666667</v>
      </c>
      <c r="E42" s="120" t="e">
        <f>AVERAGE(E38:E41)</f>
        <v>#DIV/0!</v>
      </c>
      <c r="F42" s="121">
        <f>AVERAGE(F38:F41)</f>
        <v>7569187</v>
      </c>
      <c r="G42" s="120" t="e">
        <f>AVERAGE(G38:G41)</f>
        <v>#DIV/0!</v>
      </c>
    </row>
    <row r="43" spans="1:12" ht="21.75" customHeight="1" x14ac:dyDescent="0.3">
      <c r="A43" s="133" t="s">
        <v>46</v>
      </c>
      <c r="B43" s="172">
        <v>1</v>
      </c>
      <c r="C43" s="218" t="s">
        <v>47</v>
      </c>
      <c r="D43" s="219">
        <v>19.989999999999998</v>
      </c>
      <c r="E43" s="145"/>
      <c r="F43" s="208">
        <v>21.39</v>
      </c>
    </row>
    <row r="44" spans="1:12" ht="21.75" customHeight="1" x14ac:dyDescent="0.3">
      <c r="A44" s="133" t="s">
        <v>48</v>
      </c>
      <c r="B44" s="172">
        <v>1</v>
      </c>
      <c r="C44" s="220" t="s">
        <v>49</v>
      </c>
      <c r="D44" s="221">
        <f>D43*$B$34</f>
        <v>19.989999999999998</v>
      </c>
      <c r="E44" s="146"/>
      <c r="F44" s="125">
        <f>F43*$B$34</f>
        <v>21.39</v>
      </c>
    </row>
    <row r="45" spans="1:12" ht="19.5" customHeight="1" x14ac:dyDescent="0.3">
      <c r="A45" s="133" t="s">
        <v>50</v>
      </c>
      <c r="B45" s="146">
        <f>(B44/B43)*(B42/B41)*(B40/B39)*(B38/B37)*B36</f>
        <v>2000</v>
      </c>
      <c r="C45" s="220" t="s">
        <v>51</v>
      </c>
      <c r="D45" s="222">
        <f>D44*$B$30/100</f>
        <v>0</v>
      </c>
      <c r="E45" s="147"/>
      <c r="F45" s="126">
        <f>F44*$B$30/100</f>
        <v>0</v>
      </c>
    </row>
    <row r="46" spans="1:12" ht="19.5" customHeight="1" x14ac:dyDescent="0.3">
      <c r="A46" s="455" t="s">
        <v>52</v>
      </c>
      <c r="B46" s="456"/>
      <c r="C46" s="220" t="s">
        <v>53</v>
      </c>
      <c r="D46" s="221">
        <f>D45/$B$45</f>
        <v>0</v>
      </c>
      <c r="E46" s="147"/>
      <c r="F46" s="127">
        <f>F45/$B$45</f>
        <v>0</v>
      </c>
    </row>
    <row r="47" spans="1:12" ht="19.5" customHeight="1" x14ac:dyDescent="0.3">
      <c r="A47" s="457"/>
      <c r="B47" s="458"/>
      <c r="C47" s="220" t="s">
        <v>54</v>
      </c>
      <c r="D47" s="223">
        <v>0.01</v>
      </c>
      <c r="F47" s="148"/>
    </row>
    <row r="48" spans="1:12" x14ac:dyDescent="0.3">
      <c r="C48" s="220" t="s">
        <v>55</v>
      </c>
      <c r="D48" s="126">
        <f>D47*$B$45</f>
        <v>20</v>
      </c>
      <c r="F48" s="148"/>
    </row>
    <row r="49" spans="1:8" ht="19.5" customHeight="1" x14ac:dyDescent="0.3">
      <c r="C49" s="224" t="s">
        <v>56</v>
      </c>
      <c r="D49" s="225">
        <f>D48/B34</f>
        <v>20</v>
      </c>
      <c r="F49" s="149"/>
    </row>
    <row r="50" spans="1:8" x14ac:dyDescent="0.3">
      <c r="C50" s="136" t="s">
        <v>57</v>
      </c>
      <c r="D50" s="128" t="e">
        <f>AVERAGE(E38:E41,G38:G41)</f>
        <v>#DIV/0!</v>
      </c>
      <c r="F50" s="149"/>
    </row>
    <row r="51" spans="1:8" x14ac:dyDescent="0.3">
      <c r="C51" s="134" t="s">
        <v>58</v>
      </c>
      <c r="D51" s="129" t="e">
        <f>STDEV(E38:E41,G38:G41)/D50</f>
        <v>#DIV/0!</v>
      </c>
      <c r="F51" s="149"/>
    </row>
    <row r="52" spans="1:8" ht="19.5" customHeight="1" x14ac:dyDescent="0.3">
      <c r="C52" s="135" t="s">
        <v>59</v>
      </c>
      <c r="D52" s="130">
        <f>COUNT(E38:E41,G38:G41)</f>
        <v>0</v>
      </c>
      <c r="F52" s="149"/>
    </row>
    <row r="54" spans="1:8" x14ac:dyDescent="0.3">
      <c r="A54" s="142" t="s">
        <v>20</v>
      </c>
      <c r="B54" s="143" t="s">
        <v>60</v>
      </c>
    </row>
    <row r="55" spans="1:8" x14ac:dyDescent="0.3">
      <c r="A55" s="141" t="s">
        <v>61</v>
      </c>
      <c r="B55" s="144">
        <v>1</v>
      </c>
      <c r="C55" s="28" t="s">
        <v>62</v>
      </c>
    </row>
    <row r="56" spans="1:8" x14ac:dyDescent="0.3">
      <c r="A56" s="140" t="s">
        <v>63</v>
      </c>
      <c r="B56" s="176">
        <v>1</v>
      </c>
      <c r="C56" s="152" t="s">
        <v>64</v>
      </c>
      <c r="D56" s="177">
        <v>5</v>
      </c>
      <c r="E56" s="141" t="s">
        <v>62</v>
      </c>
      <c r="F56" s="152"/>
    </row>
    <row r="57" spans="1:8" ht="19.5" customHeight="1" x14ac:dyDescent="0.3">
      <c r="F57" s="152"/>
    </row>
    <row r="58" spans="1:8" s="23" customFormat="1" ht="15.75" customHeight="1" x14ac:dyDescent="0.3">
      <c r="A58" s="132" t="s">
        <v>65</v>
      </c>
      <c r="B58" s="174">
        <v>1</v>
      </c>
      <c r="C58" s="141"/>
      <c r="D58" s="199" t="s">
        <v>66</v>
      </c>
      <c r="E58" s="157" t="s">
        <v>67</v>
      </c>
      <c r="F58" s="157" t="s">
        <v>38</v>
      </c>
      <c r="G58" s="157" t="s">
        <v>68</v>
      </c>
      <c r="H58" s="195" t="s">
        <v>69</v>
      </c>
    </row>
    <row r="59" spans="1:8" s="23" customFormat="1" ht="15.75" customHeight="1" x14ac:dyDescent="0.3">
      <c r="A59" s="133" t="s">
        <v>70</v>
      </c>
      <c r="B59" s="175">
        <v>1</v>
      </c>
      <c r="C59" s="459" t="s">
        <v>71</v>
      </c>
      <c r="D59" s="463">
        <v>4.07</v>
      </c>
      <c r="E59" s="158">
        <v>1</v>
      </c>
      <c r="F59" s="178">
        <v>5040552</v>
      </c>
      <c r="G59" s="161" t="e">
        <f>IF(ISBLANK(F59),"-",(F59/$D$50*$D$47*$B$67)*$B$56/$D$59)</f>
        <v>#DIV/0!</v>
      </c>
      <c r="H59" s="162" t="e">
        <f t="shared" ref="H59:H70" si="0">IF(ISBLANK($D$59),"Enter Smp Vol",IF(ISBLANK(F59),"-",G59/$D$56))</f>
        <v>#DIV/0!</v>
      </c>
    </row>
    <row r="60" spans="1:8" s="23" customFormat="1" ht="21.75" customHeight="1" x14ac:dyDescent="0.3">
      <c r="A60" s="133" t="s">
        <v>72</v>
      </c>
      <c r="B60" s="175">
        <v>100</v>
      </c>
      <c r="C60" s="460"/>
      <c r="D60" s="464"/>
      <c r="E60" s="159">
        <v>2</v>
      </c>
      <c r="F60" s="179">
        <v>5040768</v>
      </c>
      <c r="G60" s="163" t="e">
        <f>IF(ISBLANK(F60),"-",(F60/$D$50*$D$47*$B$67)*$B$56/$D$59)</f>
        <v>#DIV/0!</v>
      </c>
      <c r="H60" s="164" t="e">
        <f t="shared" si="0"/>
        <v>#DIV/0!</v>
      </c>
    </row>
    <row r="61" spans="1:8" s="23" customFormat="1" ht="21.75" customHeight="1" x14ac:dyDescent="0.3">
      <c r="A61" s="133" t="s">
        <v>73</v>
      </c>
      <c r="B61" s="175">
        <v>5</v>
      </c>
      <c r="C61" s="460"/>
      <c r="D61" s="464"/>
      <c r="E61" s="159">
        <v>3</v>
      </c>
      <c r="F61" s="179">
        <v>5030592</v>
      </c>
      <c r="G61" s="163" t="e">
        <f>IF(ISBLANK(F61),"-",(F61/$D$50*$D$47*$B$67)*$B$56/$D$59)</f>
        <v>#DIV/0!</v>
      </c>
      <c r="H61" s="164" t="e">
        <f t="shared" si="0"/>
        <v>#DIV/0!</v>
      </c>
    </row>
    <row r="62" spans="1:8" ht="22.5" customHeight="1" x14ac:dyDescent="0.3">
      <c r="A62" s="133" t="s">
        <v>74</v>
      </c>
      <c r="B62" s="175">
        <v>100</v>
      </c>
      <c r="C62" s="461"/>
      <c r="D62" s="465"/>
      <c r="E62" s="160">
        <v>4</v>
      </c>
      <c r="F62" s="180"/>
      <c r="G62" s="209" t="str">
        <f>IF(ISBLANK(F62),"-",(F62/$D$50*$D$47*$B$67)*$B$56/$D$59)</f>
        <v>-</v>
      </c>
      <c r="H62" s="164" t="str">
        <f t="shared" si="0"/>
        <v>-</v>
      </c>
    </row>
    <row r="63" spans="1:8" ht="21.75" customHeight="1" x14ac:dyDescent="0.3">
      <c r="A63" s="133" t="s">
        <v>75</v>
      </c>
      <c r="B63" s="175">
        <v>1</v>
      </c>
      <c r="C63" s="459" t="s">
        <v>76</v>
      </c>
      <c r="D63" s="463">
        <v>4.1900000000000004</v>
      </c>
      <c r="E63" s="158">
        <v>1</v>
      </c>
      <c r="F63" s="178">
        <v>5130012</v>
      </c>
      <c r="G63" s="161" t="e">
        <f>IF(ISBLANK(F63),"-",(F63/$D$50*$D$47*$B$67)*$B$56/$D$63)</f>
        <v>#DIV/0!</v>
      </c>
      <c r="H63" s="162" t="e">
        <f t="shared" si="0"/>
        <v>#DIV/0!</v>
      </c>
    </row>
    <row r="64" spans="1:8" ht="21.75" customHeight="1" x14ac:dyDescent="0.3">
      <c r="A64" s="133" t="s">
        <v>77</v>
      </c>
      <c r="B64" s="175">
        <v>1</v>
      </c>
      <c r="C64" s="460"/>
      <c r="D64" s="464"/>
      <c r="E64" s="159">
        <v>2</v>
      </c>
      <c r="F64" s="179">
        <v>5124569</v>
      </c>
      <c r="G64" s="163" t="e">
        <f>IF(ISBLANK(F64),"-",(F64/$D$50*$D$47*$B$67)*$B$56/$D$63)</f>
        <v>#DIV/0!</v>
      </c>
      <c r="H64" s="164" t="e">
        <f t="shared" si="0"/>
        <v>#DIV/0!</v>
      </c>
    </row>
    <row r="65" spans="1:9" ht="21.75" customHeight="1" x14ac:dyDescent="0.3">
      <c r="A65" s="133" t="s">
        <v>78</v>
      </c>
      <c r="B65" s="175">
        <v>1</v>
      </c>
      <c r="C65" s="460"/>
      <c r="D65" s="464"/>
      <c r="E65" s="159">
        <v>3</v>
      </c>
      <c r="F65" s="179">
        <v>5122295</v>
      </c>
      <c r="G65" s="163" t="e">
        <f>IF(ISBLANK(F65),"-",(F65/$D$50*$D$47*$B$67)*$B$56/$D$63)</f>
        <v>#DIV/0!</v>
      </c>
      <c r="H65" s="164" t="e">
        <f t="shared" si="0"/>
        <v>#DIV/0!</v>
      </c>
    </row>
    <row r="66" spans="1:9" ht="21.75" customHeight="1" x14ac:dyDescent="0.3">
      <c r="A66" s="133" t="s">
        <v>79</v>
      </c>
      <c r="B66" s="175">
        <v>1</v>
      </c>
      <c r="C66" s="461"/>
      <c r="D66" s="465"/>
      <c r="E66" s="160">
        <v>4</v>
      </c>
      <c r="F66" s="180"/>
      <c r="G66" s="209" t="str">
        <f>IF(ISBLANK(F66),"-",(F66/$D$50*$D$47*$B$67)*$B$56/$D$63)</f>
        <v>-</v>
      </c>
      <c r="H66" s="165" t="str">
        <f t="shared" si="0"/>
        <v>-</v>
      </c>
    </row>
    <row r="67" spans="1:9" ht="21.75" customHeight="1" x14ac:dyDescent="0.3">
      <c r="A67" s="133" t="s">
        <v>80</v>
      </c>
      <c r="B67" s="182">
        <f>(B66/B65)*(B64/B63)*(B62/B61)*(B60/B59)*B58</f>
        <v>2000</v>
      </c>
      <c r="C67" s="459" t="s">
        <v>81</v>
      </c>
      <c r="D67" s="463">
        <v>4.17</v>
      </c>
      <c r="E67" s="158">
        <v>1</v>
      </c>
      <c r="F67" s="178">
        <v>5046833</v>
      </c>
      <c r="G67" s="161" t="e">
        <f>IF(ISBLANK(F67),"-",(F67/$D$50*$D$47*$B$67)*$B$56/$D$67)</f>
        <v>#DIV/0!</v>
      </c>
      <c r="H67" s="164" t="e">
        <f t="shared" si="0"/>
        <v>#DIV/0!</v>
      </c>
    </row>
    <row r="68" spans="1:9" ht="21.75" customHeight="1" x14ac:dyDescent="0.3">
      <c r="A68" s="215" t="s">
        <v>82</v>
      </c>
      <c r="B68" s="216">
        <f>(D47*B67)/D56*B56</f>
        <v>4</v>
      </c>
      <c r="C68" s="460"/>
      <c r="D68" s="464"/>
      <c r="E68" s="159">
        <v>2</v>
      </c>
      <c r="F68" s="179">
        <v>5043339</v>
      </c>
      <c r="G68" s="163" t="e">
        <f>IF(ISBLANK(F68),"-",(F68/$D$50*$D$47*$B$67)*$B$56/$D$67)</f>
        <v>#DIV/0!</v>
      </c>
      <c r="H68" s="164" t="e">
        <f t="shared" si="0"/>
        <v>#DIV/0!</v>
      </c>
    </row>
    <row r="69" spans="1:9" ht="21" customHeight="1" x14ac:dyDescent="0.3">
      <c r="A69" s="455" t="s">
        <v>52</v>
      </c>
      <c r="B69" s="466"/>
      <c r="C69" s="460"/>
      <c r="D69" s="464"/>
      <c r="E69" s="159">
        <v>3</v>
      </c>
      <c r="F69" s="179">
        <v>5053354</v>
      </c>
      <c r="G69" s="163" t="e">
        <f>IF(ISBLANK(F69),"-",(F69/$D$50*$D$47*$B$67)*$B$56/$D$67)</f>
        <v>#DIV/0!</v>
      </c>
      <c r="H69" s="164" t="e">
        <f t="shared" si="0"/>
        <v>#DIV/0!</v>
      </c>
    </row>
    <row r="70" spans="1:9" ht="21.75" customHeight="1" x14ac:dyDescent="0.3">
      <c r="A70" s="457"/>
      <c r="B70" s="467"/>
      <c r="C70" s="462"/>
      <c r="D70" s="465"/>
      <c r="E70" s="160">
        <v>4</v>
      </c>
      <c r="F70" s="180"/>
      <c r="G70" s="209" t="str">
        <f>IF(ISBLANK(F70),"-",(F70/$D$50*$D$47*$B$67)*$B$56/$D$67)</f>
        <v>-</v>
      </c>
      <c r="H70" s="165" t="str">
        <f t="shared" si="0"/>
        <v>-</v>
      </c>
    </row>
    <row r="71" spans="1:9" x14ac:dyDescent="0.3">
      <c r="A71" s="153"/>
      <c r="B71" s="153"/>
      <c r="C71" s="153"/>
      <c r="E71" s="153"/>
      <c r="F71" s="154"/>
      <c r="G71" s="136" t="s">
        <v>45</v>
      </c>
      <c r="H71" s="210" t="e">
        <f>AVERAGE(H59:H70)</f>
        <v>#DIV/0!</v>
      </c>
    </row>
    <row r="72" spans="1:9" x14ac:dyDescent="0.3">
      <c r="C72" s="153"/>
      <c r="E72" s="153"/>
      <c r="F72" s="154"/>
      <c r="G72" s="134" t="s">
        <v>58</v>
      </c>
      <c r="H72" s="166" t="e">
        <f>STDEV(H59:H70)/H71</f>
        <v>#DIV/0!</v>
      </c>
    </row>
    <row r="73" spans="1:9" ht="19.5" customHeight="1" x14ac:dyDescent="0.3">
      <c r="A73" s="153"/>
      <c r="B73" s="153"/>
      <c r="C73" s="154"/>
      <c r="E73" s="155"/>
      <c r="F73" s="154"/>
      <c r="G73" s="135" t="s">
        <v>59</v>
      </c>
      <c r="H73" s="167">
        <f>COUNT(H59:H70)</f>
        <v>0</v>
      </c>
    </row>
    <row r="74" spans="1:9" s="114" customFormat="1" x14ac:dyDescent="0.3">
      <c r="A74" s="226"/>
      <c r="B74" s="226"/>
      <c r="C74" s="146"/>
      <c r="E74" s="147"/>
      <c r="F74" s="146"/>
      <c r="G74" s="227"/>
      <c r="H74" s="228"/>
    </row>
    <row r="75" spans="1:9" s="114" customFormat="1" x14ac:dyDescent="0.3">
      <c r="A75" s="226"/>
      <c r="B75" s="226"/>
      <c r="C75" s="146"/>
      <c r="E75" s="147"/>
      <c r="F75" s="146"/>
      <c r="G75" s="227"/>
      <c r="H75" s="228"/>
    </row>
    <row r="76" spans="1:9" ht="19.5" customHeight="1" x14ac:dyDescent="0.3">
      <c r="A76" s="169"/>
      <c r="B76" s="168"/>
      <c r="C76" s="168"/>
      <c r="D76" s="168"/>
      <c r="E76" s="168"/>
      <c r="F76" s="168"/>
      <c r="G76" s="168"/>
      <c r="H76" s="168"/>
      <c r="I76" s="156"/>
    </row>
    <row r="77" spans="1:9" x14ac:dyDescent="0.3">
      <c r="B77" s="152" t="s">
        <v>83</v>
      </c>
      <c r="E77" s="154" t="s">
        <v>84</v>
      </c>
      <c r="F77" s="156"/>
      <c r="G77" s="154" t="s">
        <v>85</v>
      </c>
    </row>
    <row r="78" spans="1:9" ht="83.1" customHeight="1" x14ac:dyDescent="0.3">
      <c r="A78" s="200" t="s">
        <v>86</v>
      </c>
      <c r="B78" s="211"/>
      <c r="C78" s="211"/>
      <c r="E78" s="115"/>
      <c r="G78" s="212"/>
      <c r="H78" s="212"/>
    </row>
    <row r="79" spans="1:9" ht="83.1" customHeight="1" x14ac:dyDescent="0.3">
      <c r="A79" s="200" t="s">
        <v>87</v>
      </c>
      <c r="B79" s="213"/>
      <c r="C79" s="213"/>
      <c r="E79" s="116"/>
      <c r="F79" s="156"/>
      <c r="G79" s="214"/>
      <c r="H79" s="214"/>
    </row>
    <row r="80" spans="1:9" x14ac:dyDescent="0.3">
      <c r="A80" s="153"/>
      <c r="B80" s="153"/>
      <c r="C80" s="154"/>
      <c r="D80" s="155"/>
      <c r="E80" s="154"/>
      <c r="F80" s="154"/>
      <c r="G80" s="156"/>
    </row>
    <row r="81" spans="1:7" x14ac:dyDescent="0.3">
      <c r="A81" s="153"/>
      <c r="B81" s="153"/>
      <c r="C81" s="154"/>
      <c r="D81" s="155"/>
      <c r="E81" s="154"/>
      <c r="F81" s="154"/>
      <c r="G81" s="156"/>
    </row>
    <row r="82" spans="1:7" x14ac:dyDescent="0.3">
      <c r="A82" s="153"/>
      <c r="B82" s="153"/>
      <c r="C82" s="154"/>
      <c r="D82" s="155"/>
      <c r="E82" s="154"/>
      <c r="F82" s="154"/>
      <c r="G82" s="156"/>
    </row>
    <row r="83" spans="1:7" x14ac:dyDescent="0.3">
      <c r="A83" s="153"/>
      <c r="B83" s="153"/>
      <c r="C83" s="154"/>
      <c r="D83" s="155"/>
      <c r="E83" s="154"/>
      <c r="F83" s="154"/>
      <c r="G83" s="156"/>
    </row>
    <row r="84" spans="1:7" x14ac:dyDescent="0.3">
      <c r="A84" s="153"/>
      <c r="B84" s="153"/>
      <c r="C84" s="154"/>
      <c r="D84" s="155"/>
      <c r="E84" s="154"/>
      <c r="F84" s="154"/>
      <c r="G84" s="156"/>
    </row>
    <row r="85" spans="1:7" x14ac:dyDescent="0.3">
      <c r="A85" s="153"/>
      <c r="B85" s="153"/>
      <c r="C85" s="154"/>
      <c r="D85" s="155"/>
      <c r="E85" s="154"/>
      <c r="F85" s="154"/>
      <c r="G85" s="156"/>
    </row>
    <row r="86" spans="1:7" x14ac:dyDescent="0.3">
      <c r="A86" s="153"/>
      <c r="B86" s="153"/>
      <c r="C86" s="154"/>
      <c r="D86" s="155"/>
      <c r="E86" s="154"/>
      <c r="F86" s="154"/>
      <c r="G86" s="156"/>
    </row>
    <row r="87" spans="1:7" x14ac:dyDescent="0.3">
      <c r="A87" s="153"/>
      <c r="B87" s="153"/>
      <c r="C87" s="154"/>
      <c r="D87" s="155"/>
      <c r="E87" s="154"/>
      <c r="F87" s="154"/>
      <c r="G87" s="156"/>
    </row>
    <row r="88" spans="1:7" x14ac:dyDescent="0.3">
      <c r="A88" s="153"/>
      <c r="B88" s="153"/>
      <c r="C88" s="154"/>
      <c r="D88" s="155"/>
      <c r="E88" s="154"/>
      <c r="F88" s="154"/>
      <c r="G88" s="156"/>
    </row>
  </sheetData>
  <sheetProtection formatCells="0" formatColumns="0" formatRows="0" insertColumns="0" insertRows="0" insertHyperlinks="0" deleteColumns="0" deleteRows="0" sort="0" autoFilter="0" pivotTables="0"/>
  <mergeCells count="15"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view="pageBreakPreview" topLeftCell="A22" zoomScale="70" zoomScaleNormal="75" workbookViewId="0">
      <selection activeCell="A53" sqref="A53"/>
    </sheetView>
  </sheetViews>
  <sheetFormatPr defaultRowHeight="18.75" x14ac:dyDescent="0.3"/>
  <cols>
    <col min="1" max="1" width="52.7109375" style="28" customWidth="1"/>
    <col min="2" max="2" width="22.140625" style="28" customWidth="1"/>
    <col min="3" max="3" width="38.42578125" style="28" customWidth="1"/>
    <col min="4" max="4" width="23.140625" style="28" customWidth="1"/>
    <col min="5" max="5" width="26" style="28" customWidth="1"/>
    <col min="6" max="6" width="25.42578125" style="28" customWidth="1"/>
    <col min="7" max="7" width="28.140625" style="28" customWidth="1"/>
    <col min="8" max="8" width="30.42578125" style="28" customWidth="1"/>
    <col min="9" max="9" width="22.28515625" style="28" customWidth="1"/>
    <col min="10" max="10" width="9.140625" style="28" customWidth="1"/>
  </cols>
  <sheetData>
    <row r="17" spans="1:12" x14ac:dyDescent="0.3">
      <c r="A17" s="256" t="s">
        <v>9</v>
      </c>
      <c r="B17" s="256"/>
    </row>
    <row r="18" spans="1:12" x14ac:dyDescent="0.3">
      <c r="A18" s="302" t="s">
        <v>10</v>
      </c>
      <c r="B18" s="468" t="s">
        <v>11</v>
      </c>
      <c r="C18" s="468"/>
    </row>
    <row r="19" spans="1:12" x14ac:dyDescent="0.3">
      <c r="A19" s="302" t="s">
        <v>12</v>
      </c>
      <c r="B19" s="298" t="s">
        <v>8</v>
      </c>
      <c r="C19" s="300"/>
    </row>
    <row r="20" spans="1:12" x14ac:dyDescent="0.3">
      <c r="A20" s="302" t="s">
        <v>13</v>
      </c>
      <c r="B20" s="298" t="s">
        <v>14</v>
      </c>
      <c r="C20" s="300"/>
    </row>
    <row r="21" spans="1:12" x14ac:dyDescent="0.3">
      <c r="A21" s="302" t="s">
        <v>15</v>
      </c>
      <c r="B21" s="469" t="s">
        <v>16</v>
      </c>
      <c r="C21" s="469"/>
    </row>
    <row r="22" spans="1:12" x14ac:dyDescent="0.3">
      <c r="A22" s="302" t="s">
        <v>17</v>
      </c>
      <c r="B22" s="301" t="s">
        <v>18</v>
      </c>
      <c r="C22" s="300"/>
    </row>
    <row r="23" spans="1:12" x14ac:dyDescent="0.3">
      <c r="A23" s="302" t="s">
        <v>19</v>
      </c>
      <c r="B23" s="299"/>
      <c r="C23" s="300"/>
    </row>
    <row r="24" spans="1:12" x14ac:dyDescent="0.3">
      <c r="A24" s="302"/>
      <c r="B24" s="303"/>
    </row>
    <row r="25" spans="1:12" x14ac:dyDescent="0.3">
      <c r="A25" s="304" t="s">
        <v>20</v>
      </c>
      <c r="B25" s="303"/>
    </row>
    <row r="26" spans="1:12" x14ac:dyDescent="0.3">
      <c r="A26" s="253" t="s">
        <v>21</v>
      </c>
      <c r="B26" s="284"/>
    </row>
    <row r="27" spans="1:12" x14ac:dyDescent="0.3">
      <c r="A27" s="254" t="s">
        <v>22</v>
      </c>
      <c r="B27" s="285"/>
    </row>
    <row r="28" spans="1:12" ht="19.5" customHeight="1" x14ac:dyDescent="0.3">
      <c r="A28" s="254" t="s">
        <v>23</v>
      </c>
      <c r="B28" s="286"/>
    </row>
    <row r="29" spans="1:12" s="23" customFormat="1" ht="15.75" customHeight="1" x14ac:dyDescent="0.3">
      <c r="A29" s="254" t="s">
        <v>24</v>
      </c>
      <c r="B29" s="285"/>
      <c r="C29" s="470" t="s">
        <v>25</v>
      </c>
      <c r="D29" s="471"/>
      <c r="E29" s="472"/>
      <c r="G29" s="264"/>
      <c r="H29" s="264"/>
      <c r="I29" s="264"/>
      <c r="J29" s="264"/>
    </row>
    <row r="30" spans="1:12" s="23" customFormat="1" ht="19.5" customHeight="1" x14ac:dyDescent="0.3">
      <c r="A30" s="254" t="s">
        <v>26</v>
      </c>
      <c r="B30" s="284">
        <f>B28-B29</f>
        <v>0</v>
      </c>
      <c r="C30" s="251"/>
      <c r="D30" s="251"/>
      <c r="E30" s="252"/>
      <c r="G30" s="264"/>
      <c r="H30" s="264"/>
      <c r="I30" s="264"/>
      <c r="J30" s="264"/>
    </row>
    <row r="31" spans="1:12" s="23" customFormat="1" ht="17.25" customHeight="1" x14ac:dyDescent="0.3">
      <c r="A31" s="254" t="s">
        <v>27</v>
      </c>
      <c r="B31" s="287">
        <v>1</v>
      </c>
      <c r="C31" s="475" t="s">
        <v>28</v>
      </c>
      <c r="D31" s="476"/>
      <c r="E31" s="476"/>
      <c r="F31" s="477"/>
      <c r="G31" s="264"/>
      <c r="H31" s="264"/>
      <c r="I31" s="264"/>
      <c r="J31" s="264"/>
    </row>
    <row r="32" spans="1:12" s="23" customFormat="1" ht="17.25" customHeight="1" x14ac:dyDescent="0.3">
      <c r="A32" s="254" t="s">
        <v>29</v>
      </c>
      <c r="B32" s="287">
        <v>1</v>
      </c>
      <c r="C32" s="475" t="s">
        <v>30</v>
      </c>
      <c r="D32" s="476"/>
      <c r="E32" s="476"/>
      <c r="F32" s="477"/>
      <c r="G32" s="264"/>
      <c r="H32" s="264"/>
      <c r="I32" s="264"/>
      <c r="J32" s="305"/>
      <c r="K32" s="305"/>
      <c r="L32" s="306"/>
    </row>
    <row r="33" spans="1:12" s="23" customFormat="1" ht="17.25" customHeight="1" x14ac:dyDescent="0.3">
      <c r="A33" s="254"/>
      <c r="B33" s="307"/>
      <c r="C33" s="265"/>
      <c r="D33" s="265"/>
      <c r="E33" s="265"/>
      <c r="F33" s="265"/>
      <c r="G33" s="264"/>
      <c r="H33" s="264"/>
      <c r="I33" s="264"/>
      <c r="J33" s="305"/>
      <c r="K33" s="305"/>
      <c r="L33" s="306"/>
    </row>
    <row r="34" spans="1:12" s="23" customFormat="1" x14ac:dyDescent="0.3">
      <c r="A34" s="254" t="s">
        <v>31</v>
      </c>
      <c r="B34" s="245">
        <f>B31/B32</f>
        <v>1</v>
      </c>
      <c r="C34" s="255" t="s">
        <v>32</v>
      </c>
      <c r="D34" s="255"/>
      <c r="E34" s="255"/>
      <c r="G34" s="264"/>
      <c r="H34" s="264"/>
      <c r="I34" s="264"/>
      <c r="J34" s="305"/>
      <c r="K34" s="305"/>
      <c r="L34" s="306"/>
    </row>
    <row r="35" spans="1:12" s="23" customFormat="1" ht="19.5" customHeight="1" x14ac:dyDescent="0.3">
      <c r="A35" s="254"/>
      <c r="B35" s="308"/>
      <c r="E35" s="255"/>
      <c r="G35" s="264"/>
      <c r="H35" s="264"/>
      <c r="I35" s="264"/>
      <c r="J35" s="305"/>
      <c r="K35" s="305"/>
      <c r="L35" s="306"/>
    </row>
    <row r="36" spans="1:12" s="23" customFormat="1" ht="15.75" customHeight="1" x14ac:dyDescent="0.3">
      <c r="A36" s="246" t="s">
        <v>33</v>
      </c>
      <c r="B36" s="315">
        <v>100</v>
      </c>
      <c r="C36" s="255"/>
      <c r="D36" s="473" t="s">
        <v>34</v>
      </c>
      <c r="E36" s="474"/>
      <c r="F36" s="473" t="s">
        <v>35</v>
      </c>
      <c r="G36" s="474"/>
      <c r="H36" s="264"/>
      <c r="I36" s="264"/>
      <c r="J36" s="305"/>
      <c r="K36" s="305"/>
      <c r="L36" s="306"/>
    </row>
    <row r="37" spans="1:12" s="23" customFormat="1" ht="15.75" customHeight="1" x14ac:dyDescent="0.3">
      <c r="A37" s="247" t="s">
        <v>36</v>
      </c>
      <c r="B37" s="316">
        <v>5</v>
      </c>
      <c r="C37" s="309" t="s">
        <v>37</v>
      </c>
      <c r="D37" s="310" t="s">
        <v>38</v>
      </c>
      <c r="E37" s="311" t="s">
        <v>39</v>
      </c>
      <c r="F37" s="310" t="s">
        <v>38</v>
      </c>
      <c r="G37" s="311" t="s">
        <v>39</v>
      </c>
      <c r="H37" s="264"/>
      <c r="I37" s="264"/>
      <c r="J37" s="305"/>
      <c r="K37" s="305"/>
      <c r="L37" s="306"/>
    </row>
    <row r="38" spans="1:12" s="23" customFormat="1" ht="21.75" customHeight="1" x14ac:dyDescent="0.3">
      <c r="A38" s="247" t="s">
        <v>40</v>
      </c>
      <c r="B38" s="316">
        <v>100</v>
      </c>
      <c r="C38" s="295">
        <v>1</v>
      </c>
      <c r="D38" s="317">
        <v>7074200</v>
      </c>
      <c r="E38" s="231" t="e">
        <f>IF(ISBLANK(D38),"-",$D$48/$D$45*D38)</f>
        <v>#DIV/0!</v>
      </c>
      <c r="F38" s="320">
        <v>7502047</v>
      </c>
      <c r="G38" s="236" t="e">
        <f>IF(ISBLANK(F38),"-",$D$48/$F$45*F38)</f>
        <v>#DIV/0!</v>
      </c>
      <c r="H38" s="264"/>
      <c r="I38" s="264"/>
      <c r="J38" s="305"/>
      <c r="K38" s="305"/>
      <c r="L38" s="306"/>
    </row>
    <row r="39" spans="1:12" s="23" customFormat="1" ht="21.75" customHeight="1" x14ac:dyDescent="0.3">
      <c r="A39" s="247" t="s">
        <v>41</v>
      </c>
      <c r="B39" s="316">
        <v>1</v>
      </c>
      <c r="C39" s="296">
        <v>2</v>
      </c>
      <c r="D39" s="318">
        <v>7074989</v>
      </c>
      <c r="E39" s="232" t="e">
        <f>IF(ISBLANK(D39),"-",$D$48/$D$45*D39)</f>
        <v>#DIV/0!</v>
      </c>
      <c r="F39" s="286">
        <v>7501402</v>
      </c>
      <c r="G39" s="237" t="e">
        <f>IF(ISBLANK(F39),"-",$D$48/$F$45*F39)</f>
        <v>#DIV/0!</v>
      </c>
      <c r="H39" s="264"/>
      <c r="I39" s="264"/>
      <c r="J39" s="305"/>
      <c r="K39" s="305"/>
      <c r="L39" s="306"/>
    </row>
    <row r="40" spans="1:12" ht="21.75" customHeight="1" x14ac:dyDescent="0.3">
      <c r="A40" s="247" t="s">
        <v>42</v>
      </c>
      <c r="B40" s="316">
        <v>1</v>
      </c>
      <c r="C40" s="296">
        <v>3</v>
      </c>
      <c r="D40" s="318">
        <v>7090435</v>
      </c>
      <c r="E40" s="232" t="e">
        <f>IF(ISBLANK(D40),"-",$D$48/$D$45*D40)</f>
        <v>#DIV/0!</v>
      </c>
      <c r="F40" s="286">
        <v>7518881</v>
      </c>
      <c r="G40" s="237" t="e">
        <f>IF(ISBLANK(F40),"-",$D$48/$F$45*F40)</f>
        <v>#DIV/0!</v>
      </c>
      <c r="J40" s="305"/>
      <c r="K40" s="305"/>
      <c r="L40" s="259"/>
    </row>
    <row r="41" spans="1:12" ht="21.75" customHeight="1" x14ac:dyDescent="0.3">
      <c r="A41" s="247" t="s">
        <v>43</v>
      </c>
      <c r="B41" s="316">
        <v>1</v>
      </c>
      <c r="C41" s="297">
        <v>4</v>
      </c>
      <c r="D41" s="319"/>
      <c r="E41" s="233" t="str">
        <f>IF(ISBLANK(D41),"-",$D$48/$D$45*D41)</f>
        <v>-</v>
      </c>
      <c r="F41" s="321"/>
      <c r="G41" s="238" t="str">
        <f>IF(ISBLANK(F41),"-",$D$48/$F$45*F41)</f>
        <v>-</v>
      </c>
      <c r="J41" s="305"/>
      <c r="K41" s="305"/>
      <c r="L41" s="259"/>
    </row>
    <row r="42" spans="1:12" ht="22.5" customHeight="1" x14ac:dyDescent="0.3">
      <c r="A42" s="247" t="s">
        <v>44</v>
      </c>
      <c r="B42" s="316">
        <v>1</v>
      </c>
      <c r="C42" s="312" t="s">
        <v>45</v>
      </c>
      <c r="D42" s="331">
        <f>AVERAGE(D38:D41)</f>
        <v>7079874.666666667</v>
      </c>
      <c r="E42" s="234" t="e">
        <f>AVERAGE(E38:E41)</f>
        <v>#DIV/0!</v>
      </c>
      <c r="F42" s="235">
        <f>AVERAGE(F38:F41)</f>
        <v>7507443.333333333</v>
      </c>
      <c r="G42" s="234" t="e">
        <f>AVERAGE(G38:G41)</f>
        <v>#DIV/0!</v>
      </c>
    </row>
    <row r="43" spans="1:12" ht="21.75" customHeight="1" x14ac:dyDescent="0.3">
      <c r="A43" s="247" t="s">
        <v>46</v>
      </c>
      <c r="B43" s="286">
        <v>1</v>
      </c>
      <c r="C43" s="332" t="s">
        <v>47</v>
      </c>
      <c r="D43" s="333">
        <v>19.989999999999998</v>
      </c>
      <c r="E43" s="259"/>
      <c r="F43" s="322">
        <v>21.39</v>
      </c>
    </row>
    <row r="44" spans="1:12" ht="21.75" customHeight="1" x14ac:dyDescent="0.3">
      <c r="A44" s="247" t="s">
        <v>48</v>
      </c>
      <c r="B44" s="286">
        <v>1</v>
      </c>
      <c r="C44" s="334" t="s">
        <v>49</v>
      </c>
      <c r="D44" s="335">
        <f>D43*$B$34</f>
        <v>19.989999999999998</v>
      </c>
      <c r="E44" s="260"/>
      <c r="F44" s="239">
        <f>F43*$B$34</f>
        <v>21.39</v>
      </c>
    </row>
    <row r="45" spans="1:12" ht="19.5" customHeight="1" x14ac:dyDescent="0.3">
      <c r="A45" s="247" t="s">
        <v>50</v>
      </c>
      <c r="B45" s="260">
        <f>(B44/B43)*(B42/B41)*(B40/B39)*(B38/B37)*B36</f>
        <v>2000</v>
      </c>
      <c r="C45" s="334" t="s">
        <v>51</v>
      </c>
      <c r="D45" s="336">
        <f>D44*$B$30/100</f>
        <v>0</v>
      </c>
      <c r="E45" s="261"/>
      <c r="F45" s="240">
        <f>F44*$B$30/100</f>
        <v>0</v>
      </c>
    </row>
    <row r="46" spans="1:12" ht="19.5" customHeight="1" x14ac:dyDescent="0.3">
      <c r="A46" s="455" t="s">
        <v>52</v>
      </c>
      <c r="B46" s="456"/>
      <c r="C46" s="334" t="s">
        <v>53</v>
      </c>
      <c r="D46" s="335">
        <f>D45/$B$45</f>
        <v>0</v>
      </c>
      <c r="E46" s="261"/>
      <c r="F46" s="241">
        <f>F45/$B$45</f>
        <v>0</v>
      </c>
    </row>
    <row r="47" spans="1:12" ht="19.5" customHeight="1" x14ac:dyDescent="0.3">
      <c r="A47" s="457"/>
      <c r="B47" s="458"/>
      <c r="C47" s="334" t="s">
        <v>54</v>
      </c>
      <c r="D47" s="337">
        <v>0.01</v>
      </c>
      <c r="F47" s="262"/>
    </row>
    <row r="48" spans="1:12" x14ac:dyDescent="0.3">
      <c r="C48" s="334" t="s">
        <v>55</v>
      </c>
      <c r="D48" s="240">
        <f>D47*$B$45</f>
        <v>20</v>
      </c>
      <c r="F48" s="262"/>
    </row>
    <row r="49" spans="1:8" ht="19.5" customHeight="1" x14ac:dyDescent="0.3">
      <c r="C49" s="338" t="s">
        <v>56</v>
      </c>
      <c r="D49" s="339">
        <f>D48/B34</f>
        <v>20</v>
      </c>
      <c r="F49" s="263"/>
    </row>
    <row r="50" spans="1:8" x14ac:dyDescent="0.3">
      <c r="C50" s="250" t="s">
        <v>57</v>
      </c>
      <c r="D50" s="242" t="e">
        <f>AVERAGE(E38:E41,G38:G41)</f>
        <v>#DIV/0!</v>
      </c>
      <c r="F50" s="263"/>
    </row>
    <row r="51" spans="1:8" x14ac:dyDescent="0.3">
      <c r="C51" s="248" t="s">
        <v>58</v>
      </c>
      <c r="D51" s="243" t="e">
        <f>STDEV(E38:E41,G38:G41)/D50</f>
        <v>#DIV/0!</v>
      </c>
      <c r="F51" s="263"/>
    </row>
    <row r="52" spans="1:8" ht="19.5" customHeight="1" x14ac:dyDescent="0.3">
      <c r="C52" s="249" t="s">
        <v>59</v>
      </c>
      <c r="D52" s="244">
        <f>COUNT(E38:E41,G38:G41)</f>
        <v>0</v>
      </c>
      <c r="F52" s="263"/>
    </row>
    <row r="54" spans="1:8" x14ac:dyDescent="0.3">
      <c r="A54" s="256" t="s">
        <v>20</v>
      </c>
      <c r="B54" s="257" t="s">
        <v>60</v>
      </c>
    </row>
    <row r="55" spans="1:8" x14ac:dyDescent="0.3">
      <c r="A55" s="255" t="s">
        <v>61</v>
      </c>
      <c r="B55" s="258">
        <v>1</v>
      </c>
      <c r="C55" s="28" t="s">
        <v>62</v>
      </c>
    </row>
    <row r="56" spans="1:8" x14ac:dyDescent="0.3">
      <c r="A56" s="254" t="s">
        <v>63</v>
      </c>
      <c r="B56" s="290">
        <v>1</v>
      </c>
      <c r="C56" s="266" t="s">
        <v>64</v>
      </c>
      <c r="D56" s="291">
        <v>5</v>
      </c>
      <c r="E56" s="255" t="s">
        <v>62</v>
      </c>
      <c r="F56" s="266"/>
    </row>
    <row r="57" spans="1:8" ht="19.5" customHeight="1" x14ac:dyDescent="0.3">
      <c r="F57" s="266"/>
    </row>
    <row r="58" spans="1:8" s="23" customFormat="1" ht="15.75" customHeight="1" x14ac:dyDescent="0.3">
      <c r="A58" s="246" t="s">
        <v>65</v>
      </c>
      <c r="B58" s="288">
        <v>1</v>
      </c>
      <c r="C58" s="255"/>
      <c r="D58" s="313" t="s">
        <v>66</v>
      </c>
      <c r="E58" s="271" t="s">
        <v>67</v>
      </c>
      <c r="F58" s="271" t="s">
        <v>38</v>
      </c>
      <c r="G58" s="271" t="s">
        <v>68</v>
      </c>
      <c r="H58" s="309" t="s">
        <v>69</v>
      </c>
    </row>
    <row r="59" spans="1:8" s="23" customFormat="1" ht="15.75" customHeight="1" x14ac:dyDescent="0.3">
      <c r="A59" s="247" t="s">
        <v>70</v>
      </c>
      <c r="B59" s="289">
        <v>1</v>
      </c>
      <c r="C59" s="459" t="s">
        <v>71</v>
      </c>
      <c r="D59" s="463">
        <v>4.0599999999999996</v>
      </c>
      <c r="E59" s="272">
        <v>1</v>
      </c>
      <c r="F59" s="292">
        <v>4738426</v>
      </c>
      <c r="G59" s="275" t="e">
        <f>IF(ISBLANK(F59),"-",(F59/$D$50*$D$47*$B$67)*$B$56/$D$59)</f>
        <v>#DIV/0!</v>
      </c>
      <c r="H59" s="276" t="e">
        <f t="shared" ref="H59:H70" si="0">IF(ISBLANK($D$59),"Enter Smp Vol",IF(ISBLANK(F59),"-",G59/$D$56))</f>
        <v>#DIV/0!</v>
      </c>
    </row>
    <row r="60" spans="1:8" s="23" customFormat="1" ht="21.75" customHeight="1" x14ac:dyDescent="0.3">
      <c r="A60" s="247" t="s">
        <v>72</v>
      </c>
      <c r="B60" s="289">
        <v>100</v>
      </c>
      <c r="C60" s="460"/>
      <c r="D60" s="464"/>
      <c r="E60" s="273">
        <v>2</v>
      </c>
      <c r="F60" s="293">
        <v>4799411</v>
      </c>
      <c r="G60" s="277" t="e">
        <f>IF(ISBLANK(F60),"-",(F60/$D$50*$D$47*$B$67)*$B$56/$D$59)</f>
        <v>#DIV/0!</v>
      </c>
      <c r="H60" s="278" t="e">
        <f t="shared" si="0"/>
        <v>#DIV/0!</v>
      </c>
    </row>
    <row r="61" spans="1:8" s="23" customFormat="1" ht="21.75" customHeight="1" x14ac:dyDescent="0.3">
      <c r="A61" s="247" t="s">
        <v>73</v>
      </c>
      <c r="B61" s="289">
        <v>5</v>
      </c>
      <c r="C61" s="460"/>
      <c r="D61" s="464"/>
      <c r="E61" s="273">
        <v>3</v>
      </c>
      <c r="F61" s="293">
        <v>4753935</v>
      </c>
      <c r="G61" s="277" t="e">
        <f>IF(ISBLANK(F61),"-",(F61/$D$50*$D$47*$B$67)*$B$56/$D$59)</f>
        <v>#DIV/0!</v>
      </c>
      <c r="H61" s="278" t="e">
        <f t="shared" si="0"/>
        <v>#DIV/0!</v>
      </c>
    </row>
    <row r="62" spans="1:8" ht="22.5" customHeight="1" x14ac:dyDescent="0.3">
      <c r="A62" s="247" t="s">
        <v>74</v>
      </c>
      <c r="B62" s="289">
        <v>100</v>
      </c>
      <c r="C62" s="461"/>
      <c r="D62" s="465"/>
      <c r="E62" s="274">
        <v>4</v>
      </c>
      <c r="F62" s="294"/>
      <c r="G62" s="323" t="str">
        <f>IF(ISBLANK(F62),"-",(F62/$D$50*$D$47*$B$67)*$B$56/$D$59)</f>
        <v>-</v>
      </c>
      <c r="H62" s="278" t="str">
        <f t="shared" si="0"/>
        <v>-</v>
      </c>
    </row>
    <row r="63" spans="1:8" ht="21.75" customHeight="1" x14ac:dyDescent="0.3">
      <c r="A63" s="247" t="s">
        <v>75</v>
      </c>
      <c r="B63" s="289">
        <v>1</v>
      </c>
      <c r="C63" s="459" t="s">
        <v>76</v>
      </c>
      <c r="D63" s="463">
        <v>4.1900000000000004</v>
      </c>
      <c r="E63" s="272">
        <v>1</v>
      </c>
      <c r="F63" s="292">
        <v>4606791</v>
      </c>
      <c r="G63" s="275" t="e">
        <f>IF(ISBLANK(F63),"-",(F63/$D$50*$D$47*$B$67)*$B$56/$D$63)</f>
        <v>#DIV/0!</v>
      </c>
      <c r="H63" s="276" t="e">
        <f t="shared" si="0"/>
        <v>#DIV/0!</v>
      </c>
    </row>
    <row r="64" spans="1:8" ht="21.75" customHeight="1" x14ac:dyDescent="0.3">
      <c r="A64" s="247" t="s">
        <v>77</v>
      </c>
      <c r="B64" s="289">
        <v>1</v>
      </c>
      <c r="C64" s="460"/>
      <c r="D64" s="464"/>
      <c r="E64" s="273">
        <v>2</v>
      </c>
      <c r="F64" s="293">
        <v>4606108</v>
      </c>
      <c r="G64" s="277" t="e">
        <f>IF(ISBLANK(F64),"-",(F64/$D$50*$D$47*$B$67)*$B$56/$D$63)</f>
        <v>#DIV/0!</v>
      </c>
      <c r="H64" s="278" t="e">
        <f t="shared" si="0"/>
        <v>#DIV/0!</v>
      </c>
    </row>
    <row r="65" spans="1:9" ht="21.75" customHeight="1" x14ac:dyDescent="0.3">
      <c r="A65" s="247" t="s">
        <v>78</v>
      </c>
      <c r="B65" s="289">
        <v>1</v>
      </c>
      <c r="C65" s="460"/>
      <c r="D65" s="464"/>
      <c r="E65" s="273">
        <v>3</v>
      </c>
      <c r="F65" s="293">
        <v>4618905</v>
      </c>
      <c r="G65" s="277" t="e">
        <f>IF(ISBLANK(F65),"-",(F65/$D$50*$D$47*$B$67)*$B$56/$D$63)</f>
        <v>#DIV/0!</v>
      </c>
      <c r="H65" s="278" t="e">
        <f t="shared" si="0"/>
        <v>#DIV/0!</v>
      </c>
    </row>
    <row r="66" spans="1:9" ht="21.75" customHeight="1" x14ac:dyDescent="0.3">
      <c r="A66" s="247" t="s">
        <v>79</v>
      </c>
      <c r="B66" s="289">
        <v>1</v>
      </c>
      <c r="C66" s="461"/>
      <c r="D66" s="465"/>
      <c r="E66" s="274">
        <v>4</v>
      </c>
      <c r="F66" s="294"/>
      <c r="G66" s="323" t="str">
        <f>IF(ISBLANK(F66),"-",(F66/$D$50*$D$47*$B$67)*$B$56/$D$63)</f>
        <v>-</v>
      </c>
      <c r="H66" s="279" t="str">
        <f t="shared" si="0"/>
        <v>-</v>
      </c>
    </row>
    <row r="67" spans="1:9" ht="21.75" customHeight="1" x14ac:dyDescent="0.3">
      <c r="A67" s="247" t="s">
        <v>80</v>
      </c>
      <c r="B67" s="296">
        <f>(B66/B65)*(B64/B63)*(B62/B61)*(B60/B59)*B58</f>
        <v>2000</v>
      </c>
      <c r="C67" s="459" t="s">
        <v>81</v>
      </c>
      <c r="D67" s="463">
        <v>4.1100000000000003</v>
      </c>
      <c r="E67" s="272">
        <v>1</v>
      </c>
      <c r="F67" s="292">
        <v>4689934</v>
      </c>
      <c r="G67" s="275" t="e">
        <f>IF(ISBLANK(F67),"-",(F67/$D$50*$D$47*$B$67)*$B$56/$D$67)</f>
        <v>#DIV/0!</v>
      </c>
      <c r="H67" s="278" t="e">
        <f t="shared" si="0"/>
        <v>#DIV/0!</v>
      </c>
    </row>
    <row r="68" spans="1:9" ht="21.75" customHeight="1" x14ac:dyDescent="0.3">
      <c r="A68" s="329" t="s">
        <v>82</v>
      </c>
      <c r="B68" s="330">
        <f>(D47*B67)/D56*B56</f>
        <v>4</v>
      </c>
      <c r="C68" s="460"/>
      <c r="D68" s="464"/>
      <c r="E68" s="273">
        <v>2</v>
      </c>
      <c r="F68" s="293">
        <v>4694041</v>
      </c>
      <c r="G68" s="277" t="e">
        <f>IF(ISBLANK(F68),"-",(F68/$D$50*$D$47*$B$67)*$B$56/$D$67)</f>
        <v>#DIV/0!</v>
      </c>
      <c r="H68" s="278" t="e">
        <f t="shared" si="0"/>
        <v>#DIV/0!</v>
      </c>
    </row>
    <row r="69" spans="1:9" ht="21" customHeight="1" x14ac:dyDescent="0.3">
      <c r="A69" s="455" t="s">
        <v>52</v>
      </c>
      <c r="B69" s="466"/>
      <c r="C69" s="460"/>
      <c r="D69" s="464"/>
      <c r="E69" s="273">
        <v>3</v>
      </c>
      <c r="F69" s="293">
        <v>4697462</v>
      </c>
      <c r="G69" s="277" t="e">
        <f>IF(ISBLANK(F69),"-",(F69/$D$50*$D$47*$B$67)*$B$56/$D$67)</f>
        <v>#DIV/0!</v>
      </c>
      <c r="H69" s="278" t="e">
        <f t="shared" si="0"/>
        <v>#DIV/0!</v>
      </c>
    </row>
    <row r="70" spans="1:9" ht="21.75" customHeight="1" x14ac:dyDescent="0.3">
      <c r="A70" s="457"/>
      <c r="B70" s="467"/>
      <c r="C70" s="462"/>
      <c r="D70" s="465"/>
      <c r="E70" s="274">
        <v>4</v>
      </c>
      <c r="F70" s="294"/>
      <c r="G70" s="323" t="str">
        <f>IF(ISBLANK(F70),"-",(F70/$D$50*$D$47*$B$67)*$B$56/$D$67)</f>
        <v>-</v>
      </c>
      <c r="H70" s="279" t="str">
        <f t="shared" si="0"/>
        <v>-</v>
      </c>
    </row>
    <row r="71" spans="1:9" x14ac:dyDescent="0.3">
      <c r="A71" s="267"/>
      <c r="B71" s="267"/>
      <c r="C71" s="267"/>
      <c r="E71" s="267"/>
      <c r="F71" s="268"/>
      <c r="G71" s="250" t="s">
        <v>45</v>
      </c>
      <c r="H71" s="324" t="e">
        <f>AVERAGE(H59:H70)</f>
        <v>#DIV/0!</v>
      </c>
    </row>
    <row r="72" spans="1:9" x14ac:dyDescent="0.3">
      <c r="C72" s="267"/>
      <c r="E72" s="267"/>
      <c r="F72" s="268"/>
      <c r="G72" s="248" t="s">
        <v>58</v>
      </c>
      <c r="H72" s="280" t="e">
        <f>STDEV(H59:H70)/H71</f>
        <v>#DIV/0!</v>
      </c>
    </row>
    <row r="73" spans="1:9" ht="19.5" customHeight="1" x14ac:dyDescent="0.3">
      <c r="A73" s="267"/>
      <c r="B73" s="267"/>
      <c r="C73" s="268"/>
      <c r="E73" s="269"/>
      <c r="F73" s="268"/>
      <c r="G73" s="249" t="s">
        <v>59</v>
      </c>
      <c r="H73" s="281">
        <f>COUNT(H59:H70)</f>
        <v>0</v>
      </c>
    </row>
    <row r="74" spans="1:9" s="114" customFormat="1" x14ac:dyDescent="0.3">
      <c r="A74" s="340"/>
      <c r="B74" s="340"/>
      <c r="C74" s="260"/>
      <c r="E74" s="261"/>
      <c r="F74" s="260"/>
      <c r="G74" s="341"/>
      <c r="H74" s="342"/>
    </row>
    <row r="75" spans="1:9" s="114" customFormat="1" x14ac:dyDescent="0.3">
      <c r="A75" s="340"/>
      <c r="B75" s="340"/>
      <c r="C75" s="260"/>
      <c r="E75" s="261"/>
      <c r="F75" s="260"/>
      <c r="G75" s="341"/>
      <c r="H75" s="342"/>
    </row>
    <row r="76" spans="1:9" ht="19.5" customHeight="1" x14ac:dyDescent="0.3">
      <c r="A76" s="283"/>
      <c r="B76" s="282"/>
      <c r="C76" s="282"/>
      <c r="D76" s="282"/>
      <c r="E76" s="282"/>
      <c r="F76" s="282"/>
      <c r="G76" s="282"/>
      <c r="H76" s="282"/>
      <c r="I76" s="270"/>
    </row>
    <row r="77" spans="1:9" x14ac:dyDescent="0.3">
      <c r="B77" s="266" t="s">
        <v>83</v>
      </c>
      <c r="E77" s="268" t="s">
        <v>84</v>
      </c>
      <c r="F77" s="270"/>
      <c r="G77" s="268" t="s">
        <v>85</v>
      </c>
    </row>
    <row r="78" spans="1:9" ht="83.1" customHeight="1" x14ac:dyDescent="0.3">
      <c r="A78" s="314" t="s">
        <v>86</v>
      </c>
      <c r="B78" s="325"/>
      <c r="C78" s="325"/>
      <c r="E78" s="229"/>
      <c r="G78" s="326"/>
      <c r="H78" s="326"/>
    </row>
    <row r="79" spans="1:9" ht="83.1" customHeight="1" x14ac:dyDescent="0.3">
      <c r="A79" s="314" t="s">
        <v>87</v>
      </c>
      <c r="B79" s="327"/>
      <c r="C79" s="327"/>
      <c r="E79" s="230"/>
      <c r="F79" s="270"/>
      <c r="G79" s="328"/>
      <c r="H79" s="328"/>
    </row>
    <row r="80" spans="1:9" x14ac:dyDescent="0.3">
      <c r="A80" s="267"/>
      <c r="B80" s="267"/>
      <c r="C80" s="268"/>
      <c r="D80" s="269"/>
      <c r="E80" s="268"/>
      <c r="F80" s="268"/>
      <c r="G80" s="270"/>
    </row>
    <row r="81" spans="1:7" x14ac:dyDescent="0.3">
      <c r="A81" s="267"/>
      <c r="B81" s="267"/>
      <c r="C81" s="268"/>
      <c r="D81" s="269"/>
      <c r="E81" s="268"/>
      <c r="F81" s="268"/>
      <c r="G81" s="270"/>
    </row>
    <row r="82" spans="1:7" x14ac:dyDescent="0.3">
      <c r="A82" s="267"/>
      <c r="B82" s="267"/>
      <c r="C82" s="268"/>
      <c r="D82" s="269"/>
      <c r="E82" s="268"/>
      <c r="F82" s="268"/>
      <c r="G82" s="270"/>
    </row>
    <row r="83" spans="1:7" x14ac:dyDescent="0.3">
      <c r="A83" s="267"/>
      <c r="B83" s="267"/>
      <c r="C83" s="268"/>
      <c r="D83" s="269"/>
      <c r="E83" s="268"/>
      <c r="F83" s="268"/>
      <c r="G83" s="270"/>
    </row>
    <row r="84" spans="1:7" x14ac:dyDescent="0.3">
      <c r="A84" s="267"/>
      <c r="B84" s="267"/>
      <c r="C84" s="268"/>
      <c r="D84" s="269"/>
      <c r="E84" s="268"/>
      <c r="F84" s="268"/>
      <c r="G84" s="270"/>
    </row>
    <row r="85" spans="1:7" x14ac:dyDescent="0.3">
      <c r="A85" s="267"/>
      <c r="B85" s="267"/>
      <c r="C85" s="268"/>
      <c r="D85" s="269"/>
      <c r="E85" s="268"/>
      <c r="F85" s="268"/>
      <c r="G85" s="270"/>
    </row>
    <row r="86" spans="1:7" x14ac:dyDescent="0.3">
      <c r="A86" s="267"/>
      <c r="B86" s="267"/>
      <c r="C86" s="268"/>
      <c r="D86" s="269"/>
      <c r="E86" s="268"/>
      <c r="F86" s="268"/>
      <c r="G86" s="270"/>
    </row>
    <row r="87" spans="1:7" x14ac:dyDescent="0.3">
      <c r="A87" s="267"/>
      <c r="B87" s="267"/>
      <c r="C87" s="268"/>
      <c r="D87" s="269"/>
      <c r="E87" s="268"/>
      <c r="F87" s="268"/>
      <c r="G87" s="270"/>
    </row>
    <row r="88" spans="1:7" x14ac:dyDescent="0.3">
      <c r="A88" s="267"/>
      <c r="B88" s="267"/>
      <c r="C88" s="268"/>
      <c r="D88" s="269"/>
      <c r="E88" s="268"/>
      <c r="F88" s="268"/>
      <c r="G88" s="270"/>
    </row>
  </sheetData>
  <sheetProtection formatCells="0" formatColumns="0" formatRows="0" insertColumns="0" insertRows="0" insertHyperlinks="0" deleteColumns="0" deleteRows="0" sort="0" autoFilter="0" pivotTables="0"/>
  <mergeCells count="15">
    <mergeCell ref="A46:B47"/>
    <mergeCell ref="C59:C62"/>
    <mergeCell ref="C67:C70"/>
    <mergeCell ref="C63:C66"/>
    <mergeCell ref="D59:D62"/>
    <mergeCell ref="D63:D66"/>
    <mergeCell ref="D67:D70"/>
    <mergeCell ref="A69:B70"/>
    <mergeCell ref="B18:C18"/>
    <mergeCell ref="B21:C21"/>
    <mergeCell ref="C29:E29"/>
    <mergeCell ref="D36:E36"/>
    <mergeCell ref="F36:G36"/>
    <mergeCell ref="C31:F31"/>
    <mergeCell ref="C32:F32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17" zoomScale="78" zoomScaleNormal="78" workbookViewId="0">
      <selection activeCell="B18" sqref="B18:H22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customHeight="1" x14ac:dyDescent="0.3">
      <c r="A1" s="343"/>
      <c r="B1" s="343"/>
      <c r="C1" s="343"/>
      <c r="D1" s="343"/>
      <c r="E1" s="343"/>
      <c r="F1" s="343"/>
      <c r="G1" s="343"/>
      <c r="H1" s="343"/>
    </row>
    <row r="2" spans="1:8" ht="18.75" customHeight="1" x14ac:dyDescent="0.3">
      <c r="A2" s="343"/>
      <c r="B2" s="343"/>
      <c r="C2" s="343"/>
      <c r="D2" s="343"/>
      <c r="E2" s="343"/>
      <c r="F2" s="343"/>
      <c r="G2" s="343"/>
      <c r="H2" s="343"/>
    </row>
    <row r="3" spans="1:8" ht="18.75" customHeight="1" x14ac:dyDescent="0.3">
      <c r="A3" s="343"/>
      <c r="B3" s="343"/>
      <c r="C3" s="343"/>
      <c r="D3" s="343"/>
      <c r="E3" s="343"/>
      <c r="F3" s="343"/>
      <c r="G3" s="343"/>
      <c r="H3" s="343"/>
    </row>
    <row r="4" spans="1:8" ht="18.75" customHeight="1" x14ac:dyDescent="0.3">
      <c r="A4" s="343"/>
      <c r="B4" s="343"/>
      <c r="C4" s="343"/>
      <c r="D4" s="343"/>
      <c r="E4" s="343"/>
      <c r="F4" s="343"/>
      <c r="G4" s="343"/>
      <c r="H4" s="343"/>
    </row>
    <row r="5" spans="1:8" ht="18.75" customHeight="1" x14ac:dyDescent="0.3">
      <c r="A5" s="343"/>
      <c r="B5" s="343"/>
      <c r="C5" s="343"/>
      <c r="D5" s="343"/>
      <c r="E5" s="343"/>
      <c r="F5" s="343"/>
      <c r="G5" s="343"/>
      <c r="H5" s="343"/>
    </row>
    <row r="6" spans="1:8" ht="18.75" customHeight="1" x14ac:dyDescent="0.3">
      <c r="A6" s="343"/>
      <c r="B6" s="343"/>
      <c r="C6" s="343"/>
      <c r="D6" s="343"/>
      <c r="E6" s="343"/>
      <c r="F6" s="343"/>
      <c r="G6" s="343"/>
      <c r="H6" s="343"/>
    </row>
    <row r="7" spans="1:8" ht="18.75" customHeight="1" x14ac:dyDescent="0.3">
      <c r="A7" s="343"/>
      <c r="B7" s="343"/>
      <c r="C7" s="343"/>
      <c r="D7" s="343"/>
      <c r="E7" s="343"/>
      <c r="F7" s="343"/>
      <c r="G7" s="343"/>
      <c r="H7" s="343"/>
    </row>
    <row r="8" spans="1:8" ht="18.75" customHeight="1" x14ac:dyDescent="0.3">
      <c r="A8" s="343"/>
      <c r="B8" s="343"/>
      <c r="C8" s="343"/>
      <c r="D8" s="343"/>
      <c r="E8" s="343"/>
      <c r="F8" s="343"/>
      <c r="G8" s="343"/>
      <c r="H8" s="343"/>
    </row>
    <row r="9" spans="1:8" ht="18.75" customHeight="1" x14ac:dyDescent="0.3">
      <c r="A9" s="343"/>
      <c r="B9" s="343"/>
      <c r="C9" s="343"/>
      <c r="D9" s="343"/>
      <c r="E9" s="343"/>
      <c r="F9" s="343"/>
      <c r="G9" s="343"/>
      <c r="H9" s="343"/>
    </row>
    <row r="10" spans="1:8" ht="18.75" customHeight="1" x14ac:dyDescent="0.3">
      <c r="A10" s="343"/>
      <c r="B10" s="343"/>
      <c r="C10" s="343"/>
      <c r="D10" s="343"/>
      <c r="E10" s="343"/>
      <c r="F10" s="343"/>
      <c r="G10" s="343"/>
      <c r="H10" s="343"/>
    </row>
    <row r="11" spans="1:8" ht="18.75" customHeight="1" x14ac:dyDescent="0.3">
      <c r="A11" s="343"/>
      <c r="B11" s="343"/>
      <c r="C11" s="343"/>
      <c r="D11" s="343"/>
      <c r="E11" s="343"/>
      <c r="F11" s="343"/>
      <c r="G11" s="343"/>
      <c r="H11" s="343"/>
    </row>
    <row r="12" spans="1:8" ht="18.75" customHeight="1" x14ac:dyDescent="0.3">
      <c r="A12" s="343"/>
      <c r="B12" s="343"/>
      <c r="C12" s="343"/>
      <c r="D12" s="343"/>
      <c r="E12" s="343"/>
      <c r="F12" s="343"/>
      <c r="G12" s="343"/>
      <c r="H12" s="343"/>
    </row>
    <row r="13" spans="1:8" ht="18.75" customHeight="1" x14ac:dyDescent="0.3">
      <c r="A13" s="343"/>
      <c r="B13" s="343"/>
      <c r="C13" s="343"/>
      <c r="D13" s="343"/>
      <c r="E13" s="343"/>
      <c r="F13" s="343"/>
      <c r="G13" s="343"/>
      <c r="H13" s="343"/>
    </row>
    <row r="14" spans="1:8" ht="18.75" customHeight="1" x14ac:dyDescent="0.3">
      <c r="A14" s="343"/>
      <c r="B14" s="343"/>
      <c r="C14" s="343"/>
      <c r="D14" s="343"/>
      <c r="E14" s="343"/>
      <c r="F14" s="343"/>
      <c r="G14" s="343"/>
      <c r="H14" s="343"/>
    </row>
    <row r="15" spans="1:8" ht="19.5" customHeight="1" x14ac:dyDescent="0.3">
      <c r="A15" s="343"/>
      <c r="B15" s="343"/>
      <c r="C15" s="343"/>
      <c r="D15" s="343"/>
      <c r="E15" s="343"/>
      <c r="F15" s="343"/>
      <c r="G15" s="343"/>
      <c r="H15" s="343"/>
    </row>
    <row r="16" spans="1:8" ht="19.5" customHeight="1" x14ac:dyDescent="0.3">
      <c r="A16" s="478" t="s">
        <v>88</v>
      </c>
      <c r="B16" s="479"/>
      <c r="C16" s="479"/>
      <c r="D16" s="479"/>
      <c r="E16" s="479"/>
      <c r="F16" s="479"/>
      <c r="G16" s="479"/>
      <c r="H16" s="480"/>
    </row>
    <row r="17" spans="1:8" ht="18.75" customHeight="1" x14ac:dyDescent="0.3">
      <c r="A17" s="344" t="s">
        <v>9</v>
      </c>
      <c r="B17" s="344"/>
      <c r="C17" s="343"/>
      <c r="D17" s="343"/>
      <c r="E17" s="343"/>
      <c r="F17" s="343"/>
      <c r="G17" s="343"/>
      <c r="H17" s="343"/>
    </row>
    <row r="18" spans="1:8" ht="26.25" customHeight="1" x14ac:dyDescent="0.4">
      <c r="A18" s="345" t="s">
        <v>10</v>
      </c>
      <c r="B18" s="481" t="s">
        <v>11</v>
      </c>
      <c r="C18" s="481"/>
      <c r="D18" s="481"/>
      <c r="E18" s="481"/>
      <c r="F18" s="343"/>
      <c r="G18" s="343"/>
      <c r="H18" s="343"/>
    </row>
    <row r="19" spans="1:8" ht="26.25" customHeight="1" x14ac:dyDescent="0.4">
      <c r="A19" s="345" t="s">
        <v>12</v>
      </c>
      <c r="B19" s="347" t="s">
        <v>8</v>
      </c>
      <c r="C19" s="453">
        <v>6</v>
      </c>
      <c r="D19" s="346"/>
      <c r="E19" s="346"/>
      <c r="F19" s="343"/>
      <c r="G19" s="343"/>
      <c r="H19" s="343"/>
    </row>
    <row r="20" spans="1:8" ht="26.25" customHeight="1" x14ac:dyDescent="0.4">
      <c r="A20" s="345" t="s">
        <v>13</v>
      </c>
      <c r="B20" s="347" t="s">
        <v>14</v>
      </c>
      <c r="C20" s="346"/>
      <c r="D20" s="346"/>
      <c r="E20" s="346"/>
      <c r="F20" s="343"/>
      <c r="G20" s="343"/>
      <c r="H20" s="343"/>
    </row>
    <row r="21" spans="1:8" ht="26.25" customHeight="1" x14ac:dyDescent="0.4">
      <c r="A21" s="345" t="s">
        <v>15</v>
      </c>
      <c r="B21" s="482" t="s">
        <v>16</v>
      </c>
      <c r="C21" s="482"/>
      <c r="D21" s="482"/>
      <c r="E21" s="482"/>
      <c r="F21" s="482"/>
      <c r="G21" s="482"/>
      <c r="H21" s="482"/>
    </row>
    <row r="22" spans="1:8" ht="26.25" customHeight="1" x14ac:dyDescent="0.4">
      <c r="A22" s="345" t="s">
        <v>17</v>
      </c>
      <c r="B22" s="348" t="s">
        <v>18</v>
      </c>
      <c r="C22" s="346"/>
      <c r="D22" s="346"/>
      <c r="E22" s="346"/>
      <c r="F22" s="343"/>
      <c r="G22" s="343"/>
      <c r="H22" s="343"/>
    </row>
    <row r="23" spans="1:8" ht="26.25" customHeight="1" x14ac:dyDescent="0.4">
      <c r="A23" s="345" t="s">
        <v>19</v>
      </c>
      <c r="B23" s="349"/>
      <c r="C23" s="346"/>
      <c r="D23" s="346"/>
      <c r="E23" s="346"/>
      <c r="F23" s="343"/>
      <c r="G23" s="343"/>
      <c r="H23" s="343"/>
    </row>
    <row r="24" spans="1:8" ht="18.75" customHeight="1" x14ac:dyDescent="0.3">
      <c r="A24" s="345"/>
      <c r="B24" s="350"/>
      <c r="C24" s="343"/>
      <c r="D24" s="343"/>
      <c r="E24" s="343"/>
      <c r="F24" s="343"/>
      <c r="G24" s="343"/>
      <c r="H24" s="343"/>
    </row>
    <row r="25" spans="1:8" ht="18.75" customHeight="1" x14ac:dyDescent="0.3">
      <c r="A25" s="351" t="s">
        <v>20</v>
      </c>
      <c r="B25" s="350"/>
      <c r="C25" s="343"/>
      <c r="D25" s="343"/>
      <c r="E25" s="343"/>
      <c r="F25" s="343"/>
      <c r="G25" s="343"/>
      <c r="H25" s="343"/>
    </row>
    <row r="26" spans="1:8" ht="26.25" customHeight="1" x14ac:dyDescent="0.4">
      <c r="A26" s="352" t="s">
        <v>21</v>
      </c>
      <c r="B26" s="481" t="s">
        <v>107</v>
      </c>
      <c r="C26" s="481"/>
      <c r="D26" s="343"/>
      <c r="E26" s="343"/>
      <c r="F26" s="343"/>
      <c r="G26" s="343"/>
      <c r="H26" s="343"/>
    </row>
    <row r="27" spans="1:8" ht="26.25" customHeight="1" x14ac:dyDescent="0.4">
      <c r="A27" s="353" t="s">
        <v>22</v>
      </c>
      <c r="B27" s="482" t="s">
        <v>108</v>
      </c>
      <c r="C27" s="482"/>
      <c r="D27" s="343"/>
      <c r="E27" s="343"/>
      <c r="F27" s="343"/>
      <c r="G27" s="343"/>
      <c r="H27" s="343"/>
    </row>
    <row r="28" spans="1:8" ht="27" customHeight="1" x14ac:dyDescent="0.4">
      <c r="A28" s="353" t="s">
        <v>23</v>
      </c>
      <c r="B28" s="354">
        <v>99.3</v>
      </c>
      <c r="C28" s="343"/>
      <c r="D28" s="343"/>
      <c r="E28" s="343"/>
      <c r="F28" s="343"/>
      <c r="G28" s="343"/>
      <c r="H28" s="343"/>
    </row>
    <row r="29" spans="1:8" ht="27" customHeight="1" x14ac:dyDescent="0.4">
      <c r="A29" s="353" t="s">
        <v>24</v>
      </c>
      <c r="B29" s="355"/>
      <c r="C29" s="475" t="s">
        <v>89</v>
      </c>
      <c r="D29" s="476"/>
      <c r="E29" s="476"/>
      <c r="F29" s="476"/>
      <c r="G29" s="477"/>
      <c r="H29" s="356"/>
    </row>
    <row r="30" spans="1:8" ht="19.5" customHeight="1" x14ac:dyDescent="0.3">
      <c r="A30" s="353" t="s">
        <v>26</v>
      </c>
      <c r="B30" s="357">
        <f>B28-B29</f>
        <v>99.3</v>
      </c>
      <c r="C30" s="358"/>
      <c r="D30" s="358"/>
      <c r="E30" s="358"/>
      <c r="F30" s="358"/>
      <c r="G30" s="358"/>
      <c r="H30" s="356"/>
    </row>
    <row r="31" spans="1:8" ht="27" customHeight="1" x14ac:dyDescent="0.4">
      <c r="A31" s="353" t="s">
        <v>27</v>
      </c>
      <c r="B31" s="359">
        <v>1</v>
      </c>
      <c r="C31" s="475" t="s">
        <v>90</v>
      </c>
      <c r="D31" s="476"/>
      <c r="E31" s="476"/>
      <c r="F31" s="476"/>
      <c r="G31" s="477"/>
      <c r="H31" s="360"/>
    </row>
    <row r="32" spans="1:8" ht="27" customHeight="1" x14ac:dyDescent="0.4">
      <c r="A32" s="353" t="s">
        <v>29</v>
      </c>
      <c r="B32" s="359">
        <v>1</v>
      </c>
      <c r="C32" s="475" t="s">
        <v>91</v>
      </c>
      <c r="D32" s="476"/>
      <c r="E32" s="476"/>
      <c r="F32" s="476"/>
      <c r="G32" s="477"/>
      <c r="H32" s="360"/>
    </row>
    <row r="33" spans="1:8" ht="18.75" customHeight="1" x14ac:dyDescent="0.3">
      <c r="A33" s="353"/>
      <c r="B33" s="361"/>
      <c r="C33" s="362"/>
      <c r="D33" s="362"/>
      <c r="E33" s="362"/>
      <c r="F33" s="362"/>
      <c r="G33" s="362"/>
      <c r="H33" s="362"/>
    </row>
    <row r="34" spans="1:8" ht="18.75" customHeight="1" x14ac:dyDescent="0.3">
      <c r="A34" s="353" t="s">
        <v>31</v>
      </c>
      <c r="B34" s="363">
        <f>B31/B32</f>
        <v>1</v>
      </c>
      <c r="C34" s="343" t="s">
        <v>32</v>
      </c>
      <c r="D34" s="343"/>
      <c r="E34" s="343"/>
      <c r="F34" s="343"/>
      <c r="G34" s="343"/>
      <c r="H34" s="356"/>
    </row>
    <row r="35" spans="1:8" ht="19.5" customHeight="1" x14ac:dyDescent="0.3">
      <c r="A35" s="353"/>
      <c r="B35" s="364"/>
      <c r="C35" s="356"/>
      <c r="D35" s="356"/>
      <c r="E35" s="356"/>
      <c r="F35" s="356"/>
      <c r="G35" s="343"/>
      <c r="H35" s="356"/>
    </row>
    <row r="36" spans="1:8" ht="27" customHeight="1" x14ac:dyDescent="0.4">
      <c r="A36" s="365" t="s">
        <v>92</v>
      </c>
      <c r="B36" s="366">
        <v>50</v>
      </c>
      <c r="C36" s="343"/>
      <c r="D36" s="473" t="s">
        <v>34</v>
      </c>
      <c r="E36" s="474"/>
      <c r="F36" s="483" t="s">
        <v>35</v>
      </c>
      <c r="G36" s="474"/>
      <c r="H36" s="356"/>
    </row>
    <row r="37" spans="1:8" ht="26.25" customHeight="1" x14ac:dyDescent="0.4">
      <c r="A37" s="367" t="s">
        <v>36</v>
      </c>
      <c r="B37" s="368">
        <v>2</v>
      </c>
      <c r="C37" s="369" t="s">
        <v>67</v>
      </c>
      <c r="D37" s="370" t="s">
        <v>38</v>
      </c>
      <c r="E37" s="371" t="s">
        <v>93</v>
      </c>
      <c r="F37" s="372" t="s">
        <v>38</v>
      </c>
      <c r="G37" s="371" t="s">
        <v>93</v>
      </c>
      <c r="H37" s="356"/>
    </row>
    <row r="38" spans="1:8" ht="26.25" customHeight="1" x14ac:dyDescent="0.4">
      <c r="A38" s="367" t="s">
        <v>40</v>
      </c>
      <c r="B38" s="368">
        <v>50</v>
      </c>
      <c r="C38" s="373">
        <v>1</v>
      </c>
      <c r="D38" s="374">
        <v>4016649</v>
      </c>
      <c r="E38" s="375">
        <f>IF(ISBLANK(D38),"-",$D$48/$D$45*D38)</f>
        <v>3281119.19713138</v>
      </c>
      <c r="F38" s="376">
        <v>4346140</v>
      </c>
      <c r="G38" s="375">
        <f>IF(ISBLANK(F38),"-",$D$48/$F$45*F38)</f>
        <v>3307721.7670001988</v>
      </c>
      <c r="H38" s="356"/>
    </row>
    <row r="39" spans="1:8" ht="26.25" customHeight="1" x14ac:dyDescent="0.4">
      <c r="A39" s="367" t="s">
        <v>41</v>
      </c>
      <c r="B39" s="368">
        <v>1</v>
      </c>
      <c r="C39" s="377">
        <v>2</v>
      </c>
      <c r="D39" s="378">
        <v>4026754</v>
      </c>
      <c r="E39" s="379">
        <f>IF(ISBLANK(D39),"-",$D$48/$D$45*D39)</f>
        <v>3289373.7669200301</v>
      </c>
      <c r="F39" s="380">
        <v>4338983</v>
      </c>
      <c r="G39" s="379">
        <f>IF(ISBLANK(F39),"-",$D$48/$F$45*F39)</f>
        <v>3302274.7807810665</v>
      </c>
      <c r="H39" s="356"/>
    </row>
    <row r="40" spans="1:8" ht="26.25" customHeight="1" x14ac:dyDescent="0.4">
      <c r="A40" s="367" t="s">
        <v>42</v>
      </c>
      <c r="B40" s="368">
        <v>1</v>
      </c>
      <c r="C40" s="377">
        <v>3</v>
      </c>
      <c r="D40" s="378">
        <v>4032738</v>
      </c>
      <c r="E40" s="379">
        <f>IF(ISBLANK(D40),"-",$D$48/$D$45*D40)</f>
        <v>3294261.9752936354</v>
      </c>
      <c r="F40" s="380">
        <v>4341826</v>
      </c>
      <c r="G40" s="379">
        <f>IF(ISBLANK(F40),"-",$D$48/$F$45*F40)</f>
        <v>3304438.506059953</v>
      </c>
      <c r="H40" s="343"/>
    </row>
    <row r="41" spans="1:8" ht="26.25" customHeight="1" x14ac:dyDescent="0.4">
      <c r="A41" s="367" t="s">
        <v>43</v>
      </c>
      <c r="B41" s="368">
        <v>1</v>
      </c>
      <c r="C41" s="381">
        <v>4</v>
      </c>
      <c r="D41" s="382"/>
      <c r="E41" s="383" t="str">
        <f>IF(ISBLANK(D41),"-",$D$48/$D$45*D41)</f>
        <v>-</v>
      </c>
      <c r="F41" s="384"/>
      <c r="G41" s="383" t="str">
        <f>IF(ISBLANK(F41),"-",$D$48/$F$45*F41)</f>
        <v>-</v>
      </c>
      <c r="H41" s="343"/>
    </row>
    <row r="42" spans="1:8" ht="27" customHeight="1" x14ac:dyDescent="0.4">
      <c r="A42" s="367" t="s">
        <v>44</v>
      </c>
      <c r="B42" s="368">
        <v>1</v>
      </c>
      <c r="C42" s="385" t="s">
        <v>45</v>
      </c>
      <c r="D42" s="386">
        <f>AVERAGE(D38:D41)</f>
        <v>4025380.3333333335</v>
      </c>
      <c r="E42" s="387">
        <f>AVERAGE(E38:E41)</f>
        <v>3288251.6464483491</v>
      </c>
      <c r="F42" s="388">
        <f>AVERAGE(F38:F41)</f>
        <v>4342316.333333333</v>
      </c>
      <c r="G42" s="387">
        <f>AVERAGE(G38:G41)</f>
        <v>3304811.6846137396</v>
      </c>
      <c r="H42" s="343"/>
    </row>
    <row r="43" spans="1:8" ht="26.25" customHeight="1" x14ac:dyDescent="0.4">
      <c r="A43" s="367" t="s">
        <v>46</v>
      </c>
      <c r="B43" s="380">
        <v>1</v>
      </c>
      <c r="C43" s="389" t="s">
        <v>94</v>
      </c>
      <c r="D43" s="390">
        <v>15.41</v>
      </c>
      <c r="E43" s="391"/>
      <c r="F43" s="390">
        <v>16.54</v>
      </c>
      <c r="G43" s="343"/>
      <c r="H43" s="343"/>
    </row>
    <row r="44" spans="1:8" ht="26.25" customHeight="1" x14ac:dyDescent="0.4">
      <c r="A44" s="367" t="s">
        <v>48</v>
      </c>
      <c r="B44" s="380">
        <v>1</v>
      </c>
      <c r="C44" s="392" t="s">
        <v>95</v>
      </c>
      <c r="D44" s="393">
        <f>D43*$B$34</f>
        <v>15.41</v>
      </c>
      <c r="E44" s="394"/>
      <c r="F44" s="393">
        <f>F43*$B$34</f>
        <v>16.54</v>
      </c>
      <c r="G44" s="343"/>
      <c r="H44" s="343"/>
    </row>
    <row r="45" spans="1:8" ht="19.5" customHeight="1" x14ac:dyDescent="0.3">
      <c r="A45" s="367" t="s">
        <v>50</v>
      </c>
      <c r="B45" s="394">
        <f>(B44/B43)*(B42/B41)*(B40/B39)*(B38/B37)*B36</f>
        <v>1250</v>
      </c>
      <c r="C45" s="392" t="s">
        <v>96</v>
      </c>
      <c r="D45" s="395">
        <f>D44*$B$30/100</f>
        <v>15.30213</v>
      </c>
      <c r="E45" s="396"/>
      <c r="F45" s="395">
        <f>F44*$B$30/100</f>
        <v>16.424219999999998</v>
      </c>
      <c r="G45" s="343"/>
      <c r="H45" s="343"/>
    </row>
    <row r="46" spans="1:8" ht="19.5" customHeight="1" x14ac:dyDescent="0.3">
      <c r="A46" s="455" t="s">
        <v>52</v>
      </c>
      <c r="B46" s="456"/>
      <c r="C46" s="392" t="s">
        <v>97</v>
      </c>
      <c r="D46" s="393">
        <f>D45/$B$45</f>
        <v>1.2241704000000001E-2</v>
      </c>
      <c r="E46" s="396"/>
      <c r="F46" s="397">
        <f>F45/$B$45</f>
        <v>1.3139375999999998E-2</v>
      </c>
      <c r="G46" s="343"/>
      <c r="H46" s="343"/>
    </row>
    <row r="47" spans="1:8" ht="27" customHeight="1" x14ac:dyDescent="0.4">
      <c r="A47" s="457"/>
      <c r="B47" s="458"/>
      <c r="C47" s="392" t="s">
        <v>98</v>
      </c>
      <c r="D47" s="398">
        <v>0.01</v>
      </c>
      <c r="E47" s="343"/>
      <c r="F47" s="399"/>
      <c r="G47" s="343"/>
      <c r="H47" s="343"/>
    </row>
    <row r="48" spans="1:8" ht="18.75" customHeight="1" x14ac:dyDescent="0.3">
      <c r="A48" s="343"/>
      <c r="B48" s="343"/>
      <c r="C48" s="392" t="s">
        <v>99</v>
      </c>
      <c r="D48" s="395">
        <f>D47*$B$45</f>
        <v>12.5</v>
      </c>
      <c r="E48" s="343"/>
      <c r="F48" s="399"/>
      <c r="G48" s="343"/>
      <c r="H48" s="343"/>
    </row>
    <row r="49" spans="1:8" ht="19.5" customHeight="1" x14ac:dyDescent="0.3">
      <c r="A49" s="343"/>
      <c r="B49" s="343"/>
      <c r="C49" s="400" t="s">
        <v>100</v>
      </c>
      <c r="D49" s="401">
        <f>D48/B34</f>
        <v>12.5</v>
      </c>
      <c r="E49" s="343"/>
      <c r="F49" s="402"/>
      <c r="G49" s="343"/>
      <c r="H49" s="343"/>
    </row>
    <row r="50" spans="1:8" ht="18.75" customHeight="1" x14ac:dyDescent="0.3">
      <c r="A50" s="343"/>
      <c r="B50" s="343"/>
      <c r="C50" s="403" t="s">
        <v>101</v>
      </c>
      <c r="D50" s="404">
        <f>AVERAGE(E38:E41,G38:G41)</f>
        <v>3296531.6655310444</v>
      </c>
      <c r="E50" s="343"/>
      <c r="F50" s="402"/>
      <c r="G50" s="343"/>
      <c r="H50" s="343"/>
    </row>
    <row r="51" spans="1:8" ht="18.75" customHeight="1" x14ac:dyDescent="0.3">
      <c r="A51" s="343"/>
      <c r="B51" s="343"/>
      <c r="C51" s="392" t="s">
        <v>58</v>
      </c>
      <c r="D51" s="405">
        <f>STDEV(E38:E41,G38:G41)/D50</f>
        <v>3.0776142312085139E-3</v>
      </c>
      <c r="E51" s="343"/>
      <c r="F51" s="402"/>
      <c r="G51" s="343"/>
      <c r="H51" s="343"/>
    </row>
    <row r="52" spans="1:8" ht="19.5" customHeight="1" x14ac:dyDescent="0.3">
      <c r="A52" s="343"/>
      <c r="B52" s="343"/>
      <c r="C52" s="400" t="s">
        <v>59</v>
      </c>
      <c r="D52" s="406">
        <f>COUNT(E38:E41,G38:G41)</f>
        <v>6</v>
      </c>
      <c r="E52" s="343"/>
      <c r="F52" s="343"/>
      <c r="G52" s="343"/>
      <c r="H52" s="343"/>
    </row>
    <row r="53" spans="1:8" ht="18.75" customHeight="1" x14ac:dyDescent="0.3">
      <c r="A53" s="343"/>
      <c r="B53" s="343"/>
      <c r="C53" s="343"/>
      <c r="D53" s="343"/>
      <c r="E53" s="343"/>
      <c r="F53" s="343"/>
      <c r="G53" s="343"/>
      <c r="H53" s="343"/>
    </row>
    <row r="54" spans="1:8" ht="18.75" customHeight="1" x14ac:dyDescent="0.3">
      <c r="A54" s="344" t="s">
        <v>20</v>
      </c>
      <c r="B54" s="407" t="s">
        <v>60</v>
      </c>
      <c r="C54" s="343"/>
      <c r="D54" s="343"/>
      <c r="E54" s="343"/>
      <c r="F54" s="343"/>
      <c r="G54" s="343"/>
      <c r="H54" s="343"/>
    </row>
    <row r="55" spans="1:8" ht="18.75" customHeight="1" x14ac:dyDescent="0.3">
      <c r="A55" s="343" t="s">
        <v>61</v>
      </c>
      <c r="B55" s="408" t="str">
        <f>B21</f>
        <v>Each solution contains Loteprednol etabonate INN 5mg</v>
      </c>
      <c r="C55" s="343"/>
      <c r="D55" s="343"/>
      <c r="E55" s="343"/>
      <c r="F55" s="343"/>
      <c r="G55" s="343"/>
      <c r="H55" s="343"/>
    </row>
    <row r="56" spans="1:8" ht="26.25" customHeight="1" x14ac:dyDescent="0.4">
      <c r="A56" s="353" t="s">
        <v>63</v>
      </c>
      <c r="B56" s="409">
        <v>1</v>
      </c>
      <c r="C56" s="410" t="s">
        <v>64</v>
      </c>
      <c r="D56" s="411">
        <v>5</v>
      </c>
      <c r="E56" s="343" t="str">
        <f>B20</f>
        <v>Loteprednol Etabonate INN 5mg</v>
      </c>
      <c r="F56" s="343"/>
      <c r="G56" s="343"/>
      <c r="H56" s="410"/>
    </row>
    <row r="57" spans="1:8" ht="19.5" customHeight="1" x14ac:dyDescent="0.3">
      <c r="A57" s="343"/>
      <c r="B57" s="343"/>
      <c r="C57" s="343"/>
      <c r="D57" s="343"/>
      <c r="E57" s="343"/>
      <c r="F57" s="343"/>
      <c r="G57" s="343"/>
      <c r="H57" s="410"/>
    </row>
    <row r="58" spans="1:8" ht="27" customHeight="1" x14ac:dyDescent="0.4">
      <c r="A58" s="365" t="s">
        <v>102</v>
      </c>
      <c r="B58" s="366">
        <v>100</v>
      </c>
      <c r="C58" s="343"/>
      <c r="D58" s="412" t="s">
        <v>66</v>
      </c>
      <c r="E58" s="413" t="s">
        <v>67</v>
      </c>
      <c r="F58" s="413" t="s">
        <v>38</v>
      </c>
      <c r="G58" s="413" t="s">
        <v>103</v>
      </c>
      <c r="H58" s="369" t="s">
        <v>69</v>
      </c>
    </row>
    <row r="59" spans="1:8" ht="26.25" customHeight="1" x14ac:dyDescent="0.4">
      <c r="A59" s="367" t="s">
        <v>70</v>
      </c>
      <c r="B59" s="368">
        <v>5</v>
      </c>
      <c r="C59" s="459" t="s">
        <v>71</v>
      </c>
      <c r="D59" s="486">
        <v>2</v>
      </c>
      <c r="E59" s="414">
        <v>1</v>
      </c>
      <c r="F59" s="415">
        <v>1594204</v>
      </c>
      <c r="G59" s="416">
        <f t="shared" ref="G59:G70" si="0">IF(ISBLANK(F59),"-",(F59/$D$50*$D$47*$B$67)*($B$56/$D$59))</f>
        <v>2.4180019513678581</v>
      </c>
      <c r="H59" s="417">
        <f t="shared" ref="H59:H70" si="1">IF(ISBLANK(F59),"-",G59/$D$56)</f>
        <v>0.4836003902735716</v>
      </c>
    </row>
    <row r="60" spans="1:8" ht="26.25" customHeight="1" x14ac:dyDescent="0.4">
      <c r="A60" s="367" t="s">
        <v>72</v>
      </c>
      <c r="B60" s="368">
        <v>50</v>
      </c>
      <c r="C60" s="460"/>
      <c r="D60" s="487"/>
      <c r="E60" s="418">
        <v>2</v>
      </c>
      <c r="F60" s="378">
        <v>1585146</v>
      </c>
      <c r="G60" s="419">
        <f t="shared" si="0"/>
        <v>2.4042632694454125</v>
      </c>
      <c r="H60" s="420">
        <f t="shared" si="1"/>
        <v>0.48085265388908249</v>
      </c>
    </row>
    <row r="61" spans="1:8" ht="26.25" customHeight="1" x14ac:dyDescent="0.4">
      <c r="A61" s="367" t="s">
        <v>73</v>
      </c>
      <c r="B61" s="368">
        <v>1</v>
      </c>
      <c r="C61" s="460"/>
      <c r="D61" s="487"/>
      <c r="E61" s="418">
        <v>3</v>
      </c>
      <c r="F61" s="378">
        <v>1585902</v>
      </c>
      <c r="G61" s="419">
        <f t="shared" si="0"/>
        <v>2.4054099291421855</v>
      </c>
      <c r="H61" s="420">
        <f t="shared" si="1"/>
        <v>0.48108198582843709</v>
      </c>
    </row>
    <row r="62" spans="1:8" ht="27" customHeight="1" x14ac:dyDescent="0.4">
      <c r="A62" s="367" t="s">
        <v>74</v>
      </c>
      <c r="B62" s="368">
        <v>1</v>
      </c>
      <c r="C62" s="461"/>
      <c r="D62" s="488"/>
      <c r="E62" s="421">
        <v>4</v>
      </c>
      <c r="F62" s="422"/>
      <c r="G62" s="419" t="str">
        <f t="shared" si="0"/>
        <v>-</v>
      </c>
      <c r="H62" s="420" t="str">
        <f t="shared" si="1"/>
        <v>-</v>
      </c>
    </row>
    <row r="63" spans="1:8" ht="26.25" customHeight="1" x14ac:dyDescent="0.4">
      <c r="A63" s="367" t="s">
        <v>75</v>
      </c>
      <c r="B63" s="368">
        <v>1</v>
      </c>
      <c r="C63" s="459" t="s">
        <v>76</v>
      </c>
      <c r="D63" s="489">
        <v>2</v>
      </c>
      <c r="E63" s="414">
        <v>1</v>
      </c>
      <c r="F63" s="415">
        <v>1598731</v>
      </c>
      <c r="G63" s="416">
        <f t="shared" si="0"/>
        <v>2.4248682588378192</v>
      </c>
      <c r="H63" s="417">
        <f t="shared" si="1"/>
        <v>0.48497365176756385</v>
      </c>
    </row>
    <row r="64" spans="1:8" ht="26.25" customHeight="1" x14ac:dyDescent="0.4">
      <c r="A64" s="367" t="s">
        <v>77</v>
      </c>
      <c r="B64" s="368">
        <v>1</v>
      </c>
      <c r="C64" s="460"/>
      <c r="D64" s="490"/>
      <c r="E64" s="418">
        <v>2</v>
      </c>
      <c r="F64" s="378">
        <v>1589398</v>
      </c>
      <c r="G64" s="419">
        <f t="shared" si="0"/>
        <v>2.4107124718669444</v>
      </c>
      <c r="H64" s="420">
        <f t="shared" si="1"/>
        <v>0.48214249437338885</v>
      </c>
    </row>
    <row r="65" spans="1:8" ht="26.25" customHeight="1" x14ac:dyDescent="0.4">
      <c r="A65" s="367" t="s">
        <v>78</v>
      </c>
      <c r="B65" s="368">
        <v>1</v>
      </c>
      <c r="C65" s="460"/>
      <c r="D65" s="490"/>
      <c r="E65" s="418">
        <v>3</v>
      </c>
      <c r="F65" s="378">
        <v>1596608</v>
      </c>
      <c r="G65" s="419">
        <f t="shared" si="0"/>
        <v>2.421648207863945</v>
      </c>
      <c r="H65" s="420">
        <f t="shared" si="1"/>
        <v>0.48432964157278902</v>
      </c>
    </row>
    <row r="66" spans="1:8" ht="27" customHeight="1" x14ac:dyDescent="0.4">
      <c r="A66" s="367" t="s">
        <v>79</v>
      </c>
      <c r="B66" s="368">
        <v>1</v>
      </c>
      <c r="C66" s="461"/>
      <c r="D66" s="491"/>
      <c r="E66" s="421">
        <v>4</v>
      </c>
      <c r="F66" s="422"/>
      <c r="G66" s="423" t="str">
        <f t="shared" si="0"/>
        <v>-</v>
      </c>
      <c r="H66" s="424" t="str">
        <f t="shared" si="1"/>
        <v>-</v>
      </c>
    </row>
    <row r="67" spans="1:8" ht="26.25" customHeight="1" x14ac:dyDescent="0.4">
      <c r="A67" s="367" t="s">
        <v>80</v>
      </c>
      <c r="B67" s="377">
        <f>(B66/B65)*(B64/B63)*(B62/B61)*(B60/B59)*B58</f>
        <v>1000</v>
      </c>
      <c r="C67" s="459" t="s">
        <v>81</v>
      </c>
      <c r="D67" s="486">
        <v>2</v>
      </c>
      <c r="E67" s="414">
        <v>1</v>
      </c>
      <c r="F67" s="415">
        <v>1573478</v>
      </c>
      <c r="G67" s="419">
        <f t="shared" si="0"/>
        <v>2.3865658814269657</v>
      </c>
      <c r="H67" s="420">
        <f t="shared" si="1"/>
        <v>0.47731317628539316</v>
      </c>
    </row>
    <row r="68" spans="1:8" ht="27" customHeight="1" x14ac:dyDescent="0.4">
      <c r="A68" s="425" t="s">
        <v>82</v>
      </c>
      <c r="B68" s="426">
        <f>(D47*B67)/D56*B56</f>
        <v>2</v>
      </c>
      <c r="C68" s="460"/>
      <c r="D68" s="487"/>
      <c r="E68" s="418">
        <v>2</v>
      </c>
      <c r="F68" s="378">
        <v>1577675</v>
      </c>
      <c r="G68" s="419">
        <f t="shared" si="0"/>
        <v>2.3929316628388122</v>
      </c>
      <c r="H68" s="420">
        <f t="shared" si="1"/>
        <v>0.47858633256776245</v>
      </c>
    </row>
    <row r="69" spans="1:8" ht="26.25" customHeight="1" x14ac:dyDescent="0.4">
      <c r="A69" s="455" t="s">
        <v>52</v>
      </c>
      <c r="B69" s="466"/>
      <c r="C69" s="460"/>
      <c r="D69" s="487"/>
      <c r="E69" s="418">
        <v>3</v>
      </c>
      <c r="F69" s="378">
        <v>1579422</v>
      </c>
      <c r="G69" s="419">
        <f t="shared" si="0"/>
        <v>2.3955814174555607</v>
      </c>
      <c r="H69" s="420">
        <f t="shared" si="1"/>
        <v>0.47911628349111213</v>
      </c>
    </row>
    <row r="70" spans="1:8" ht="27" customHeight="1" x14ac:dyDescent="0.4">
      <c r="A70" s="457"/>
      <c r="B70" s="467"/>
      <c r="C70" s="462"/>
      <c r="D70" s="488"/>
      <c r="E70" s="421">
        <v>4</v>
      </c>
      <c r="F70" s="422"/>
      <c r="G70" s="423" t="str">
        <f t="shared" si="0"/>
        <v>-</v>
      </c>
      <c r="H70" s="424" t="str">
        <f t="shared" si="1"/>
        <v>-</v>
      </c>
    </row>
    <row r="71" spans="1:8" ht="26.25" customHeight="1" x14ac:dyDescent="0.4">
      <c r="A71" s="427"/>
      <c r="B71" s="427"/>
      <c r="C71" s="427"/>
      <c r="D71" s="427"/>
      <c r="E71" s="427"/>
      <c r="F71" s="428"/>
      <c r="G71" s="429" t="s">
        <v>45</v>
      </c>
      <c r="H71" s="430">
        <f>AVERAGE(H59:H70)</f>
        <v>0.48133295667212228</v>
      </c>
    </row>
    <row r="72" spans="1:8" ht="26.25" customHeight="1" x14ac:dyDescent="0.4">
      <c r="A72" s="343"/>
      <c r="B72" s="343"/>
      <c r="C72" s="427"/>
      <c r="D72" s="427"/>
      <c r="E72" s="427"/>
      <c r="F72" s="428"/>
      <c r="G72" s="431" t="s">
        <v>58</v>
      </c>
      <c r="H72" s="432">
        <f>STDEV(H59:H70)/H71</f>
        <v>5.5427211769531869E-3</v>
      </c>
    </row>
    <row r="73" spans="1:8" ht="27" customHeight="1" x14ac:dyDescent="0.4">
      <c r="A73" s="427"/>
      <c r="B73" s="427"/>
      <c r="C73" s="428"/>
      <c r="D73" s="428"/>
      <c r="E73" s="433"/>
      <c r="F73" s="428"/>
      <c r="G73" s="434" t="s">
        <v>59</v>
      </c>
      <c r="H73" s="435">
        <f>COUNT(H59:H70)</f>
        <v>9</v>
      </c>
    </row>
    <row r="74" spans="1:8" ht="18.75" customHeight="1" x14ac:dyDescent="0.3">
      <c r="A74" s="427"/>
      <c r="B74" s="427"/>
      <c r="C74" s="428"/>
      <c r="D74" s="428"/>
      <c r="E74" s="428"/>
      <c r="F74" s="433"/>
      <c r="G74" s="428"/>
      <c r="H74" s="428"/>
    </row>
    <row r="75" spans="1:8" ht="26.25" customHeight="1" x14ac:dyDescent="0.4">
      <c r="A75" s="436" t="s">
        <v>104</v>
      </c>
      <c r="B75" s="437" t="s">
        <v>105</v>
      </c>
      <c r="C75" s="484" t="str">
        <f>B20</f>
        <v>Loteprednol Etabonate INN 5mg</v>
      </c>
      <c r="D75" s="484"/>
      <c r="E75" s="438" t="s">
        <v>106</v>
      </c>
      <c r="F75" s="438"/>
      <c r="G75" s="439">
        <f>H71</f>
        <v>0.48133295667212228</v>
      </c>
      <c r="H75" s="428"/>
    </row>
    <row r="76" spans="1:8" ht="19.5" customHeight="1" x14ac:dyDescent="0.3">
      <c r="A76" s="440"/>
      <c r="B76" s="441"/>
      <c r="C76" s="441"/>
      <c r="D76" s="441"/>
      <c r="E76" s="441"/>
      <c r="F76" s="441"/>
      <c r="G76" s="441"/>
      <c r="H76" s="441"/>
    </row>
    <row r="77" spans="1:8" ht="18.75" customHeight="1" x14ac:dyDescent="0.3">
      <c r="A77" s="343"/>
      <c r="B77" s="485" t="s">
        <v>83</v>
      </c>
      <c r="C77" s="485"/>
      <c r="D77" s="410"/>
      <c r="E77" s="442" t="s">
        <v>84</v>
      </c>
      <c r="F77" s="443"/>
      <c r="G77" s="485" t="s">
        <v>85</v>
      </c>
      <c r="H77" s="485"/>
    </row>
    <row r="78" spans="1:8" ht="18.75" customHeight="1" x14ac:dyDescent="0.3">
      <c r="A78" s="444" t="s">
        <v>86</v>
      </c>
      <c r="B78" s="445" t="s">
        <v>109</v>
      </c>
      <c r="C78" s="445"/>
      <c r="D78" s="446"/>
      <c r="E78" s="447"/>
      <c r="F78" s="343"/>
      <c r="G78" s="448"/>
      <c r="H78" s="448"/>
    </row>
    <row r="79" spans="1:8" ht="18.75" customHeight="1" x14ac:dyDescent="0.3">
      <c r="A79" s="444" t="s">
        <v>87</v>
      </c>
      <c r="B79" s="449"/>
      <c r="C79" s="449"/>
      <c r="D79" s="450"/>
      <c r="E79" s="451"/>
      <c r="F79" s="443"/>
      <c r="G79" s="452"/>
      <c r="H79" s="452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47"/>
  <sheetViews>
    <sheetView tabSelected="1" view="pageBreakPreview" topLeftCell="A34" zoomScaleSheetLayoutView="100" workbookViewId="0">
      <selection activeCell="C46" sqref="C46"/>
    </sheetView>
  </sheetViews>
  <sheetFormatPr defaultRowHeight="13.5" x14ac:dyDescent="0.25"/>
  <cols>
    <col min="1" max="1" width="27.5703125" style="492" bestFit="1" customWidth="1"/>
    <col min="2" max="2" width="20.42578125" style="492" customWidth="1"/>
    <col min="3" max="3" width="31.85546875" style="492" customWidth="1"/>
    <col min="4" max="4" width="25.85546875" style="492" bestFit="1" customWidth="1"/>
    <col min="5" max="5" width="25.7109375" style="492" bestFit="1" customWidth="1"/>
    <col min="6" max="6" width="23.140625" style="492" customWidth="1"/>
    <col min="7" max="7" width="28.42578125" style="492" customWidth="1"/>
    <col min="8" max="8" width="21.5703125" style="492" customWidth="1"/>
    <col min="9" max="16384" width="9.140625" style="492"/>
  </cols>
  <sheetData>
    <row r="13" spans="1:9" x14ac:dyDescent="0.25">
      <c r="F13" s="493"/>
      <c r="G13" s="493"/>
      <c r="H13" s="493"/>
      <c r="I13" s="493"/>
    </row>
    <row r="14" spans="1:9" ht="15.75" thickBot="1" x14ac:dyDescent="0.35">
      <c r="A14" s="494"/>
      <c r="B14" s="493"/>
      <c r="C14" s="495"/>
      <c r="D14" s="493"/>
      <c r="F14" s="496"/>
      <c r="G14" s="493"/>
      <c r="H14" s="493"/>
      <c r="I14" s="493"/>
    </row>
    <row r="15" spans="1:9" ht="19.5" thickBot="1" x14ac:dyDescent="0.35">
      <c r="A15" s="497" t="s">
        <v>88</v>
      </c>
      <c r="B15" s="498"/>
      <c r="C15" s="498"/>
      <c r="D15" s="498"/>
      <c r="E15" s="498"/>
      <c r="F15" s="499"/>
      <c r="G15" s="500"/>
      <c r="H15" s="500"/>
      <c r="I15" s="493"/>
    </row>
    <row r="16" spans="1:9" ht="20.100000000000001" customHeight="1" x14ac:dyDescent="0.3">
      <c r="A16" s="501" t="s">
        <v>110</v>
      </c>
      <c r="B16" s="501"/>
      <c r="C16" s="501"/>
      <c r="D16" s="501"/>
      <c r="E16" s="501"/>
      <c r="F16" s="493"/>
      <c r="G16" s="493"/>
      <c r="H16" s="493"/>
      <c r="I16" s="493"/>
    </row>
    <row r="17" spans="1:9" ht="20.100000000000001" customHeight="1" x14ac:dyDescent="0.4">
      <c r="A17" s="502" t="s">
        <v>10</v>
      </c>
      <c r="B17" s="481" t="s">
        <v>11</v>
      </c>
      <c r="C17" s="481"/>
      <c r="D17" s="481"/>
      <c r="E17" s="481"/>
      <c r="F17" s="443"/>
      <c r="G17" s="443"/>
      <c r="H17" s="443"/>
      <c r="I17" s="493"/>
    </row>
    <row r="18" spans="1:9" ht="20.100000000000001" customHeight="1" x14ac:dyDescent="0.4">
      <c r="A18" s="502" t="s">
        <v>12</v>
      </c>
      <c r="B18" s="454" t="s">
        <v>8</v>
      </c>
      <c r="C18" s="453">
        <v>6</v>
      </c>
      <c r="D18" s="408"/>
      <c r="E18" s="408"/>
      <c r="F18" s="443"/>
      <c r="G18" s="443"/>
      <c r="H18" s="443"/>
      <c r="I18" s="493"/>
    </row>
    <row r="19" spans="1:9" ht="20.100000000000001" customHeight="1" x14ac:dyDescent="0.4">
      <c r="A19" s="502" t="s">
        <v>13</v>
      </c>
      <c r="B19" s="454" t="s">
        <v>14</v>
      </c>
      <c r="C19" s="408"/>
      <c r="D19" s="408"/>
      <c r="E19" s="408"/>
      <c r="F19" s="443"/>
      <c r="G19" s="443"/>
      <c r="H19" s="443"/>
      <c r="I19" s="493"/>
    </row>
    <row r="20" spans="1:9" ht="20.100000000000001" customHeight="1" x14ac:dyDescent="0.4">
      <c r="A20" s="502" t="s">
        <v>15</v>
      </c>
      <c r="B20" s="482" t="s">
        <v>16</v>
      </c>
      <c r="C20" s="482"/>
      <c r="D20" s="482"/>
      <c r="E20" s="482"/>
      <c r="F20" s="482"/>
      <c r="G20" s="482"/>
      <c r="H20" s="482"/>
      <c r="I20" s="493"/>
    </row>
    <row r="21" spans="1:9" ht="20.100000000000001" customHeight="1" x14ac:dyDescent="0.4">
      <c r="A21" s="502" t="s">
        <v>17</v>
      </c>
      <c r="B21" s="454" t="s">
        <v>18</v>
      </c>
      <c r="C21" s="408"/>
      <c r="D21" s="408"/>
      <c r="E21" s="408"/>
      <c r="F21" s="443"/>
      <c r="G21" s="443"/>
      <c r="H21" s="443"/>
      <c r="I21" s="493"/>
    </row>
    <row r="22" spans="1:9" ht="20.100000000000001" customHeight="1" x14ac:dyDescent="0.3">
      <c r="A22" s="502" t="s">
        <v>19</v>
      </c>
      <c r="B22" s="504">
        <f>[1]Uniformity!C19</f>
        <v>42094</v>
      </c>
      <c r="C22" s="503"/>
      <c r="D22" s="503"/>
      <c r="E22" s="503"/>
      <c r="F22" s="493"/>
      <c r="G22" s="493"/>
      <c r="H22" s="493"/>
      <c r="I22" s="493"/>
    </row>
    <row r="23" spans="1:9" ht="20.100000000000001" customHeight="1" x14ac:dyDescent="0.3">
      <c r="A23" s="502"/>
      <c r="B23" s="504"/>
      <c r="C23" s="503"/>
      <c r="D23" s="503"/>
      <c r="E23" s="503"/>
      <c r="F23" s="493"/>
      <c r="G23" s="493"/>
      <c r="H23" s="493"/>
      <c r="I23" s="493"/>
    </row>
    <row r="24" spans="1:9" ht="16.5" x14ac:dyDescent="0.3">
      <c r="A24" s="505" t="s">
        <v>20</v>
      </c>
      <c r="B24" s="506" t="s">
        <v>111</v>
      </c>
      <c r="F24" s="493"/>
      <c r="G24" s="493"/>
      <c r="H24" s="493"/>
      <c r="I24" s="493"/>
    </row>
    <row r="25" spans="1:9" ht="16.5" x14ac:dyDescent="0.3">
      <c r="A25" s="507" t="s">
        <v>21</v>
      </c>
      <c r="B25" s="508" t="s">
        <v>107</v>
      </c>
      <c r="C25" s="509"/>
      <c r="D25" s="509"/>
      <c r="E25" s="509"/>
    </row>
    <row r="26" spans="1:9" ht="16.5" x14ac:dyDescent="0.3">
      <c r="A26" s="507" t="s">
        <v>23</v>
      </c>
      <c r="B26" s="510">
        <v>99.3</v>
      </c>
      <c r="C26" s="509"/>
      <c r="D26" s="509"/>
      <c r="E26" s="509"/>
    </row>
    <row r="27" spans="1:9" ht="16.5" x14ac:dyDescent="0.3">
      <c r="A27" s="511" t="s">
        <v>112</v>
      </c>
      <c r="B27" s="510">
        <v>15.41</v>
      </c>
      <c r="C27" s="509"/>
      <c r="D27" s="509"/>
      <c r="E27" s="509"/>
    </row>
    <row r="28" spans="1:9" ht="16.5" x14ac:dyDescent="0.3">
      <c r="A28" s="511" t="s">
        <v>113</v>
      </c>
      <c r="B28" s="512">
        <f>15/50*2/50</f>
        <v>1.2E-2</v>
      </c>
      <c r="C28" s="509"/>
      <c r="D28" s="509"/>
      <c r="E28" s="509"/>
    </row>
    <row r="29" spans="1:9" ht="15.75" x14ac:dyDescent="0.25">
      <c r="A29" s="509"/>
      <c r="B29" s="509"/>
      <c r="C29" s="509"/>
      <c r="D29" s="509"/>
      <c r="E29" s="509"/>
    </row>
    <row r="30" spans="1:9" ht="16.5" x14ac:dyDescent="0.3">
      <c r="A30" s="513" t="s">
        <v>114</v>
      </c>
      <c r="B30" s="514" t="s">
        <v>115</v>
      </c>
      <c r="C30" s="513" t="s">
        <v>116</v>
      </c>
      <c r="D30" s="513" t="s">
        <v>117</v>
      </c>
      <c r="E30" s="515" t="s">
        <v>118</v>
      </c>
    </row>
    <row r="31" spans="1:9" ht="16.5" x14ac:dyDescent="0.3">
      <c r="A31" s="516">
        <v>1</v>
      </c>
      <c r="B31" s="517">
        <v>4013098</v>
      </c>
      <c r="C31" s="517">
        <v>7926.2</v>
      </c>
      <c r="D31" s="518">
        <v>1.1000000000000001</v>
      </c>
      <c r="E31" s="519">
        <v>10.3</v>
      </c>
    </row>
    <row r="32" spans="1:9" ht="16.5" x14ac:dyDescent="0.3">
      <c r="A32" s="516">
        <v>2</v>
      </c>
      <c r="B32" s="517">
        <v>4036862</v>
      </c>
      <c r="C32" s="517">
        <v>8079</v>
      </c>
      <c r="D32" s="518">
        <v>1.1000000000000001</v>
      </c>
      <c r="E32" s="518">
        <v>10.3</v>
      </c>
    </row>
    <row r="33" spans="1:6" ht="16.5" x14ac:dyDescent="0.3">
      <c r="A33" s="516">
        <v>3</v>
      </c>
      <c r="B33" s="517">
        <v>4033489</v>
      </c>
      <c r="C33" s="517">
        <v>4096.8</v>
      </c>
      <c r="D33" s="518">
        <v>1.1000000000000001</v>
      </c>
      <c r="E33" s="518">
        <v>10.3</v>
      </c>
    </row>
    <row r="34" spans="1:6" ht="16.5" x14ac:dyDescent="0.3">
      <c r="A34" s="516">
        <v>4</v>
      </c>
      <c r="B34" s="517">
        <v>4035859</v>
      </c>
      <c r="C34" s="517">
        <v>8089.7</v>
      </c>
      <c r="D34" s="518">
        <v>1.1000000000000001</v>
      </c>
      <c r="E34" s="518">
        <v>10.3</v>
      </c>
    </row>
    <row r="35" spans="1:6" ht="16.5" x14ac:dyDescent="0.3">
      <c r="A35" s="516">
        <v>5</v>
      </c>
      <c r="B35" s="517">
        <v>4045736</v>
      </c>
      <c r="C35" s="517">
        <v>8174.9</v>
      </c>
      <c r="D35" s="518">
        <v>1.1000000000000001</v>
      </c>
      <c r="E35" s="518">
        <v>10.3</v>
      </c>
    </row>
    <row r="36" spans="1:6" ht="16.5" x14ac:dyDescent="0.3">
      <c r="A36" s="516">
        <v>6</v>
      </c>
      <c r="B36" s="520">
        <v>4045967</v>
      </c>
      <c r="C36" s="520">
        <v>8219.7999999999993</v>
      </c>
      <c r="D36" s="521">
        <v>1</v>
      </c>
      <c r="E36" s="521">
        <v>10.3</v>
      </c>
    </row>
    <row r="37" spans="1:6" ht="16.5" x14ac:dyDescent="0.3">
      <c r="A37" s="522" t="s">
        <v>119</v>
      </c>
      <c r="B37" s="523">
        <f>AVERAGE(B31:B36)</f>
        <v>4035168.5</v>
      </c>
      <c r="C37" s="524">
        <f>AVERAGE(C31:C36)</f>
        <v>7431.0666666666657</v>
      </c>
      <c r="D37" s="525">
        <f>AVERAGE(D31:D36)</f>
        <v>1.0833333333333333</v>
      </c>
      <c r="E37" s="525">
        <f>AVERAGE(E31:E36)</f>
        <v>10.299999999999999</v>
      </c>
    </row>
    <row r="38" spans="1:6" ht="16.5" x14ac:dyDescent="0.3">
      <c r="A38" s="526" t="s">
        <v>120</v>
      </c>
      <c r="B38" s="527">
        <f>(STDEV(B31:B36)/B37)</f>
        <v>2.9770571042178661E-3</v>
      </c>
      <c r="C38" s="528"/>
      <c r="D38" s="528"/>
      <c r="E38" s="529"/>
      <c r="F38" s="493"/>
    </row>
    <row r="39" spans="1:6" s="493" customFormat="1" ht="16.5" x14ac:dyDescent="0.3">
      <c r="A39" s="530" t="s">
        <v>59</v>
      </c>
      <c r="B39" s="531">
        <f>COUNT(B31:B36)</f>
        <v>6</v>
      </c>
      <c r="C39" s="532"/>
      <c r="D39" s="533"/>
      <c r="E39" s="534"/>
    </row>
    <row r="40" spans="1:6" s="493" customFormat="1" ht="15.75" x14ac:dyDescent="0.25">
      <c r="A40" s="509"/>
      <c r="B40" s="509"/>
      <c r="C40" s="509"/>
      <c r="D40" s="509"/>
      <c r="E40" s="535"/>
    </row>
    <row r="41" spans="1:6" s="493" customFormat="1" ht="16.5" x14ac:dyDescent="0.3">
      <c r="A41" s="507" t="s">
        <v>121</v>
      </c>
      <c r="B41" s="536" t="s">
        <v>122</v>
      </c>
      <c r="C41" s="537"/>
      <c r="D41" s="537"/>
      <c r="E41" s="538"/>
    </row>
    <row r="42" spans="1:6" ht="16.5" x14ac:dyDescent="0.3">
      <c r="A42" s="507"/>
      <c r="B42" s="536" t="s">
        <v>123</v>
      </c>
      <c r="C42" s="537"/>
      <c r="D42" s="537"/>
      <c r="E42" s="538"/>
      <c r="F42" s="493"/>
    </row>
    <row r="43" spans="1:6" ht="16.5" x14ac:dyDescent="0.3">
      <c r="A43" s="507"/>
      <c r="B43" s="539" t="s">
        <v>124</v>
      </c>
      <c r="C43" s="537"/>
      <c r="D43" s="537"/>
      <c r="E43" s="537"/>
    </row>
    <row r="44" spans="1:6" s="549" customFormat="1" ht="15.75" x14ac:dyDescent="0.25">
      <c r="A44" s="533"/>
      <c r="B44" s="533"/>
      <c r="C44" s="533"/>
      <c r="D44" s="533"/>
      <c r="E44" s="533"/>
    </row>
    <row r="45" spans="1:6" ht="16.5" x14ac:dyDescent="0.3">
      <c r="A45" s="509"/>
      <c r="B45" s="545" t="s">
        <v>83</v>
      </c>
      <c r="C45" s="545"/>
      <c r="D45" s="547" t="s">
        <v>84</v>
      </c>
      <c r="E45" s="548"/>
      <c r="F45" s="547" t="s">
        <v>85</v>
      </c>
    </row>
    <row r="46" spans="1:6" ht="34.5" customHeight="1" x14ac:dyDescent="0.3">
      <c r="A46" s="540" t="s">
        <v>86</v>
      </c>
      <c r="B46" s="541" t="s">
        <v>109</v>
      </c>
      <c r="C46" s="542"/>
      <c r="D46" s="541"/>
      <c r="E46" s="535"/>
      <c r="F46" s="543"/>
    </row>
    <row r="47" spans="1:6" ht="34.5" customHeight="1" x14ac:dyDescent="0.3">
      <c r="A47" s="540" t="s">
        <v>87</v>
      </c>
      <c r="B47" s="544"/>
      <c r="C47" s="545"/>
      <c r="D47" s="544"/>
      <c r="E47" s="535"/>
      <c r="F47" s="546"/>
    </row>
  </sheetData>
  <sheetProtection formatCells="0" formatColumns="0" formatRows="0"/>
  <mergeCells count="4">
    <mergeCell ref="A15:F15"/>
    <mergeCell ref="A16:E16"/>
    <mergeCell ref="B17:E17"/>
    <mergeCell ref="B20:H20"/>
  </mergeCells>
  <printOptions horizontalCentered="1"/>
  <pageMargins left="0.75" right="0.75" top="0.49" bottom="1" header="0.5" footer="0.5"/>
  <pageSetup scale="65" orientation="landscape" r:id="rId1"/>
  <headerFooter alignWithMargins="0">
    <oddFooter>&amp;C&amp;P of &amp;N&amp;R&amp;D &amp;T</oddFooter>
  </headerFooter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pH</vt:lpstr>
      <vt:lpstr>AI_Loteprednol_Etabonate</vt:lpstr>
      <vt:lpstr>AI_Loteprednol_Etabonate 1</vt:lpstr>
      <vt:lpstr>AI_Loteprednol_Etabonate 2</vt:lpstr>
      <vt:lpstr>Loteprednol_Betty</vt:lpstr>
      <vt:lpstr>SST</vt:lpstr>
      <vt:lpstr>AI_Loteprednol_Etabonate!Print_Area</vt:lpstr>
      <vt:lpstr>'AI_Loteprednol_Etabonate 1'!Print_Area</vt:lpstr>
      <vt:lpstr>'AI_Loteprednol_Etabonate 2'!Print_Area</vt:lpstr>
      <vt:lpstr>SST!Print_Area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HPLC-M</cp:lastModifiedBy>
  <dcterms:created xsi:type="dcterms:W3CDTF">2005-07-05T10:19:27Z</dcterms:created>
  <dcterms:modified xsi:type="dcterms:W3CDTF">2015-04-16T08:31:30Z</dcterms:modified>
  <cp:category/>
</cp:coreProperties>
</file>