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20775" windowHeight="10935" activeTab="2"/>
  </bookViews>
  <sheets>
    <sheet name="Sheet1" sheetId="1" r:id="rId1"/>
    <sheet name="Uniformity" sheetId="2" r:id="rId2"/>
    <sheet name="AD_Olanzapine" sheetId="3" r:id="rId3"/>
  </sheets>
  <definedNames>
    <definedName name="_xlnm.Print_Area" localSheetId="2">AD_Olanzapine!$A$1:$H$165</definedName>
  </definedNames>
  <calcPr calcId="145621"/>
</workbook>
</file>

<file path=xl/calcChain.xml><?xml version="1.0" encoding="utf-8"?>
<calcChain xmlns="http://schemas.openxmlformats.org/spreadsheetml/2006/main">
  <c r="B57" i="3" l="1"/>
  <c r="B153" i="3"/>
  <c r="F152" i="3"/>
  <c r="F153" i="3" s="1"/>
  <c r="F150" i="3"/>
  <c r="E150" i="3"/>
  <c r="F149" i="3"/>
  <c r="E149" i="3"/>
  <c r="F148" i="3"/>
  <c r="E148" i="3"/>
  <c r="F147" i="3"/>
  <c r="E147" i="3"/>
  <c r="F146" i="3"/>
  <c r="E146" i="3"/>
  <c r="F145" i="3"/>
  <c r="F154" i="3" s="1"/>
  <c r="E145" i="3"/>
  <c r="D137" i="3"/>
  <c r="D138" i="3" s="1"/>
  <c r="D139" i="3" s="1"/>
  <c r="B135" i="3"/>
  <c r="F132" i="3"/>
  <c r="E132" i="3"/>
  <c r="D132" i="3"/>
  <c r="G131" i="3"/>
  <c r="E131" i="3"/>
  <c r="G130" i="3"/>
  <c r="E130" i="3"/>
  <c r="G129" i="3"/>
  <c r="E129" i="3"/>
  <c r="G128" i="3"/>
  <c r="E128" i="3"/>
  <c r="B122" i="3"/>
  <c r="B121" i="3"/>
  <c r="B123" i="3" s="1"/>
  <c r="B120" i="3"/>
  <c r="B119" i="3"/>
  <c r="B113" i="3"/>
  <c r="D97" i="3"/>
  <c r="D98" i="3" s="1"/>
  <c r="B95" i="3"/>
  <c r="F92" i="3"/>
  <c r="D92" i="3"/>
  <c r="G91" i="3"/>
  <c r="E91" i="3"/>
  <c r="B83" i="3"/>
  <c r="B82" i="3"/>
  <c r="B84" i="3" s="1"/>
  <c r="B81" i="3"/>
  <c r="B80" i="3"/>
  <c r="H71" i="3"/>
  <c r="G71" i="3"/>
  <c r="H70" i="3"/>
  <c r="G70" i="3"/>
  <c r="B68" i="3"/>
  <c r="H67" i="3"/>
  <c r="G67" i="3"/>
  <c r="H63" i="3"/>
  <c r="G63" i="3"/>
  <c r="B69" i="3"/>
  <c r="C56" i="3"/>
  <c r="D48" i="3"/>
  <c r="D49" i="3" s="1"/>
  <c r="B45" i="3"/>
  <c r="F44" i="3"/>
  <c r="F45" i="3" s="1"/>
  <c r="F42" i="3"/>
  <c r="D42" i="3"/>
  <c r="G41" i="3"/>
  <c r="E41" i="3"/>
  <c r="B34" i="3"/>
  <c r="D94" i="3" s="1"/>
  <c r="D95" i="3" s="1"/>
  <c r="D96" i="3" s="1"/>
  <c r="B30" i="3"/>
  <c r="B26" i="2"/>
  <c r="A25" i="2"/>
  <c r="B25" i="2" s="1"/>
  <c r="A24" i="2"/>
  <c r="B22" i="2"/>
  <c r="B18" i="2"/>
  <c r="B14" i="2"/>
  <c r="B10" i="2"/>
  <c r="B6" i="2"/>
  <c r="G132" i="3" l="1"/>
  <c r="D140" i="3"/>
  <c r="D141" i="3" s="1"/>
  <c r="E90" i="3"/>
  <c r="E88" i="3"/>
  <c r="E89" i="3"/>
  <c r="D99" i="3"/>
  <c r="G38" i="3"/>
  <c r="G39" i="3"/>
  <c r="F46" i="3"/>
  <c r="G40" i="3"/>
  <c r="F94" i="3"/>
  <c r="F95" i="3" s="1"/>
  <c r="F96" i="3" s="1"/>
  <c r="B3" i="2"/>
  <c r="B7" i="2"/>
  <c r="B11" i="2"/>
  <c r="B15" i="2"/>
  <c r="B19" i="2"/>
  <c r="D134" i="3"/>
  <c r="D135" i="3" s="1"/>
  <c r="D136" i="3" s="1"/>
  <c r="D142" i="3"/>
  <c r="B4" i="2"/>
  <c r="B8" i="2"/>
  <c r="B12" i="2"/>
  <c r="B16" i="2"/>
  <c r="B20" i="2"/>
  <c r="F134" i="3"/>
  <c r="F135" i="3" s="1"/>
  <c r="F136" i="3" s="1"/>
  <c r="B5" i="2"/>
  <c r="B9" i="2"/>
  <c r="B13" i="2"/>
  <c r="B17" i="2"/>
  <c r="B21" i="2"/>
  <c r="D44" i="3"/>
  <c r="D45" i="3" s="1"/>
  <c r="D46" i="3" s="1"/>
  <c r="G90" i="3" l="1"/>
  <c r="G88" i="3"/>
  <c r="D102" i="3" s="1"/>
  <c r="E92" i="3"/>
  <c r="E39" i="3"/>
  <c r="E40" i="3"/>
  <c r="E38" i="3"/>
  <c r="G42" i="3"/>
  <c r="G89" i="3"/>
  <c r="D100" i="3" l="1"/>
  <c r="E105" i="3" s="1"/>
  <c r="F105" i="3" s="1"/>
  <c r="G92" i="3"/>
  <c r="E42" i="3"/>
  <c r="D52" i="3"/>
  <c r="D50" i="3"/>
  <c r="D101" i="3"/>
  <c r="E107" i="3" l="1"/>
  <c r="F107" i="3" s="1"/>
  <c r="B161" i="3" s="1"/>
  <c r="E106" i="3"/>
  <c r="F106" i="3" s="1"/>
  <c r="E109" i="3"/>
  <c r="F109" i="3" s="1"/>
  <c r="E110" i="3"/>
  <c r="F110" i="3" s="1"/>
  <c r="E108" i="3"/>
  <c r="F108" i="3" s="1"/>
  <c r="B159" i="3"/>
  <c r="B160" i="3" s="1"/>
  <c r="G65" i="3"/>
  <c r="H65" i="3" s="1"/>
  <c r="G61" i="3"/>
  <c r="H61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F114" i="3" l="1"/>
  <c r="F112" i="3"/>
  <c r="F113" i="3" s="1"/>
  <c r="H72" i="3"/>
  <c r="H73" i="3" s="1"/>
  <c r="H74" i="3"/>
</calcChain>
</file>

<file path=xl/sharedStrings.xml><?xml version="1.0" encoding="utf-8"?>
<sst xmlns="http://schemas.openxmlformats.org/spreadsheetml/2006/main" count="207" uniqueCount="92">
  <si>
    <t>NDQD201407603</t>
  </si>
  <si>
    <t>Tablet weight</t>
  </si>
  <si>
    <t>Analysis Report</t>
  </si>
  <si>
    <t>Sample Name:</t>
  </si>
  <si>
    <t xml:space="preserve">Olangem 10mg </t>
  </si>
  <si>
    <t>Laboratory Ref No:</t>
  </si>
  <si>
    <t>Active Ingredient:</t>
  </si>
  <si>
    <t>Olanzapine PH.EUR 10mg</t>
  </si>
  <si>
    <t>Label Claim:</t>
  </si>
  <si>
    <t>Each tablets contains Olanzapine PH.EUR.10mg</t>
  </si>
  <si>
    <t>Date Analysis Started:</t>
  </si>
  <si>
    <t>2014-08-08 13:22:05</t>
  </si>
  <si>
    <t>Date Analysis Completed:</t>
  </si>
  <si>
    <t>Analysis Data</t>
  </si>
  <si>
    <t>Reference Substance:</t>
  </si>
  <si>
    <t>Albendazole</t>
  </si>
  <si>
    <t>Code:</t>
  </si>
  <si>
    <t>NQCL-PRS-A16-1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</si>
  <si>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</si>
  <si>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</si>
  <si>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</si>
  <si>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</si>
  <si>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</si>
  <si>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</si>
  <si>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</si>
  <si>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</si>
  <si>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</si>
  <si>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</si>
  <si>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</si>
  <si>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</si>
  <si>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</si>
  <si>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</si>
  <si>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</si>
  <si>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</si>
  <si>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</si>
  <si>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</si>
  <si>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</si>
  <si>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</si>
  <si>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</si>
  <si>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</si>
  <si>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</si>
  <si>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</si>
  <si>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</si>
  <si>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</si>
  <si>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</si>
  <si>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</si>
  <si>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</si>
  <si>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</si>
  <si>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</si>
  <si>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</si>
  <si>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</si>
  <si>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</si>
  <si>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</si>
  <si>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</si>
  <si>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</si>
  <si>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</si>
  <si>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</si>
  <si>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Olanzapine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</si>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</sst>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0\ &quot;mg&quot;"/>
    <numFmt numFmtId="167" formatCode="0.000"/>
    <numFmt numFmtId="168" formatCode="0.0%"/>
  </numFmts>
  <fonts count="14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64" fontId="4" fillId="2" borderId="0" xfId="0" applyNumberFormat="1" applyFont="1" applyFill="1"/>
    <xf numFmtId="2" fontId="3" fillId="2" borderId="0" xfId="0" applyNumberFormat="1" applyFont="1" applyFill="1"/>
    <xf numFmtId="2" fontId="0" fillId="3" borderId="0" xfId="0" applyNumberFormat="1" applyFill="1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5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left" vertical="center" wrapText="1"/>
    </xf>
    <xf numFmtId="166" fontId="7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right"/>
    </xf>
    <xf numFmtId="1" fontId="7" fillId="4" borderId="10" xfId="0" applyNumberFormat="1" applyFont="1" applyFill="1" applyBorder="1" applyAlignment="1">
      <alignment horizontal="center"/>
    </xf>
    <xf numFmtId="167" fontId="7" fillId="4" borderId="11" xfId="0" applyNumberFormat="1" applyFont="1" applyFill="1" applyBorder="1" applyAlignment="1">
      <alignment horizontal="center"/>
    </xf>
    <xf numFmtId="2" fontId="6" fillId="4" borderId="1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4" borderId="13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right"/>
    </xf>
    <xf numFmtId="1" fontId="6" fillId="2" borderId="0" xfId="0" applyNumberFormat="1" applyFont="1" applyFill="1" applyAlignment="1">
      <alignment horizontal="center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167" fontId="7" fillId="5" borderId="14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10" fontId="6" fillId="4" borderId="12" xfId="0" applyNumberFormat="1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5" xfId="0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0" fontId="7" fillId="4" borderId="18" xfId="0" applyNumberFormat="1" applyFont="1" applyFill="1" applyBorder="1" applyAlignment="1">
      <alignment horizontal="center"/>
    </xf>
    <xf numFmtId="0" fontId="6" fillId="2" borderId="0" xfId="0" applyFont="1" applyFill="1"/>
    <xf numFmtId="0" fontId="7" fillId="5" borderId="19" xfId="0" applyFont="1" applyFill="1" applyBorder="1" applyAlignment="1">
      <alignment horizontal="center"/>
    </xf>
    <xf numFmtId="167" fontId="7" fillId="4" borderId="2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10" fontId="7" fillId="4" borderId="12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2" fontId="6" fillId="2" borderId="23" xfId="0" applyNumberFormat="1" applyFont="1" applyFill="1" applyBorder="1" applyAlignment="1">
      <alignment horizontal="center"/>
    </xf>
    <xf numFmtId="10" fontId="6" fillId="2" borderId="6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6" fillId="2" borderId="25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7" fontId="6" fillId="2" borderId="26" xfId="0" applyNumberFormat="1" applyFont="1" applyFill="1" applyBorder="1" applyAlignment="1">
      <alignment horizontal="right"/>
    </xf>
    <xf numFmtId="10" fontId="7" fillId="5" borderId="27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28" xfId="0" applyFont="1" applyFill="1" applyBorder="1"/>
    <xf numFmtId="0" fontId="6" fillId="2" borderId="0" xfId="0" applyFont="1" applyFill="1" applyAlignment="1">
      <alignment horizontal="right"/>
    </xf>
    <xf numFmtId="10" fontId="7" fillId="4" borderId="27" xfId="0" applyNumberFormat="1" applyFont="1" applyFill="1" applyBorder="1" applyAlignment="1">
      <alignment horizontal="center"/>
    </xf>
    <xf numFmtId="0" fontId="6" fillId="2" borderId="29" xfId="0" applyFont="1" applyFill="1" applyBorder="1"/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 vertical="center"/>
    </xf>
    <xf numFmtId="10" fontId="6" fillId="2" borderId="16" xfId="0" applyNumberFormat="1" applyFont="1" applyFill="1" applyBorder="1" applyAlignment="1">
      <alignment horizontal="center" vertical="center"/>
    </xf>
    <xf numFmtId="10" fontId="6" fillId="2" borderId="17" xfId="0" applyNumberFormat="1" applyFont="1" applyFill="1" applyBorder="1" applyAlignment="1">
      <alignment horizontal="center" vertical="center"/>
    </xf>
    <xf numFmtId="10" fontId="7" fillId="5" borderId="8" xfId="0" applyNumberFormat="1" applyFont="1" applyFill="1" applyBorder="1" applyAlignment="1">
      <alignment horizontal="center"/>
    </xf>
    <xf numFmtId="10" fontId="6" fillId="2" borderId="37" xfId="0" applyNumberFormat="1" applyFont="1" applyFill="1" applyBorder="1" applyAlignment="1">
      <alignment horizontal="center"/>
    </xf>
    <xf numFmtId="10" fontId="6" fillId="2" borderId="38" xfId="0" applyNumberFormat="1" applyFont="1" applyFill="1" applyBorder="1" applyAlignment="1">
      <alignment horizontal="center"/>
    </xf>
    <xf numFmtId="0" fontId="12" fillId="2" borderId="39" xfId="0" applyFont="1" applyFill="1" applyBorder="1" applyAlignment="1">
      <alignment horizontal="left" vertical="center" wrapText="1"/>
    </xf>
    <xf numFmtId="0" fontId="6" fillId="2" borderId="39" xfId="0" applyFont="1" applyFill="1" applyBorder="1"/>
    <xf numFmtId="0" fontId="7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left"/>
      <protection locked="0"/>
    </xf>
    <xf numFmtId="15" fontId="6" fillId="3" borderId="0" xfId="0" applyNumberFormat="1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2" fontId="7" fillId="3" borderId="0" xfId="0" applyNumberFormat="1" applyFont="1" applyFill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3" borderId="40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6" fillId="3" borderId="41" xfId="0" applyFont="1" applyFill="1" applyBorder="1" applyAlignment="1" applyProtection="1">
      <alignment horizontal="center"/>
      <protection locked="0"/>
    </xf>
    <xf numFmtId="1" fontId="6" fillId="3" borderId="24" xfId="0" applyNumberFormat="1" applyFont="1" applyFill="1" applyBorder="1" applyAlignment="1" applyProtection="1">
      <alignment horizontal="center"/>
      <protection locked="0"/>
    </xf>
    <xf numFmtId="1" fontId="6" fillId="3" borderId="25" xfId="0" applyNumberFormat="1" applyFont="1" applyFill="1" applyBorder="1" applyAlignment="1" applyProtection="1">
      <alignment horizontal="center"/>
      <protection locked="0"/>
    </xf>
    <xf numFmtId="167" fontId="6" fillId="2" borderId="23" xfId="0" applyNumberFormat="1" applyFont="1" applyFill="1" applyBorder="1" applyAlignment="1">
      <alignment horizontal="center"/>
    </xf>
    <xf numFmtId="167" fontId="6" fillId="2" borderId="24" xfId="0" applyNumberFormat="1" applyFont="1" applyFill="1" applyBorder="1" applyAlignment="1">
      <alignment horizontal="center"/>
    </xf>
    <xf numFmtId="167" fontId="6" fillId="2" borderId="25" xfId="0" applyNumberFormat="1" applyFont="1" applyFill="1" applyBorder="1" applyAlignment="1">
      <alignment horizontal="center"/>
    </xf>
    <xf numFmtId="167" fontId="6" fillId="2" borderId="6" xfId="0" applyNumberFormat="1" applyFont="1" applyFill="1" applyBorder="1" applyAlignment="1">
      <alignment horizontal="center"/>
    </xf>
    <xf numFmtId="167" fontId="6" fillId="2" borderId="37" xfId="0" applyNumberFormat="1" applyFont="1" applyFill="1" applyBorder="1" applyAlignment="1">
      <alignment horizontal="center"/>
    </xf>
    <xf numFmtId="167" fontId="6" fillId="3" borderId="9" xfId="0" applyNumberFormat="1" applyFont="1" applyFill="1" applyBorder="1" applyAlignment="1" applyProtection="1">
      <alignment horizontal="center"/>
      <protection locked="0"/>
    </xf>
    <xf numFmtId="167" fontId="6" fillId="2" borderId="38" xfId="0" applyNumberFormat="1" applyFont="1" applyFill="1" applyBorder="1" applyAlignment="1">
      <alignment horizontal="center"/>
    </xf>
    <xf numFmtId="1" fontId="7" fillId="4" borderId="17" xfId="0" applyNumberFormat="1" applyFont="1" applyFill="1" applyBorder="1" applyAlignment="1">
      <alignment horizontal="center"/>
    </xf>
    <xf numFmtId="0" fontId="6" fillId="2" borderId="35" xfId="0" applyFont="1" applyFill="1" applyBorder="1"/>
    <xf numFmtId="0" fontId="7" fillId="2" borderId="42" xfId="0" applyFont="1" applyFill="1" applyBorder="1"/>
    <xf numFmtId="0" fontId="6" fillId="2" borderId="35" xfId="0" applyFont="1" applyFill="1" applyBorder="1"/>
    <xf numFmtId="0" fontId="6" fillId="2" borderId="42" xfId="0" applyFont="1" applyFill="1" applyBorder="1"/>
    <xf numFmtId="0" fontId="6" fillId="2" borderId="34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34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2" borderId="3" xfId="0" applyNumberFormat="1" applyFont="1" applyFill="1" applyBorder="1" applyAlignment="1">
      <alignment horizontal="center" vertical="center"/>
    </xf>
    <xf numFmtId="10" fontId="6" fillId="2" borderId="43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3" borderId="0" xfId="0" applyFont="1" applyFill="1" applyProtection="1">
      <protection locked="0"/>
    </xf>
    <xf numFmtId="165" fontId="7" fillId="2" borderId="0" xfId="0" applyNumberFormat="1" applyFont="1" applyFill="1" applyAlignment="1">
      <alignment horizontal="center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40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9" xfId="0" applyFont="1" applyFill="1" applyBorder="1" applyAlignment="1" applyProtection="1">
      <alignment horizontal="center"/>
      <protection locked="0"/>
    </xf>
    <xf numFmtId="0" fontId="7" fillId="3" borderId="4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29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167" fontId="7" fillId="3" borderId="9" xfId="0" applyNumberFormat="1" applyFont="1" applyFill="1" applyBorder="1" applyAlignment="1" applyProtection="1">
      <alignment horizontal="center"/>
      <protection locked="0"/>
    </xf>
    <xf numFmtId="1" fontId="7" fillId="3" borderId="24" xfId="0" applyNumberFormat="1" applyFont="1" applyFill="1" applyBorder="1" applyAlignment="1" applyProtection="1">
      <alignment horizontal="center"/>
      <protection locked="0"/>
    </xf>
    <xf numFmtId="1" fontId="7" fillId="3" borderId="25" xfId="0" applyNumberFormat="1" applyFont="1" applyFill="1" applyBorder="1" applyAlignment="1" applyProtection="1">
      <alignment horizontal="center"/>
      <protection locked="0"/>
    </xf>
    <xf numFmtId="10" fontId="6" fillId="2" borderId="7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2" fontId="6" fillId="2" borderId="44" xfId="0" applyNumberFormat="1" applyFont="1" applyFill="1" applyBorder="1" applyAlignment="1">
      <alignment horizontal="center"/>
    </xf>
    <xf numFmtId="2" fontId="6" fillId="2" borderId="45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7" fillId="4" borderId="47" xfId="0" applyNumberFormat="1" applyFont="1" applyFill="1" applyBorder="1" applyAlignment="1">
      <alignment horizontal="center"/>
    </xf>
    <xf numFmtId="0" fontId="6" fillId="2" borderId="48" xfId="0" applyFont="1" applyFill="1" applyBorder="1" applyAlignment="1">
      <alignment horizontal="right"/>
    </xf>
    <xf numFmtId="0" fontId="7" fillId="3" borderId="49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>
      <alignment horizontal="right"/>
    </xf>
    <xf numFmtId="2" fontId="6" fillId="4" borderId="27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0" fontId="7" fillId="3" borderId="27" xfId="0" applyFont="1" applyFill="1" applyBorder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right"/>
    </xf>
    <xf numFmtId="2" fontId="6" fillId="5" borderId="6" xfId="0" applyNumberFormat="1" applyFont="1" applyFill="1" applyBorder="1" applyAlignment="1">
      <alignment horizontal="center"/>
    </xf>
    <xf numFmtId="0" fontId="6" fillId="2" borderId="41" xfId="0" applyFont="1" applyFill="1" applyBorder="1" applyAlignment="1">
      <alignment horizontal="right"/>
    </xf>
    <xf numFmtId="167" fontId="7" fillId="5" borderId="41" xfId="0" applyNumberFormat="1" applyFont="1" applyFill="1" applyBorder="1" applyAlignment="1">
      <alignment horizontal="center"/>
    </xf>
    <xf numFmtId="0" fontId="6" fillId="2" borderId="29" xfId="0" applyFont="1" applyFill="1" applyBorder="1" applyAlignment="1">
      <alignment horizontal="right"/>
    </xf>
    <xf numFmtId="2" fontId="6" fillId="2" borderId="43" xfId="0" applyNumberFormat="1" applyFont="1" applyFill="1" applyBorder="1" applyAlignment="1">
      <alignment horizontal="center"/>
    </xf>
    <xf numFmtId="1" fontId="7" fillId="4" borderId="50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49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>
      <alignment horizontal="right"/>
    </xf>
    <xf numFmtId="2" fontId="6" fillId="5" borderId="5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68" fontId="7" fillId="4" borderId="27" xfId="0" applyNumberFormat="1" applyFont="1" applyFill="1" applyBorder="1" applyAlignment="1">
      <alignment horizontal="center"/>
    </xf>
    <xf numFmtId="9" fontId="7" fillId="5" borderId="27" xfId="0" applyNumberFormat="1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justify" vertical="center" wrapText="1"/>
    </xf>
    <xf numFmtId="0" fontId="12" fillId="2" borderId="54" xfId="0" applyFont="1" applyFill="1" applyBorder="1" applyAlignment="1">
      <alignment horizontal="justify" vertical="center" wrapText="1"/>
    </xf>
    <xf numFmtId="0" fontId="12" fillId="2" borderId="55" xfId="0" applyFont="1" applyFill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left" vertical="center" wrapText="1"/>
    </xf>
    <xf numFmtId="0" fontId="12" fillId="2" borderId="54" xfId="0" applyFont="1" applyFill="1" applyBorder="1" applyAlignment="1">
      <alignment horizontal="left" vertical="center" wrapText="1"/>
    </xf>
    <xf numFmtId="0" fontId="12" fillId="2" borderId="55" xfId="0" applyFont="1" applyFill="1" applyBorder="1" applyAlignment="1">
      <alignment horizontal="left" vertical="center" wrapText="1"/>
    </xf>
    <xf numFmtId="0" fontId="7" fillId="2" borderId="3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2" fontId="7" fillId="3" borderId="16" xfId="0" applyNumberFormat="1" applyFont="1" applyFill="1" applyBorder="1" applyAlignment="1" applyProtection="1">
      <alignment horizontal="center" vertical="center"/>
      <protection locked="0"/>
    </xf>
    <xf numFmtId="2" fontId="7" fillId="3" borderId="17" xfId="0" applyNumberFormat="1" applyFont="1" applyFill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7" fillId="3" borderId="0" xfId="0" applyFont="1" applyFill="1" applyAlignment="1" applyProtection="1">
      <alignment horizontal="left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3" sqref="B23"/>
    </sheetView>
  </sheetViews>
  <sheetFormatPr defaultRowHeight="12.75" x14ac:dyDescent="0.2"/>
  <cols>
    <col min="1" max="1" width="13.140625" style="1" customWidth="1"/>
    <col min="2" max="2" width="11" style="1" customWidth="1"/>
    <col min="3" max="3" width="4.42578125" style="1" customWidth="1"/>
    <col min="4" max="4" width="12.28515625" style="1" customWidth="1"/>
    <col min="5" max="5" width="9.140625" style="1" customWidth="1"/>
    <col min="6" max="6" width="3.28515625" style="1" customWidth="1"/>
    <col min="7" max="7" width="12.28515625" style="1" customWidth="1"/>
    <col min="8" max="8" width="9.140625" style="1" customWidth="1"/>
  </cols>
  <sheetData>
    <row r="1" spans="1:5" ht="15" customHeight="1" x14ac:dyDescent="0.3">
      <c r="A1" s="202" t="s">
        <v>0</v>
      </c>
      <c r="B1" s="202"/>
      <c r="C1" s="13"/>
      <c r="D1" s="202"/>
      <c r="E1" s="202"/>
    </row>
    <row r="2" spans="1:5" ht="13.5" customHeight="1" x14ac:dyDescent="0.25">
      <c r="A2" s="2" t="s">
        <v>1</v>
      </c>
      <c r="B2" s="3"/>
      <c r="C2" s="2"/>
      <c r="D2" s="2"/>
      <c r="E2" s="3"/>
    </row>
    <row r="3" spans="1:5" ht="15.75" customHeight="1" x14ac:dyDescent="0.25">
      <c r="A3" s="15">
        <v>201.28</v>
      </c>
      <c r="B3" s="5">
        <f t="shared" ref="B3:B22" si="0">(A3-$A$25)/$A$25</f>
        <v>8.2728668501741917E-3</v>
      </c>
      <c r="C3" s="4"/>
      <c r="D3" s="12"/>
      <c r="E3" s="5"/>
    </row>
    <row r="4" spans="1:5" ht="15.75" customHeight="1" x14ac:dyDescent="0.25">
      <c r="A4" s="15">
        <v>196.56</v>
      </c>
      <c r="B4" s="5">
        <f t="shared" si="0"/>
        <v>-1.537105172858585E-2</v>
      </c>
      <c r="C4" s="4"/>
      <c r="D4" s="12"/>
      <c r="E4" s="5"/>
    </row>
    <row r="5" spans="1:5" ht="15.75" customHeight="1" x14ac:dyDescent="0.25">
      <c r="A5" s="15">
        <v>203.65</v>
      </c>
      <c r="B5" s="5">
        <f t="shared" si="0"/>
        <v>2.0144919187390593E-2</v>
      </c>
      <c r="C5" s="4"/>
      <c r="D5" s="12"/>
      <c r="E5" s="5"/>
    </row>
    <row r="6" spans="1:5" ht="15.75" customHeight="1" x14ac:dyDescent="0.25">
      <c r="A6" s="15">
        <v>198.19</v>
      </c>
      <c r="B6" s="5">
        <f t="shared" si="0"/>
        <v>-7.2058849312598393E-3</v>
      </c>
      <c r="C6" s="4"/>
      <c r="D6" s="12"/>
      <c r="E6" s="5"/>
    </row>
    <row r="7" spans="1:5" ht="15.75" customHeight="1" x14ac:dyDescent="0.25">
      <c r="A7" s="15">
        <v>201.41</v>
      </c>
      <c r="B7" s="5">
        <f t="shared" si="0"/>
        <v>8.924076472046797E-3</v>
      </c>
      <c r="C7" s="4"/>
      <c r="D7" s="12"/>
      <c r="E7" s="5"/>
    </row>
    <row r="8" spans="1:5" ht="15.75" customHeight="1" x14ac:dyDescent="0.25">
      <c r="A8" s="15">
        <v>198.89</v>
      </c>
      <c r="B8" s="5">
        <f t="shared" si="0"/>
        <v>-3.6993715827149738E-3</v>
      </c>
      <c r="C8" s="4"/>
      <c r="D8" s="12"/>
      <c r="E8" s="5"/>
    </row>
    <row r="9" spans="1:5" ht="15.75" customHeight="1" x14ac:dyDescent="0.25">
      <c r="A9" s="15">
        <v>201.9</v>
      </c>
      <c r="B9" s="5">
        <f t="shared" si="0"/>
        <v>1.1378635816028288E-2</v>
      </c>
      <c r="C9" s="4"/>
      <c r="D9" s="12"/>
      <c r="E9" s="5"/>
    </row>
    <row r="10" spans="1:5" ht="15.75" customHeight="1" x14ac:dyDescent="0.25">
      <c r="A10" s="15">
        <v>197.76</v>
      </c>
      <c r="B10" s="5">
        <f t="shared" si="0"/>
        <v>-9.3598859882231822E-3</v>
      </c>
      <c r="C10" s="4"/>
      <c r="D10" s="12"/>
      <c r="E10" s="5"/>
    </row>
    <row r="11" spans="1:5" ht="15.75" customHeight="1" x14ac:dyDescent="0.25">
      <c r="A11" s="15">
        <v>200.36</v>
      </c>
      <c r="B11" s="5">
        <f t="shared" si="0"/>
        <v>3.6643064492294995E-3</v>
      </c>
      <c r="C11" s="4"/>
      <c r="D11" s="12"/>
      <c r="E11" s="5"/>
    </row>
    <row r="12" spans="1:5" ht="15.75" customHeight="1" x14ac:dyDescent="0.25">
      <c r="A12" s="15">
        <v>198.83</v>
      </c>
      <c r="B12" s="5">
        <f t="shared" si="0"/>
        <v>-3.9999298697329785E-3</v>
      </c>
      <c r="C12" s="4"/>
      <c r="D12" s="12"/>
      <c r="E12" s="5"/>
    </row>
    <row r="13" spans="1:5" ht="15.75" customHeight="1" x14ac:dyDescent="0.25">
      <c r="A13" s="15">
        <v>195.74</v>
      </c>
      <c r="B13" s="5">
        <f t="shared" si="0"/>
        <v>-1.947868165116701E-2</v>
      </c>
      <c r="C13" s="4"/>
      <c r="D13" s="12"/>
      <c r="E13" s="5"/>
    </row>
    <row r="14" spans="1:5" ht="15.75" customHeight="1" x14ac:dyDescent="0.25">
      <c r="A14" s="15">
        <v>197.6</v>
      </c>
      <c r="B14" s="5">
        <f t="shared" si="0"/>
        <v>-1.0161374753604862E-2</v>
      </c>
      <c r="C14" s="4"/>
      <c r="D14" s="12"/>
      <c r="E14" s="5"/>
    </row>
    <row r="15" spans="1:5" ht="15.75" customHeight="1" x14ac:dyDescent="0.25">
      <c r="A15" s="15">
        <v>202.05</v>
      </c>
      <c r="B15" s="5">
        <f t="shared" si="0"/>
        <v>1.2130031533573657E-2</v>
      </c>
      <c r="C15" s="4"/>
      <c r="D15" s="12"/>
      <c r="E15" s="5"/>
    </row>
    <row r="16" spans="1:5" ht="15.75" customHeight="1" x14ac:dyDescent="0.25">
      <c r="A16" s="15">
        <v>201.23</v>
      </c>
      <c r="B16" s="5">
        <f t="shared" si="0"/>
        <v>8.0224016109923541E-3</v>
      </c>
      <c r="C16" s="4"/>
      <c r="D16" s="12"/>
      <c r="E16" s="5"/>
    </row>
    <row r="17" spans="1:7" ht="15.75" customHeight="1" x14ac:dyDescent="0.25">
      <c r="A17" s="15">
        <v>200.25</v>
      </c>
      <c r="B17" s="5">
        <f t="shared" si="0"/>
        <v>3.1132829230295146E-3</v>
      </c>
      <c r="C17" s="4"/>
      <c r="D17" s="12"/>
      <c r="E17" s="5"/>
    </row>
    <row r="18" spans="1:7" ht="15.75" customHeight="1" x14ac:dyDescent="0.25">
      <c r="A18" s="15">
        <v>203.04</v>
      </c>
      <c r="B18" s="5">
        <f t="shared" si="0"/>
        <v>1.7089243269372806E-2</v>
      </c>
      <c r="C18" s="4"/>
      <c r="D18" s="12"/>
      <c r="E18" s="5"/>
    </row>
    <row r="19" spans="1:7" ht="15.75" customHeight="1" x14ac:dyDescent="0.25">
      <c r="A19" s="15">
        <v>198.71</v>
      </c>
      <c r="B19" s="5">
        <f t="shared" si="0"/>
        <v>-4.6010464437692741E-3</v>
      </c>
      <c r="C19" s="4"/>
      <c r="D19" s="12"/>
      <c r="E19" s="5"/>
    </row>
    <row r="20" spans="1:7" ht="15.75" customHeight="1" x14ac:dyDescent="0.25">
      <c r="A20" s="15">
        <v>196.19</v>
      </c>
      <c r="B20" s="5">
        <f t="shared" si="0"/>
        <v>-1.7224494498531046E-2</v>
      </c>
      <c r="C20" s="4"/>
      <c r="D20" s="12"/>
      <c r="E20" s="5"/>
    </row>
    <row r="21" spans="1:7" ht="15.75" customHeight="1" x14ac:dyDescent="0.25">
      <c r="A21" s="15">
        <v>201.74</v>
      </c>
      <c r="B21" s="5">
        <f t="shared" si="0"/>
        <v>1.0577147050646609E-2</v>
      </c>
      <c r="C21" s="4"/>
      <c r="D21" s="12"/>
      <c r="E21" s="5"/>
    </row>
    <row r="22" spans="1:7" ht="15.75" customHeight="1" x14ac:dyDescent="0.25">
      <c r="A22" s="15">
        <v>197.19</v>
      </c>
      <c r="B22" s="5">
        <f t="shared" si="0"/>
        <v>-1.2215189714895443E-2</v>
      </c>
      <c r="C22" s="4"/>
      <c r="D22" s="12"/>
      <c r="E22" s="5"/>
    </row>
    <row r="23" spans="1:7" ht="15.75" customHeight="1" x14ac:dyDescent="0.25">
      <c r="A23" s="6"/>
      <c r="B23" s="5"/>
      <c r="C23" s="6"/>
      <c r="D23" s="6"/>
      <c r="E23" s="7"/>
    </row>
    <row r="24" spans="1:7" ht="13.5" customHeight="1" x14ac:dyDescent="0.25">
      <c r="A24" s="6">
        <f>SUM(A3:A22)</f>
        <v>3992.57</v>
      </c>
      <c r="B24" s="6"/>
      <c r="C24" s="6"/>
      <c r="D24" s="6"/>
      <c r="E24" s="6"/>
    </row>
    <row r="25" spans="1:7" x14ac:dyDescent="0.2">
      <c r="A25" s="9">
        <f>AVERAGE(A3:A22)</f>
        <v>199.6285</v>
      </c>
      <c r="B25" s="10">
        <f>IF(A25&lt;250, A25*0.925, A25*0.95)</f>
        <v>184.6563625</v>
      </c>
      <c r="C25" s="8"/>
      <c r="D25" s="9"/>
      <c r="E25" s="10"/>
    </row>
    <row r="26" spans="1:7" x14ac:dyDescent="0.2">
      <c r="A26" s="14"/>
      <c r="B26" s="10">
        <f>IF(A25&lt;250, A25*1.075, A25*1.05)</f>
        <v>214.6006375</v>
      </c>
      <c r="C26" s="11"/>
      <c r="D26" s="14"/>
      <c r="E26" s="10"/>
    </row>
    <row r="27" spans="1:7" x14ac:dyDescent="0.2">
      <c r="A27" s="14"/>
      <c r="C27" s="11"/>
      <c r="D27" s="14"/>
      <c r="G27" s="14"/>
    </row>
  </sheetData>
  <sheetProtection password="AD9C" formatCells="0" formatColumns="0" formatRows="0" insertColumns="0" insertRows="0" insertHyperlinks="0" deleteColumns="0" deleteRows="0" sort="0" autoFilter="0" pivotTables="0"/>
  <mergeCells count="2">
    <mergeCell ref="A1:B1"/>
    <mergeCell ref="D1:E1"/>
  </mergeCells>
  <conditionalFormatting sqref="B3">
    <cfRule type="cellIs" dxfId="20" priority="1" operator="notBetween">
      <formula>IF(+$A$25&lt;250, -7.5%, -5.5%)</formula>
      <formula>IF(+$A$25&lt;250, 7.5%, 5.5%)</formula>
    </cfRule>
  </conditionalFormatting>
  <conditionalFormatting sqref="B4">
    <cfRule type="cellIs" dxfId="19" priority="2" operator="notBetween">
      <formula>IF(+$A$25&lt;250, -7.5%, -5.5%)</formula>
      <formula>IF(+$A$25&lt;250, 7.5%, 5.5%)</formula>
    </cfRule>
  </conditionalFormatting>
  <conditionalFormatting sqref="B5">
    <cfRule type="cellIs" dxfId="18" priority="3" operator="notBetween">
      <formula>IF(+$A$25&lt;250, -7.5%, -5.5%)</formula>
      <formula>IF(+$A$25&lt;250, 7.5%, 5.5%)</formula>
    </cfRule>
  </conditionalFormatting>
  <conditionalFormatting sqref="B6">
    <cfRule type="cellIs" dxfId="17" priority="4" operator="notBetween">
      <formula>IF(+$A$25&lt;250, -7.5%, -5.5%)</formula>
      <formula>IF(+$A$25&lt;250, 7.5%, 5.5%)</formula>
    </cfRule>
  </conditionalFormatting>
  <conditionalFormatting sqref="B7">
    <cfRule type="cellIs" dxfId="16" priority="5" operator="notBetween">
      <formula>IF(+$A$25&lt;250, -7.5%, -5.5%)</formula>
      <formula>IF(+$A$25&lt;250, 7.5%, 5.5%)</formula>
    </cfRule>
  </conditionalFormatting>
  <conditionalFormatting sqref="B8">
    <cfRule type="cellIs" dxfId="15" priority="6" operator="notBetween">
      <formula>IF(+$A$25&lt;250, -7.5%, -5.5%)</formula>
      <formula>IF(+$A$25&lt;250, 7.5%, 5.5%)</formula>
    </cfRule>
  </conditionalFormatting>
  <conditionalFormatting sqref="B9">
    <cfRule type="cellIs" dxfId="14" priority="7" operator="notBetween">
      <formula>IF(+$A$25&lt;250, -7.5%, -5.5%)</formula>
      <formula>IF(+$A$25&lt;250, 7.5%, 5.5%)</formula>
    </cfRule>
  </conditionalFormatting>
  <conditionalFormatting sqref="B10">
    <cfRule type="cellIs" dxfId="13" priority="8" operator="notBetween">
      <formula>IF(+$A$25&lt;250, -7.5%, -5.5%)</formula>
      <formula>IF(+$A$25&lt;250, 7.5%, 5.5%)</formula>
    </cfRule>
  </conditionalFormatting>
  <conditionalFormatting sqref="B11">
    <cfRule type="cellIs" dxfId="12" priority="9" operator="notBetween">
      <formula>IF(+$A$25&lt;250, -7.5%, -5.5%)</formula>
      <formula>IF(+$A$25&lt;250, 7.5%, 5.5%)</formula>
    </cfRule>
  </conditionalFormatting>
  <conditionalFormatting sqref="B12">
    <cfRule type="cellIs" dxfId="11" priority="10" operator="notBetween">
      <formula>IF(+$A$25&lt;250, -7.5%, -5.5%)</formula>
      <formula>IF(+$A$25&lt;250, 7.5%, 5.5%)</formula>
    </cfRule>
  </conditionalFormatting>
  <conditionalFormatting sqref="B13">
    <cfRule type="cellIs" dxfId="10" priority="11" operator="notBetween">
      <formula>IF(+$A$25&lt;250, -7.5%, -5.5%)</formula>
      <formula>IF(+$A$25&lt;250, 7.5%, 5.5%)</formula>
    </cfRule>
  </conditionalFormatting>
  <conditionalFormatting sqref="B14">
    <cfRule type="cellIs" dxfId="9" priority="12" operator="notBetween">
      <formula>IF(+$A$25&lt;250, -7.5%, -5.5%)</formula>
      <formula>IF(+$A$25&lt;250, 7.5%, 5.5%)</formula>
    </cfRule>
  </conditionalFormatting>
  <conditionalFormatting sqref="B15">
    <cfRule type="cellIs" dxfId="8" priority="13" operator="notBetween">
      <formula>IF(+$A$25&lt;250, -7.5%, -5.5%)</formula>
      <formula>IF(+$A$25&lt;250, 7.5%, 5.5%)</formula>
    </cfRule>
  </conditionalFormatting>
  <conditionalFormatting sqref="B16">
    <cfRule type="cellIs" dxfId="7" priority="14" operator="notBetween">
      <formula>IF(+$A$25&lt;250, -7.5%, -5.5%)</formula>
      <formula>IF(+$A$25&lt;250, 7.5%, 5.5%)</formula>
    </cfRule>
  </conditionalFormatting>
  <conditionalFormatting sqref="B17">
    <cfRule type="cellIs" dxfId="6" priority="15" operator="notBetween">
      <formula>IF(+$A$25&lt;250, -7.5%, -5.5%)</formula>
      <formula>IF(+$A$25&lt;250, 7.5%, 5.5%)</formula>
    </cfRule>
  </conditionalFormatting>
  <conditionalFormatting sqref="B18">
    <cfRule type="cellIs" dxfId="5" priority="16" operator="notBetween">
      <formula>IF(+$A$25&lt;250, -7.5%, -5.5%)</formula>
      <formula>IF(+$A$25&lt;250, 7.5%, 5.5%)</formula>
    </cfRule>
  </conditionalFormatting>
  <conditionalFormatting sqref="B19">
    <cfRule type="cellIs" dxfId="4" priority="17" operator="notBetween">
      <formula>IF(+$A$25&lt;250, -7.5%, -5.5%)</formula>
      <formula>IF(+$A$25&lt;250, 7.5%, 5.5%)</formula>
    </cfRule>
  </conditionalFormatting>
  <conditionalFormatting sqref="B20">
    <cfRule type="cellIs" dxfId="3" priority="18" operator="notBetween">
      <formula>IF(+$A$25&lt;250, -7.5%, -5.5%)</formula>
      <formula>IF(+$A$25&lt;250, 7.5%, 5.5%)</formula>
    </cfRule>
  </conditionalFormatting>
  <conditionalFormatting sqref="B21">
    <cfRule type="cellIs" dxfId="2" priority="19" operator="notBetween">
      <formula>IF(+$A$25&lt;250, -7.5%, -5.5%)</formula>
      <formula>IF(+$A$25&lt;250, 7.5%, 5.5%)</formula>
    </cfRule>
  </conditionalFormatting>
  <conditionalFormatting sqref="B22">
    <cfRule type="cellIs" dxfId="1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76" zoomScale="55" zoomScaleNormal="75" workbookViewId="0">
      <selection activeCell="B61" sqref="B6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x14ac:dyDescent="0.3">
      <c r="A17" s="16" t="s">
        <v>2</v>
      </c>
      <c r="B17" s="16"/>
    </row>
    <row r="18" spans="1:14" ht="18.75" x14ac:dyDescent="0.3">
      <c r="A18" s="18" t="s">
        <v>3</v>
      </c>
      <c r="B18" s="226" t="s">
        <v>4</v>
      </c>
      <c r="C18" s="226"/>
      <c r="D18" s="114"/>
      <c r="E18" s="114"/>
    </row>
    <row r="19" spans="1:14" ht="18.75" x14ac:dyDescent="0.3">
      <c r="A19" s="18" t="s">
        <v>5</v>
      </c>
      <c r="B19" s="115" t="s">
        <v>0</v>
      </c>
    </row>
    <row r="20" spans="1:14" ht="18.75" x14ac:dyDescent="0.3">
      <c r="A20" s="18" t="s">
        <v>6</v>
      </c>
      <c r="B20" s="115" t="s">
        <v>7</v>
      </c>
    </row>
    <row r="21" spans="1:14" ht="18.75" x14ac:dyDescent="0.3">
      <c r="A21" s="18" t="s">
        <v>8</v>
      </c>
      <c r="B21" s="155" t="s">
        <v>9</v>
      </c>
      <c r="C21" s="155"/>
      <c r="D21" s="155"/>
      <c r="E21" s="155"/>
      <c r="F21" s="155"/>
      <c r="G21" s="155"/>
      <c r="H21" s="155"/>
      <c r="I21" s="155"/>
    </row>
    <row r="22" spans="1:14" ht="18.75" x14ac:dyDescent="0.3">
      <c r="A22" s="18" t="s">
        <v>10</v>
      </c>
      <c r="B22" s="116" t="s">
        <v>11</v>
      </c>
    </row>
    <row r="23" spans="1:14" ht="18.75" x14ac:dyDescent="0.3">
      <c r="A23" s="18" t="s">
        <v>12</v>
      </c>
      <c r="B23" s="116"/>
    </row>
    <row r="24" spans="1:14" ht="18.75" x14ac:dyDescent="0.3">
      <c r="A24" s="18"/>
      <c r="B24" s="21"/>
    </row>
    <row r="25" spans="1:14" ht="18.75" x14ac:dyDescent="0.3">
      <c r="A25" s="22" t="s">
        <v>13</v>
      </c>
      <c r="B25" s="21"/>
    </row>
    <row r="26" spans="1:14" ht="18.75" x14ac:dyDescent="0.3">
      <c r="A26" s="23" t="s">
        <v>14</v>
      </c>
      <c r="B26" s="117" t="s">
        <v>15</v>
      </c>
    </row>
    <row r="27" spans="1:14" ht="18.75" x14ac:dyDescent="0.3">
      <c r="A27" s="25" t="s">
        <v>16</v>
      </c>
      <c r="B27" s="117" t="s">
        <v>17</v>
      </c>
    </row>
    <row r="28" spans="1:14" ht="19.5" customHeight="1" x14ac:dyDescent="0.3">
      <c r="A28" s="25" t="s">
        <v>18</v>
      </c>
      <c r="B28" s="118">
        <v>99.6</v>
      </c>
    </row>
    <row r="29" spans="1:14" s="12" customFormat="1" ht="15.75" customHeight="1" x14ac:dyDescent="0.3">
      <c r="A29" s="25" t="s">
        <v>19</v>
      </c>
      <c r="B29" s="117">
        <v>0</v>
      </c>
      <c r="C29" s="204" t="s">
        <v>20</v>
      </c>
      <c r="D29" s="205"/>
      <c r="E29" s="205"/>
      <c r="F29" s="205"/>
      <c r="G29" s="206"/>
      <c r="I29" s="27"/>
      <c r="J29" s="27"/>
      <c r="K29" s="27"/>
      <c r="L29" s="27"/>
    </row>
    <row r="30" spans="1:14" s="12" customFormat="1" ht="19.5" customHeight="1" x14ac:dyDescent="0.3">
      <c r="A30" s="25" t="s">
        <v>21</v>
      </c>
      <c r="B30" s="24">
        <f>B28-B29</f>
        <v>99.6</v>
      </c>
      <c r="C30" s="28"/>
      <c r="D30" s="28"/>
      <c r="E30" s="28"/>
      <c r="F30" s="28"/>
      <c r="G30" s="29"/>
      <c r="I30" s="27"/>
      <c r="J30" s="27"/>
      <c r="K30" s="27"/>
      <c r="L30" s="27"/>
    </row>
    <row r="31" spans="1:14" s="12" customFormat="1" ht="17.25" customHeight="1" x14ac:dyDescent="0.3">
      <c r="A31" s="25" t="s">
        <v>22</v>
      </c>
      <c r="B31" s="119">
        <v>1</v>
      </c>
      <c r="C31" s="209" t="s">
        <v>23</v>
      </c>
      <c r="D31" s="210"/>
      <c r="E31" s="210"/>
      <c r="F31" s="210"/>
      <c r="G31" s="210"/>
      <c r="H31" s="211"/>
      <c r="I31" s="27"/>
      <c r="J31" s="27"/>
      <c r="K31" s="27"/>
      <c r="L31" s="27"/>
    </row>
    <row r="32" spans="1:14" s="12" customFormat="1" ht="17.25" customHeight="1" x14ac:dyDescent="0.3">
      <c r="A32" s="25" t="s">
        <v>24</v>
      </c>
      <c r="B32" s="119">
        <v>1</v>
      </c>
      <c r="C32" s="209" t="s">
        <v>25</v>
      </c>
      <c r="D32" s="210"/>
      <c r="E32" s="210"/>
      <c r="F32" s="210"/>
      <c r="G32" s="210"/>
      <c r="H32" s="211"/>
      <c r="I32" s="27"/>
      <c r="J32" s="27"/>
      <c r="K32" s="27"/>
      <c r="L32" s="31"/>
      <c r="M32" s="31"/>
      <c r="N32" s="32"/>
    </row>
    <row r="33" spans="1:14" s="12" customFormat="1" ht="17.25" customHeight="1" x14ac:dyDescent="0.3">
      <c r="A33" s="25"/>
      <c r="B33" s="30"/>
      <c r="C33" s="33"/>
      <c r="D33" s="33"/>
      <c r="E33" s="33"/>
      <c r="F33" s="33"/>
      <c r="G33" s="33"/>
      <c r="H33" s="33"/>
      <c r="I33" s="27"/>
      <c r="J33" s="27"/>
      <c r="K33" s="27"/>
      <c r="L33" s="31"/>
      <c r="M33" s="31"/>
      <c r="N33" s="32"/>
    </row>
    <row r="34" spans="1:14" s="12" customFormat="1" ht="18.75" x14ac:dyDescent="0.3">
      <c r="A34" s="25" t="s">
        <v>26</v>
      </c>
      <c r="B34" s="34">
        <f>B31/B32</f>
        <v>1</v>
      </c>
      <c r="C34" s="17" t="s">
        <v>27</v>
      </c>
      <c r="D34" s="17"/>
      <c r="E34" s="17"/>
      <c r="F34" s="17"/>
      <c r="G34" s="17"/>
      <c r="I34" s="27"/>
      <c r="J34" s="27"/>
      <c r="K34" s="27"/>
      <c r="L34" s="31"/>
      <c r="M34" s="31"/>
      <c r="N34" s="32"/>
    </row>
    <row r="35" spans="1:14" s="12" customFormat="1" ht="19.5" customHeight="1" x14ac:dyDescent="0.3">
      <c r="A35" s="25"/>
      <c r="B35" s="24"/>
      <c r="G35" s="17"/>
      <c r="I35" s="27"/>
      <c r="J35" s="27"/>
      <c r="K35" s="27"/>
      <c r="L35" s="31"/>
      <c r="M35" s="31"/>
      <c r="N35" s="32"/>
    </row>
    <row r="36" spans="1:14" s="12" customFormat="1" ht="15.75" customHeight="1" x14ac:dyDescent="0.3">
      <c r="A36" s="35" t="s">
        <v>28</v>
      </c>
      <c r="B36" s="157">
        <v>50</v>
      </c>
      <c r="C36" s="17"/>
      <c r="D36" s="207" t="s">
        <v>29</v>
      </c>
      <c r="E36" s="219"/>
      <c r="F36" s="207" t="s">
        <v>30</v>
      </c>
      <c r="G36" s="208"/>
      <c r="J36" s="27"/>
      <c r="K36" s="27"/>
      <c r="L36" s="31"/>
      <c r="M36" s="31"/>
      <c r="N36" s="32"/>
    </row>
    <row r="37" spans="1:14" s="12" customFormat="1" ht="15.75" customHeight="1" x14ac:dyDescent="0.3">
      <c r="A37" s="36" t="s">
        <v>31</v>
      </c>
      <c r="B37" s="158">
        <v>10</v>
      </c>
      <c r="C37" s="38" t="s">
        <v>32</v>
      </c>
      <c r="D37" s="39" t="s">
        <v>33</v>
      </c>
      <c r="E37" s="100" t="s">
        <v>34</v>
      </c>
      <c r="F37" s="39" t="s">
        <v>33</v>
      </c>
      <c r="G37" s="40" t="s">
        <v>34</v>
      </c>
      <c r="J37" s="27"/>
      <c r="K37" s="27"/>
      <c r="L37" s="31"/>
      <c r="M37" s="31"/>
      <c r="N37" s="32"/>
    </row>
    <row r="38" spans="1:14" s="12" customFormat="1" ht="21.75" customHeight="1" x14ac:dyDescent="0.3">
      <c r="A38" s="36" t="s">
        <v>35</v>
      </c>
      <c r="B38" s="158">
        <v>50</v>
      </c>
      <c r="C38" s="41">
        <v>1</v>
      </c>
      <c r="D38" s="159">
        <v>94938526</v>
      </c>
      <c r="E38" s="128">
        <f>IF(ISBLANK(D38),"-",$D$48/$D$45*D38)</f>
        <v>96243745.17455931</v>
      </c>
      <c r="F38" s="159">
        <v>94458246</v>
      </c>
      <c r="G38" s="131">
        <f>IF(ISBLANK(F38),"-",$D$48/$F$45*F38)</f>
        <v>98094328.077722564</v>
      </c>
      <c r="J38" s="27"/>
      <c r="K38" s="27"/>
      <c r="L38" s="31"/>
      <c r="M38" s="31"/>
      <c r="N38" s="32"/>
    </row>
    <row r="39" spans="1:14" s="12" customFormat="1" ht="21.75" customHeight="1" x14ac:dyDescent="0.3">
      <c r="A39" s="36" t="s">
        <v>36</v>
      </c>
      <c r="B39" s="158">
        <v>1</v>
      </c>
      <c r="C39" s="37">
        <v>2</v>
      </c>
      <c r="D39" s="160">
        <v>95886490</v>
      </c>
      <c r="E39" s="129">
        <f>IF(ISBLANK(D39),"-",$D$48/$D$45*D39)</f>
        <v>97204741.826757774</v>
      </c>
      <c r="F39" s="160">
        <v>94446056</v>
      </c>
      <c r="G39" s="132">
        <f>IF(ISBLANK(F39),"-",$D$48/$F$45*F39)</f>
        <v>98081668.835042298</v>
      </c>
      <c r="J39" s="27"/>
      <c r="K39" s="27"/>
      <c r="L39" s="31"/>
      <c r="M39" s="31"/>
      <c r="N39" s="32"/>
    </row>
    <row r="40" spans="1:14" ht="21.75" customHeight="1" x14ac:dyDescent="0.3">
      <c r="A40" s="36" t="s">
        <v>37</v>
      </c>
      <c r="B40" s="158">
        <v>1</v>
      </c>
      <c r="C40" s="37">
        <v>3</v>
      </c>
      <c r="D40" s="160">
        <v>93172439</v>
      </c>
      <c r="E40" s="129">
        <f>IF(ISBLANK(D40),"-",$D$48/$D$45*D40)</f>
        <v>94453377.930137366</v>
      </c>
      <c r="F40" s="160">
        <v>92902133</v>
      </c>
      <c r="G40" s="132">
        <f>IF(ISBLANK(F40),"-",$D$48/$F$45*F40)</f>
        <v>96478313.959188029</v>
      </c>
      <c r="L40" s="31"/>
      <c r="M40" s="31"/>
      <c r="N40" s="43"/>
    </row>
    <row r="41" spans="1:14" ht="21.75" customHeight="1" x14ac:dyDescent="0.3">
      <c r="A41" s="36" t="s">
        <v>38</v>
      </c>
      <c r="B41" s="158">
        <v>1</v>
      </c>
      <c r="C41" s="44">
        <v>4</v>
      </c>
      <c r="D41" s="161"/>
      <c r="E41" s="130" t="str">
        <f>IF(ISBLANK(D41),"-",$D$48/$D$45*D41)</f>
        <v>-</v>
      </c>
      <c r="F41" s="161"/>
      <c r="G41" s="134" t="str">
        <f>IF(ISBLANK(F41),"-",$D$48/$F$45*F41)</f>
        <v>-</v>
      </c>
      <c r="L41" s="31"/>
      <c r="M41" s="31"/>
      <c r="N41" s="43"/>
    </row>
    <row r="42" spans="1:14" ht="22.5" customHeight="1" x14ac:dyDescent="0.3">
      <c r="A42" s="36" t="s">
        <v>39</v>
      </c>
      <c r="B42" s="158">
        <v>1</v>
      </c>
      <c r="C42" s="46" t="s">
        <v>40</v>
      </c>
      <c r="D42" s="178">
        <f>AVERAGE(D38:D41)</f>
        <v>94665818.333333328</v>
      </c>
      <c r="E42" s="74">
        <f>AVERAGE(E38:E41)</f>
        <v>95967288.310484812</v>
      </c>
      <c r="F42" s="47">
        <f>AVERAGE(F38:F41)</f>
        <v>93935478.333333328</v>
      </c>
      <c r="G42" s="48">
        <f>AVERAGE(G38:G41)</f>
        <v>97551436.957317635</v>
      </c>
      <c r="H42" s="152"/>
    </row>
    <row r="43" spans="1:14" ht="21.75" customHeight="1" x14ac:dyDescent="0.3">
      <c r="A43" s="36" t="s">
        <v>41</v>
      </c>
      <c r="B43" s="118">
        <v>1</v>
      </c>
      <c r="C43" s="179" t="s">
        <v>42</v>
      </c>
      <c r="D43" s="180">
        <v>24.76</v>
      </c>
      <c r="E43" s="43"/>
      <c r="F43" s="162">
        <v>24.17</v>
      </c>
      <c r="H43" s="152"/>
    </row>
    <row r="44" spans="1:14" ht="21.75" customHeight="1" x14ac:dyDescent="0.3">
      <c r="A44" s="36" t="s">
        <v>43</v>
      </c>
      <c r="B44" s="118">
        <v>1</v>
      </c>
      <c r="C44" s="181" t="s">
        <v>44</v>
      </c>
      <c r="D44" s="182">
        <f>D43*$B$34</f>
        <v>24.76</v>
      </c>
      <c r="E44" s="50"/>
      <c r="F44" s="49">
        <f>F43*$B$34</f>
        <v>24.17</v>
      </c>
      <c r="H44" s="152"/>
    </row>
    <row r="45" spans="1:14" ht="19.5" customHeight="1" x14ac:dyDescent="0.3">
      <c r="A45" s="36" t="s">
        <v>45</v>
      </c>
      <c r="B45" s="177">
        <f>(B44/B43)*(B42/B41)*(B40/B39)*(B38/B37)*B36</f>
        <v>250</v>
      </c>
      <c r="C45" s="181" t="s">
        <v>46</v>
      </c>
      <c r="D45" s="183">
        <f>D44*$B$30/100</f>
        <v>24.660959999999999</v>
      </c>
      <c r="E45" s="52"/>
      <c r="F45" s="51">
        <f>F44*$B$30/100</f>
        <v>24.073319999999999</v>
      </c>
      <c r="H45" s="152"/>
    </row>
    <row r="46" spans="1:14" ht="19.5" customHeight="1" x14ac:dyDescent="0.3">
      <c r="A46" s="220" t="s">
        <v>47</v>
      </c>
      <c r="B46" s="221"/>
      <c r="C46" s="181" t="s">
        <v>48</v>
      </c>
      <c r="D46" s="182">
        <f>D45/$B$45</f>
        <v>9.8643839999999997E-2</v>
      </c>
      <c r="E46" s="52"/>
      <c r="F46" s="53">
        <f>F45/$B$45</f>
        <v>9.6293279999999995E-2</v>
      </c>
      <c r="H46" s="152"/>
    </row>
    <row r="47" spans="1:14" ht="19.5" customHeight="1" x14ac:dyDescent="0.3">
      <c r="A47" s="222"/>
      <c r="B47" s="223"/>
      <c r="C47" s="181" t="s">
        <v>49</v>
      </c>
      <c r="D47" s="184">
        <v>0.1</v>
      </c>
      <c r="F47" s="55"/>
      <c r="H47" s="152"/>
    </row>
    <row r="48" spans="1:14" ht="18.75" x14ac:dyDescent="0.3">
      <c r="C48" s="181" t="s">
        <v>50</v>
      </c>
      <c r="D48" s="182">
        <f>D47*$B$45</f>
        <v>25</v>
      </c>
      <c r="F48" s="55"/>
      <c r="H48" s="152"/>
    </row>
    <row r="49" spans="1:12" ht="19.5" customHeight="1" x14ac:dyDescent="0.3">
      <c r="C49" s="185" t="s">
        <v>51</v>
      </c>
      <c r="D49" s="186">
        <f>D48/B34</f>
        <v>25</v>
      </c>
      <c r="F49" s="59"/>
      <c r="H49" s="152"/>
    </row>
    <row r="50" spans="1:12" ht="18.75" x14ac:dyDescent="0.3">
      <c r="C50" s="187" t="s">
        <v>52</v>
      </c>
      <c r="D50" s="188">
        <f>AVERAGE(E38:E41,G38:G41)</f>
        <v>96759362.633901224</v>
      </c>
      <c r="F50" s="59"/>
      <c r="H50" s="152"/>
    </row>
    <row r="51" spans="1:12" ht="18.75" x14ac:dyDescent="0.3">
      <c r="C51" s="54" t="s">
        <v>53</v>
      </c>
      <c r="D51" s="60">
        <f>STDEV(E38:E41,G38:G41)/D50</f>
        <v>1.4164043956274769E-2</v>
      </c>
      <c r="F51" s="59"/>
    </row>
    <row r="52" spans="1:12" ht="19.5" customHeight="1" x14ac:dyDescent="0.3">
      <c r="C52" s="56" t="s">
        <v>54</v>
      </c>
      <c r="D52" s="61">
        <f>COUNT(E38:E41,G38:G41)</f>
        <v>6</v>
      </c>
      <c r="F52" s="59"/>
    </row>
    <row r="54" spans="1:12" ht="18.75" x14ac:dyDescent="0.3">
      <c r="A54" s="16" t="s">
        <v>13</v>
      </c>
      <c r="B54" s="62" t="s">
        <v>55</v>
      </c>
    </row>
    <row r="55" spans="1:12" ht="18.75" x14ac:dyDescent="0.3">
      <c r="A55" s="17" t="s">
        <v>56</v>
      </c>
      <c r="B55" s="20">
        <v>10</v>
      </c>
      <c r="C55" s="2" t="s">
        <v>57</v>
      </c>
    </row>
    <row r="56" spans="1:12" ht="18.75" x14ac:dyDescent="0.3">
      <c r="A56" s="19" t="s">
        <v>58</v>
      </c>
      <c r="B56" s="117">
        <v>10</v>
      </c>
      <c r="C56" s="17" t="str">
        <f>B20</f>
        <v>Olanzapine PH.EUR 10mg</v>
      </c>
      <c r="H56" s="26"/>
    </row>
    <row r="57" spans="1:12" ht="18.75" x14ac:dyDescent="0.3">
      <c r="A57" s="20" t="s">
        <v>59</v>
      </c>
      <c r="B57" s="156">
        <f>Uniformity!A25</f>
        <v>199.6285</v>
      </c>
      <c r="H57" s="26"/>
    </row>
    <row r="58" spans="1:12" ht="19.5" customHeight="1" x14ac:dyDescent="0.3">
      <c r="H58" s="26"/>
    </row>
    <row r="59" spans="1:12" s="12" customFormat="1" ht="15.75" customHeight="1" x14ac:dyDescent="0.3">
      <c r="A59" s="35" t="s">
        <v>60</v>
      </c>
      <c r="B59" s="157">
        <v>50</v>
      </c>
      <c r="C59" s="17"/>
      <c r="D59" s="64" t="s">
        <v>61</v>
      </c>
      <c r="E59" s="63" t="s">
        <v>62</v>
      </c>
      <c r="F59" s="63" t="s">
        <v>33</v>
      </c>
      <c r="G59" s="63" t="s">
        <v>63</v>
      </c>
      <c r="H59" s="38" t="s">
        <v>64</v>
      </c>
      <c r="L59" s="27"/>
    </row>
    <row r="60" spans="1:12" s="12" customFormat="1" ht="22.5" customHeight="1" x14ac:dyDescent="0.3">
      <c r="A60" s="36" t="s">
        <v>65</v>
      </c>
      <c r="B60" s="158">
        <v>1</v>
      </c>
      <c r="C60" s="212" t="s">
        <v>66</v>
      </c>
      <c r="D60" s="216">
        <v>99.24</v>
      </c>
      <c r="E60" s="65">
        <v>1</v>
      </c>
      <c r="F60" s="164">
        <v>98038337</v>
      </c>
      <c r="G60" s="104">
        <f>IF(ISBLANK(F60),"-",(F60/$D$50*$D$47*$B$68)*($B$57/$D$60))</f>
        <v>10.190810575871652</v>
      </c>
      <c r="H60" s="106">
        <f t="shared" ref="H60:H71" si="0">IF(ISBLANK(F60),"-",G60/$B$56)</f>
        <v>1.0190810575871652</v>
      </c>
      <c r="L60" s="27"/>
    </row>
    <row r="61" spans="1:12" s="12" customFormat="1" ht="21.75" customHeight="1" x14ac:dyDescent="0.3">
      <c r="A61" s="36" t="s">
        <v>67</v>
      </c>
      <c r="B61" s="158">
        <v>1</v>
      </c>
      <c r="C61" s="213"/>
      <c r="D61" s="217"/>
      <c r="E61" s="66">
        <v>2</v>
      </c>
      <c r="F61" s="160">
        <v>97872323</v>
      </c>
      <c r="G61" s="105">
        <f>IF(ISBLANK(F61),"-",(F61/$D$50*$D$47*$B$68)*($B$57/$D$60))</f>
        <v>10.173553885492021</v>
      </c>
      <c r="H61" s="107">
        <f t="shared" si="0"/>
        <v>1.0173553885492022</v>
      </c>
      <c r="L61" s="27"/>
    </row>
    <row r="62" spans="1:12" s="12" customFormat="1" ht="21.75" customHeight="1" x14ac:dyDescent="0.3">
      <c r="A62" s="36" t="s">
        <v>68</v>
      </c>
      <c r="B62" s="158">
        <v>1</v>
      </c>
      <c r="C62" s="213"/>
      <c r="D62" s="217"/>
      <c r="E62" s="66">
        <v>3</v>
      </c>
      <c r="F62" s="160">
        <v>97909536</v>
      </c>
      <c r="G62" s="105">
        <f>IF(ISBLANK(F62),"-",(F62/$D$50*$D$47*$B$68)*($B$57/$D$60))</f>
        <v>10.177422072627426</v>
      </c>
      <c r="H62" s="107">
        <f t="shared" si="0"/>
        <v>1.0177422072627427</v>
      </c>
      <c r="L62" s="27"/>
    </row>
    <row r="63" spans="1:12" ht="21" customHeight="1" x14ac:dyDescent="0.3">
      <c r="A63" s="36" t="s">
        <v>69</v>
      </c>
      <c r="B63" s="158">
        <v>1</v>
      </c>
      <c r="C63" s="214"/>
      <c r="D63" s="218"/>
      <c r="E63" s="67">
        <v>4</v>
      </c>
      <c r="F63" s="165"/>
      <c r="G63" s="105" t="str">
        <f>IF(ISBLANK(F63),"-",(F63/$D$50*$D$47*$B$68)*($B$57/$D$60))</f>
        <v>-</v>
      </c>
      <c r="H63" s="107" t="str">
        <f t="shared" si="0"/>
        <v>-</v>
      </c>
    </row>
    <row r="64" spans="1:12" ht="21.75" customHeight="1" x14ac:dyDescent="0.3">
      <c r="A64" s="36" t="s">
        <v>70</v>
      </c>
      <c r="B64" s="158">
        <v>1</v>
      </c>
      <c r="C64" s="212" t="s">
        <v>71</v>
      </c>
      <c r="D64" s="216">
        <v>101.94</v>
      </c>
      <c r="E64" s="65">
        <v>1</v>
      </c>
      <c r="F64" s="164">
        <v>99527404</v>
      </c>
      <c r="G64" s="148">
        <f>IF(ISBLANK(F64),"-",(F64/$D$50*$D$47*$B$68)*($B$57/$D$64))</f>
        <v>10.071579751825487</v>
      </c>
      <c r="H64" s="145">
        <f t="shared" si="0"/>
        <v>1.0071579751825488</v>
      </c>
    </row>
    <row r="65" spans="1:8" ht="21.75" customHeight="1" x14ac:dyDescent="0.3">
      <c r="A65" s="36" t="s">
        <v>72</v>
      </c>
      <c r="B65" s="158">
        <v>1</v>
      </c>
      <c r="C65" s="213"/>
      <c r="D65" s="217"/>
      <c r="E65" s="66">
        <v>2</v>
      </c>
      <c r="F65" s="160">
        <v>99133106</v>
      </c>
      <c r="G65" s="149">
        <f>IF(ISBLANK(F65),"-",(F65/$D$50*$D$47*$B$68)*($B$57/$D$64))</f>
        <v>10.031679145626763</v>
      </c>
      <c r="H65" s="146">
        <f t="shared" si="0"/>
        <v>1.0031679145626762</v>
      </c>
    </row>
    <row r="66" spans="1:8" ht="21.75" customHeight="1" x14ac:dyDescent="0.3">
      <c r="A66" s="36" t="s">
        <v>73</v>
      </c>
      <c r="B66" s="158">
        <v>1</v>
      </c>
      <c r="C66" s="213"/>
      <c r="D66" s="217"/>
      <c r="E66" s="66">
        <v>3</v>
      </c>
      <c r="F66" s="160">
        <v>99322868</v>
      </c>
      <c r="G66" s="149">
        <f>IF(ISBLANK(F66),"-",(F66/$D$50*$D$47*$B$68)*($B$57/$D$64))</f>
        <v>10.050881928378596</v>
      </c>
      <c r="H66" s="146">
        <f t="shared" si="0"/>
        <v>1.0050881928378597</v>
      </c>
    </row>
    <row r="67" spans="1:8" ht="21" customHeight="1" x14ac:dyDescent="0.3">
      <c r="A67" s="36" t="s">
        <v>74</v>
      </c>
      <c r="B67" s="158">
        <v>1</v>
      </c>
      <c r="C67" s="214"/>
      <c r="D67" s="218"/>
      <c r="E67" s="67">
        <v>4</v>
      </c>
      <c r="F67" s="165"/>
      <c r="G67" s="150" t="str">
        <f>IF(ISBLANK(F67),"-",(F67/$D$50*$D$47*$B$68)*($B$57/$D$64))</f>
        <v>-</v>
      </c>
      <c r="H67" s="147" t="str">
        <f t="shared" si="0"/>
        <v>-</v>
      </c>
    </row>
    <row r="68" spans="1:8" ht="21.75" customHeight="1" x14ac:dyDescent="0.3">
      <c r="A68" s="36" t="s">
        <v>75</v>
      </c>
      <c r="B68" s="166">
        <f>(B67/B66)*(B65/B64)*(B63/B62)*(B61/B60)*B59</f>
        <v>50</v>
      </c>
      <c r="C68" s="212" t="s">
        <v>76</v>
      </c>
      <c r="D68" s="216">
        <v>100.65</v>
      </c>
      <c r="E68" s="65">
        <v>1</v>
      </c>
      <c r="F68" s="164">
        <v>97985183</v>
      </c>
      <c r="G68" s="148">
        <f>IF(ISBLANK(F68),"-",(F68/$D$50*$D$47*$B$68)*($B$57/$D$68))</f>
        <v>10.042600295721787</v>
      </c>
      <c r="H68" s="107">
        <f t="shared" si="0"/>
        <v>1.0042600295721786</v>
      </c>
    </row>
    <row r="69" spans="1:8" ht="21.75" customHeight="1" x14ac:dyDescent="0.3">
      <c r="A69" s="189" t="s">
        <v>77</v>
      </c>
      <c r="B69" s="190">
        <f>(D47*B68)/B56*B57</f>
        <v>99.814250000000001</v>
      </c>
      <c r="C69" s="213"/>
      <c r="D69" s="217"/>
      <c r="E69" s="66">
        <v>2</v>
      </c>
      <c r="F69" s="160">
        <v>97789006</v>
      </c>
      <c r="G69" s="149">
        <f>IF(ISBLANK(F69),"-",(F69/$D$50*$D$47*$B$68)*($B$57/$D$68))</f>
        <v>10.022493917003141</v>
      </c>
      <c r="H69" s="107">
        <f t="shared" si="0"/>
        <v>1.0022493917003141</v>
      </c>
    </row>
    <row r="70" spans="1:8" ht="22.5" customHeight="1" x14ac:dyDescent="0.3">
      <c r="A70" s="227" t="s">
        <v>47</v>
      </c>
      <c r="B70" s="228"/>
      <c r="C70" s="213"/>
      <c r="D70" s="217"/>
      <c r="E70" s="66">
        <v>3</v>
      </c>
      <c r="F70" s="160"/>
      <c r="G70" s="149" t="str">
        <f>IF(ISBLANK(F70),"-",(F70/$D$50*$D$47*$B$68)*($B$57/$D$68))</f>
        <v>-</v>
      </c>
      <c r="H70" s="107" t="str">
        <f t="shared" si="0"/>
        <v>-</v>
      </c>
    </row>
    <row r="71" spans="1:8" ht="21.75" customHeight="1" x14ac:dyDescent="0.3">
      <c r="A71" s="229"/>
      <c r="B71" s="230"/>
      <c r="C71" s="215"/>
      <c r="D71" s="218"/>
      <c r="E71" s="67">
        <v>4</v>
      </c>
      <c r="F71" s="165"/>
      <c r="G71" s="150" t="str">
        <f>IF(ISBLANK(F71),"-",(F71/$D$50*$D$47*$B$68)*($B$57/$D$68))</f>
        <v>-</v>
      </c>
      <c r="H71" s="108" t="str">
        <f t="shared" si="0"/>
        <v>-</v>
      </c>
    </row>
    <row r="72" spans="1:8" ht="18.75" x14ac:dyDescent="0.3">
      <c r="A72" s="68"/>
      <c r="B72" s="68"/>
      <c r="C72" s="68"/>
      <c r="D72" s="68"/>
      <c r="E72" s="68"/>
      <c r="F72" s="69"/>
      <c r="G72" s="57" t="s">
        <v>40</v>
      </c>
      <c r="H72" s="109">
        <f>AVERAGE(H60:H71)</f>
        <v>1.009512769656836</v>
      </c>
    </row>
    <row r="73" spans="1:8" ht="18.75" x14ac:dyDescent="0.3">
      <c r="C73" s="68"/>
      <c r="D73" s="68"/>
      <c r="E73" s="68"/>
      <c r="F73" s="69"/>
      <c r="G73" s="54" t="s">
        <v>53</v>
      </c>
      <c r="H73" s="71">
        <f>STDEV(H60:H71)/H72</f>
        <v>7.16773246076567E-3</v>
      </c>
    </row>
    <row r="74" spans="1:8" ht="19.5" customHeight="1" x14ac:dyDescent="0.3">
      <c r="A74" s="68"/>
      <c r="B74" s="68"/>
      <c r="C74" s="69"/>
      <c r="D74" s="69"/>
      <c r="E74" s="70"/>
      <c r="F74" s="69"/>
      <c r="G74" s="56" t="s">
        <v>54</v>
      </c>
      <c r="H74" s="73">
        <f>COUNT(H60:H71)</f>
        <v>8</v>
      </c>
    </row>
    <row r="75" spans="1:8" ht="18.75" x14ac:dyDescent="0.3">
      <c r="A75" s="68"/>
      <c r="B75" s="68"/>
      <c r="C75" s="69"/>
      <c r="D75" s="69"/>
      <c r="E75" s="70"/>
      <c r="F75" s="69"/>
      <c r="G75" s="92"/>
      <c r="H75" s="176"/>
    </row>
    <row r="76" spans="1:8" ht="18.75" x14ac:dyDescent="0.3">
      <c r="A76" s="68"/>
      <c r="B76" s="68"/>
      <c r="C76" s="69"/>
      <c r="D76" s="69"/>
      <c r="E76" s="70"/>
      <c r="F76" s="69"/>
      <c r="G76" s="92"/>
      <c r="H76" s="176"/>
    </row>
    <row r="77" spans="1:8" ht="18.75" x14ac:dyDescent="0.3">
      <c r="A77" s="68"/>
      <c r="B77" s="68"/>
      <c r="C77" s="69"/>
      <c r="D77" s="69"/>
      <c r="E77" s="70"/>
      <c r="F77" s="69"/>
      <c r="G77" s="92"/>
      <c r="H77" s="176"/>
    </row>
    <row r="78" spans="1:8" ht="18.75" x14ac:dyDescent="0.3">
      <c r="A78" s="22" t="s">
        <v>78</v>
      </c>
      <c r="B78" s="22" t="s">
        <v>79</v>
      </c>
    </row>
    <row r="79" spans="1:8" ht="18.75" x14ac:dyDescent="0.3">
      <c r="A79" s="22"/>
      <c r="B79" s="22"/>
    </row>
    <row r="80" spans="1:8" ht="18.75" x14ac:dyDescent="0.3">
      <c r="A80" s="23" t="s">
        <v>14</v>
      </c>
      <c r="B80" s="117" t="str">
        <f>B26</f>
        <v>Albendazole</v>
      </c>
    </row>
    <row r="81" spans="1:12" ht="18.75" x14ac:dyDescent="0.3">
      <c r="A81" s="25" t="s">
        <v>16</v>
      </c>
      <c r="B81" s="117" t="str">
        <f>B27</f>
        <v>NQCL-PRS-A16-1</v>
      </c>
    </row>
    <row r="82" spans="1:12" ht="19.5" customHeight="1" x14ac:dyDescent="0.3">
      <c r="A82" s="25" t="s">
        <v>18</v>
      </c>
      <c r="B82" s="117">
        <f>B28</f>
        <v>99.6</v>
      </c>
    </row>
    <row r="83" spans="1:12" s="12" customFormat="1" ht="15.75" customHeight="1" x14ac:dyDescent="0.3">
      <c r="A83" s="25" t="s">
        <v>19</v>
      </c>
      <c r="B83" s="117">
        <f>B29</f>
        <v>0</v>
      </c>
      <c r="C83" s="204" t="s">
        <v>20</v>
      </c>
      <c r="D83" s="205"/>
      <c r="E83" s="205"/>
      <c r="F83" s="205"/>
      <c r="G83" s="206"/>
      <c r="I83" s="27"/>
      <c r="J83" s="27"/>
      <c r="K83" s="27"/>
      <c r="L83" s="27"/>
    </row>
    <row r="84" spans="1:12" s="12" customFormat="1" ht="18.75" x14ac:dyDescent="0.3">
      <c r="A84" s="25" t="s">
        <v>21</v>
      </c>
      <c r="B84" s="24">
        <f>B82-B83</f>
        <v>99.6</v>
      </c>
      <c r="C84" s="28"/>
      <c r="D84" s="28"/>
      <c r="E84" s="28"/>
      <c r="F84" s="28"/>
      <c r="G84" s="29"/>
      <c r="I84" s="27"/>
      <c r="J84" s="27"/>
      <c r="K84" s="27"/>
      <c r="L84" s="27"/>
    </row>
    <row r="85" spans="1:12" ht="19.5" customHeight="1" x14ac:dyDescent="0.3">
      <c r="A85" s="22"/>
      <c r="B85" s="22"/>
    </row>
    <row r="86" spans="1:12" ht="19.5" customHeight="1" x14ac:dyDescent="0.3">
      <c r="A86" s="35" t="s">
        <v>28</v>
      </c>
      <c r="B86" s="157">
        <v>100</v>
      </c>
      <c r="D86" s="102" t="s">
        <v>29</v>
      </c>
      <c r="E86" s="103"/>
      <c r="F86" s="207" t="s">
        <v>30</v>
      </c>
      <c r="G86" s="208"/>
    </row>
    <row r="87" spans="1:12" ht="21.75" customHeight="1" x14ac:dyDescent="0.3">
      <c r="A87" s="36" t="s">
        <v>31</v>
      </c>
      <c r="B87" s="158">
        <v>2</v>
      </c>
      <c r="C87" s="99" t="s">
        <v>32</v>
      </c>
      <c r="D87" s="39" t="s">
        <v>33</v>
      </c>
      <c r="E87" s="100" t="s">
        <v>34</v>
      </c>
      <c r="F87" s="39" t="s">
        <v>33</v>
      </c>
      <c r="G87" s="40" t="s">
        <v>34</v>
      </c>
    </row>
    <row r="88" spans="1:12" ht="21.75" customHeight="1" x14ac:dyDescent="0.3">
      <c r="A88" s="36" t="s">
        <v>35</v>
      </c>
      <c r="B88" s="158">
        <v>50</v>
      </c>
      <c r="C88" s="97">
        <v>1</v>
      </c>
      <c r="D88" s="159">
        <v>25524704</v>
      </c>
      <c r="E88" s="128">
        <f>IF(ISBLANK(D88),"-",$D$98/$D$95*D88)</f>
        <v>26661686.279032074</v>
      </c>
      <c r="F88" s="159">
        <v>26470147</v>
      </c>
      <c r="G88" s="131">
        <f>IF(ISBLANK(F88),"-",$D$98/$F$95*F88)</f>
        <v>27180957.301633306</v>
      </c>
    </row>
    <row r="89" spans="1:12" ht="21.75" customHeight="1" x14ac:dyDescent="0.3">
      <c r="A89" s="36" t="s">
        <v>36</v>
      </c>
      <c r="B89" s="158">
        <v>1</v>
      </c>
      <c r="C89" s="69">
        <v>2</v>
      </c>
      <c r="D89" s="160">
        <v>25562542</v>
      </c>
      <c r="E89" s="129">
        <f>IF(ISBLANK(D89),"-",$D$98/$D$95*D89)</f>
        <v>26701209.74952662</v>
      </c>
      <c r="F89" s="160">
        <v>26452933</v>
      </c>
      <c r="G89" s="132">
        <f>IF(ISBLANK(F89),"-",$D$98/$F$95*F89)</f>
        <v>27163281.049250185</v>
      </c>
    </row>
    <row r="90" spans="1:12" ht="21.75" customHeight="1" x14ac:dyDescent="0.3">
      <c r="A90" s="36" t="s">
        <v>37</v>
      </c>
      <c r="B90" s="158">
        <v>1</v>
      </c>
      <c r="C90" s="69">
        <v>3</v>
      </c>
      <c r="D90" s="160">
        <v>25575480</v>
      </c>
      <c r="E90" s="129">
        <f>IF(ISBLANK(D90),"-",$D$98/$D$95*D90)</f>
        <v>26714724.064798526</v>
      </c>
      <c r="F90" s="160">
        <v>26463141</v>
      </c>
      <c r="G90" s="132">
        <f>IF(ISBLANK(F90),"-",$D$98/$F$95*F90)</f>
        <v>27173763.167544995</v>
      </c>
    </row>
    <row r="91" spans="1:12" ht="21.75" customHeight="1" x14ac:dyDescent="0.3">
      <c r="A91" s="36" t="s">
        <v>38</v>
      </c>
      <c r="B91" s="158">
        <v>1</v>
      </c>
      <c r="C91" s="101">
        <v>4</v>
      </c>
      <c r="D91" s="161"/>
      <c r="E91" s="130" t="str">
        <f>IF(ISBLANK(D91),"-",$D$98/$D$95*D91)</f>
        <v>-</v>
      </c>
      <c r="F91" s="167"/>
      <c r="G91" s="134" t="str">
        <f>IF(ISBLANK(F91),"-",$D$98/$D$95*F91)</f>
        <v>-</v>
      </c>
    </row>
    <row r="92" spans="1:12" ht="22.5" customHeight="1" x14ac:dyDescent="0.3">
      <c r="A92" s="36" t="s">
        <v>39</v>
      </c>
      <c r="B92" s="158">
        <v>1</v>
      </c>
      <c r="C92" s="92" t="s">
        <v>40</v>
      </c>
      <c r="D92" s="191">
        <f>AVERAGE(D88:D91)</f>
        <v>25554242</v>
      </c>
      <c r="E92" s="74">
        <f>AVERAGE(E88:E91)</f>
        <v>26692540.031119075</v>
      </c>
      <c r="F92" s="98">
        <f>AVERAGE(F88:F91)</f>
        <v>26462073.666666668</v>
      </c>
      <c r="G92" s="135">
        <f>AVERAGE(G88:G91)</f>
        <v>27172667.172809497</v>
      </c>
    </row>
    <row r="93" spans="1:12" ht="21.75" customHeight="1" x14ac:dyDescent="0.3">
      <c r="A93" s="36" t="s">
        <v>41</v>
      </c>
      <c r="B93" s="118">
        <v>1</v>
      </c>
      <c r="C93" s="179" t="s">
        <v>42</v>
      </c>
      <c r="D93" s="180">
        <v>26.7</v>
      </c>
      <c r="E93" s="43"/>
      <c r="F93" s="162">
        <v>27.16</v>
      </c>
    </row>
    <row r="94" spans="1:12" ht="21.75" customHeight="1" x14ac:dyDescent="0.3">
      <c r="A94" s="36" t="s">
        <v>43</v>
      </c>
      <c r="B94" s="118">
        <v>1</v>
      </c>
      <c r="C94" s="181" t="s">
        <v>44</v>
      </c>
      <c r="D94" s="182">
        <f>D93*$B$34</f>
        <v>26.7</v>
      </c>
      <c r="E94" s="50"/>
      <c r="F94" s="49">
        <f>F93*$B$34</f>
        <v>27.16</v>
      </c>
    </row>
    <row r="95" spans="1:12" ht="19.5" customHeight="1" x14ac:dyDescent="0.3">
      <c r="A95" s="36" t="s">
        <v>45</v>
      </c>
      <c r="B95" s="177">
        <f>(B94/B93)*(B92/B91)*(B90/B89)*(B88/B87)*B86</f>
        <v>2500</v>
      </c>
      <c r="C95" s="181" t="s">
        <v>46</v>
      </c>
      <c r="D95" s="183">
        <f>D94*$B$84/100</f>
        <v>26.593199999999996</v>
      </c>
      <c r="E95" s="52"/>
      <c r="F95" s="51">
        <f>F94*$B$84/100</f>
        <v>27.051359999999999</v>
      </c>
    </row>
    <row r="96" spans="1:12" ht="19.5" customHeight="1" x14ac:dyDescent="0.3">
      <c r="A96" s="220" t="s">
        <v>47</v>
      </c>
      <c r="B96" s="221"/>
      <c r="C96" s="181" t="s">
        <v>48</v>
      </c>
      <c r="D96" s="182">
        <f>D95/$B$95</f>
        <v>1.0637279999999999E-2</v>
      </c>
      <c r="E96" s="52"/>
      <c r="F96" s="53">
        <f>F95/$B$95</f>
        <v>1.0820544E-2</v>
      </c>
      <c r="G96" s="151"/>
      <c r="H96" s="152"/>
    </row>
    <row r="97" spans="1:10" ht="19.5" customHeight="1" x14ac:dyDescent="0.3">
      <c r="A97" s="222"/>
      <c r="B97" s="223"/>
      <c r="C97" s="181" t="s">
        <v>49</v>
      </c>
      <c r="D97" s="192">
        <f>$B$56/$B$113</f>
        <v>1.1111111111111112E-2</v>
      </c>
      <c r="F97" s="55"/>
      <c r="G97" s="153"/>
      <c r="H97" s="152"/>
    </row>
    <row r="98" spans="1:10" ht="18.75" x14ac:dyDescent="0.3">
      <c r="C98" s="181" t="s">
        <v>50</v>
      </c>
      <c r="D98" s="182">
        <f>D97*$B$95</f>
        <v>27.777777777777779</v>
      </c>
      <c r="F98" s="55"/>
      <c r="G98" s="151"/>
      <c r="H98" s="152"/>
    </row>
    <row r="99" spans="1:10" ht="19.5" customHeight="1" x14ac:dyDescent="0.3">
      <c r="C99" s="185" t="s">
        <v>51</v>
      </c>
      <c r="D99" s="193">
        <f>D98/B34</f>
        <v>27.777777777777779</v>
      </c>
      <c r="F99" s="59"/>
      <c r="G99" s="151"/>
      <c r="H99" s="152"/>
      <c r="J99" s="75"/>
    </row>
    <row r="100" spans="1:10" ht="18.75" x14ac:dyDescent="0.3">
      <c r="C100" s="187" t="s">
        <v>80</v>
      </c>
      <c r="D100" s="188">
        <f>AVERAGE(E88:E91,G88:G91)</f>
        <v>26932603.601964284</v>
      </c>
      <c r="F100" s="59"/>
      <c r="G100" s="154"/>
      <c r="H100" s="152"/>
      <c r="J100" s="77"/>
    </row>
    <row r="101" spans="1:10" ht="18.75" x14ac:dyDescent="0.3">
      <c r="C101" s="54" t="s">
        <v>53</v>
      </c>
      <c r="D101" s="76">
        <f>STDEV(E88:E91,G88:G91)/D100</f>
        <v>9.7878951085465082E-3</v>
      </c>
      <c r="F101" s="59"/>
      <c r="G101" s="151"/>
      <c r="H101" s="152"/>
      <c r="J101" s="77"/>
    </row>
    <row r="102" spans="1:10" ht="19.5" customHeight="1" x14ac:dyDescent="0.3">
      <c r="C102" s="56" t="s">
        <v>54</v>
      </c>
      <c r="D102" s="78">
        <f>COUNT(E88:E91,G88:G91)</f>
        <v>6</v>
      </c>
      <c r="F102" s="59"/>
      <c r="G102" s="151"/>
      <c r="H102" s="152"/>
      <c r="J102" s="77"/>
    </row>
    <row r="103" spans="1:10" ht="19.5" customHeight="1" x14ac:dyDescent="0.3">
      <c r="A103" s="16"/>
      <c r="B103" s="16"/>
      <c r="C103" s="16"/>
      <c r="D103" s="16"/>
      <c r="E103" s="16"/>
    </row>
    <row r="104" spans="1:10" ht="17.25" customHeight="1" x14ac:dyDescent="0.3">
      <c r="A104" s="35" t="s">
        <v>81</v>
      </c>
      <c r="B104" s="157">
        <v>900</v>
      </c>
      <c r="C104" s="79" t="s">
        <v>82</v>
      </c>
      <c r="D104" s="80" t="s">
        <v>33</v>
      </c>
      <c r="E104" s="201" t="s">
        <v>83</v>
      </c>
      <c r="F104" s="81" t="s">
        <v>84</v>
      </c>
    </row>
    <row r="105" spans="1:10" ht="21.75" customHeight="1" x14ac:dyDescent="0.3">
      <c r="A105" s="36" t="s">
        <v>65</v>
      </c>
      <c r="B105" s="158">
        <v>1</v>
      </c>
      <c r="C105" s="42">
        <v>1</v>
      </c>
      <c r="D105" s="168">
        <v>27523584</v>
      </c>
      <c r="E105" s="82">
        <f t="shared" ref="E105:E110" si="1">IF(ISBLANK(D105),"-",D105/$D$100*$D$97*$B$113)</f>
        <v>10.219429360328391</v>
      </c>
      <c r="F105" s="83">
        <f t="shared" ref="F105:F110" si="2">IF(ISBLANK(D105), "-", E105/$B$56)</f>
        <v>1.0219429360328391</v>
      </c>
    </row>
    <row r="106" spans="1:10" ht="21.75" customHeight="1" x14ac:dyDescent="0.3">
      <c r="A106" s="36" t="s">
        <v>67</v>
      </c>
      <c r="B106" s="158">
        <v>1</v>
      </c>
      <c r="C106" s="42">
        <v>2</v>
      </c>
      <c r="D106" s="168">
        <v>26628695</v>
      </c>
      <c r="E106" s="84">
        <f t="shared" si="1"/>
        <v>9.8871595904890093</v>
      </c>
      <c r="F106" s="110">
        <f t="shared" si="2"/>
        <v>0.98871595904890097</v>
      </c>
    </row>
    <row r="107" spans="1:10" ht="21.75" customHeight="1" x14ac:dyDescent="0.3">
      <c r="A107" s="36" t="s">
        <v>68</v>
      </c>
      <c r="B107" s="158">
        <v>1</v>
      </c>
      <c r="C107" s="42">
        <v>3</v>
      </c>
      <c r="D107" s="168">
        <v>26829255</v>
      </c>
      <c r="E107" s="84">
        <f t="shared" si="1"/>
        <v>9.9616269546414191</v>
      </c>
      <c r="F107" s="110">
        <f t="shared" si="2"/>
        <v>0.99616269546414193</v>
      </c>
    </row>
    <row r="108" spans="1:10" ht="21.75" customHeight="1" x14ac:dyDescent="0.3">
      <c r="A108" s="36" t="s">
        <v>69</v>
      </c>
      <c r="B108" s="158">
        <v>1</v>
      </c>
      <c r="C108" s="42">
        <v>4</v>
      </c>
      <c r="D108" s="168">
        <v>26683419</v>
      </c>
      <c r="E108" s="84">
        <f t="shared" si="1"/>
        <v>9.9074784578398098</v>
      </c>
      <c r="F108" s="110">
        <f t="shared" si="2"/>
        <v>0.99074784578398101</v>
      </c>
    </row>
    <row r="109" spans="1:10" ht="21.75" customHeight="1" x14ac:dyDescent="0.3">
      <c r="A109" s="36" t="s">
        <v>70</v>
      </c>
      <c r="B109" s="158">
        <v>1</v>
      </c>
      <c r="C109" s="42">
        <v>5</v>
      </c>
      <c r="D109" s="168">
        <v>26679706</v>
      </c>
      <c r="E109" s="84">
        <f t="shared" si="1"/>
        <v>9.9060998313784125</v>
      </c>
      <c r="F109" s="110">
        <f t="shared" si="2"/>
        <v>0.99060998313784121</v>
      </c>
    </row>
    <row r="110" spans="1:10" ht="21.75" customHeight="1" x14ac:dyDescent="0.3">
      <c r="A110" s="36" t="s">
        <v>72</v>
      </c>
      <c r="B110" s="158">
        <v>1</v>
      </c>
      <c r="C110" s="45">
        <v>6</v>
      </c>
      <c r="D110" s="169">
        <v>26756653</v>
      </c>
      <c r="E110" s="85">
        <f t="shared" si="1"/>
        <v>9.9346700361522231</v>
      </c>
      <c r="F110" s="111">
        <f t="shared" si="2"/>
        <v>0.99346700361522233</v>
      </c>
    </row>
    <row r="111" spans="1:10" ht="21.75" customHeight="1" x14ac:dyDescent="0.3">
      <c r="A111" s="36" t="s">
        <v>73</v>
      </c>
      <c r="B111" s="158">
        <v>1</v>
      </c>
      <c r="C111" s="42"/>
      <c r="D111" s="69"/>
      <c r="E111" s="72"/>
      <c r="F111" s="86"/>
    </row>
    <row r="112" spans="1:10" ht="21.75" customHeight="1" x14ac:dyDescent="0.3">
      <c r="A112" s="36" t="s">
        <v>74</v>
      </c>
      <c r="B112" s="158">
        <v>1</v>
      </c>
      <c r="C112" s="42"/>
      <c r="D112" s="87"/>
      <c r="E112" s="88" t="s">
        <v>40</v>
      </c>
      <c r="F112" s="89">
        <f>AVERAGE(F105:F110)</f>
        <v>0.99694107051382108</v>
      </c>
    </row>
    <row r="113" spans="1:12" ht="19.5" customHeight="1" x14ac:dyDescent="0.3">
      <c r="A113" s="36" t="s">
        <v>75</v>
      </c>
      <c r="B113" s="163">
        <f>(B112/B111)*(B110/B109)*(B108/B107)*(B106/B105)*B104</f>
        <v>900</v>
      </c>
      <c r="C113" s="90"/>
      <c r="D113" s="91"/>
      <c r="E113" s="92" t="s">
        <v>53</v>
      </c>
      <c r="F113" s="93">
        <f>STDEV(F105:F110)/F112</f>
        <v>1.2559276109422307E-2</v>
      </c>
      <c r="I113" s="72"/>
    </row>
    <row r="114" spans="1:12" ht="19.5" customHeight="1" x14ac:dyDescent="0.3">
      <c r="A114" s="220" t="s">
        <v>47</v>
      </c>
      <c r="B114" s="224"/>
      <c r="C114" s="94"/>
      <c r="D114" s="95"/>
      <c r="E114" s="96" t="s">
        <v>54</v>
      </c>
      <c r="F114" s="78">
        <f>COUNT(F105:F110)</f>
        <v>6</v>
      </c>
      <c r="I114" s="72"/>
      <c r="J114" s="77"/>
    </row>
    <row r="115" spans="1:12" ht="19.5" customHeight="1" x14ac:dyDescent="0.3">
      <c r="A115" s="222"/>
      <c r="B115" s="225"/>
      <c r="C115" s="72"/>
      <c r="D115" s="72"/>
      <c r="E115" s="72"/>
      <c r="F115" s="69"/>
      <c r="G115" s="72"/>
      <c r="H115" s="72"/>
      <c r="I115" s="72"/>
    </row>
    <row r="116" spans="1:12" ht="18.75" x14ac:dyDescent="0.3">
      <c r="A116" s="33"/>
      <c r="B116" s="33"/>
      <c r="C116" s="72"/>
      <c r="D116" s="72"/>
      <c r="E116" s="72"/>
      <c r="F116" s="69"/>
      <c r="G116" s="72"/>
      <c r="H116" s="72"/>
      <c r="I116" s="72"/>
    </row>
    <row r="117" spans="1:12" ht="18.75" x14ac:dyDescent="0.3">
      <c r="A117" s="22" t="s">
        <v>78</v>
      </c>
      <c r="B117" s="22" t="s">
        <v>85</v>
      </c>
    </row>
    <row r="118" spans="1:12" ht="18.75" x14ac:dyDescent="0.3">
      <c r="A118" s="22"/>
      <c r="B118" s="22"/>
    </row>
    <row r="119" spans="1:12" ht="18.75" x14ac:dyDescent="0.3">
      <c r="A119" s="23" t="s">
        <v>14</v>
      </c>
      <c r="B119" s="117" t="str">
        <f>B26</f>
        <v>Albendazole</v>
      </c>
    </row>
    <row r="120" spans="1:12" ht="18.75" x14ac:dyDescent="0.3">
      <c r="A120" s="25" t="s">
        <v>16</v>
      </c>
      <c r="B120" s="117" t="str">
        <f>B27</f>
        <v>NQCL-PRS-A16-1</v>
      </c>
    </row>
    <row r="121" spans="1:12" ht="19.5" customHeight="1" x14ac:dyDescent="0.3">
      <c r="A121" s="25" t="s">
        <v>18</v>
      </c>
      <c r="B121" s="117">
        <f>B28</f>
        <v>99.6</v>
      </c>
    </row>
    <row r="122" spans="1:12" s="12" customFormat="1" ht="15.75" customHeight="1" x14ac:dyDescent="0.3">
      <c r="A122" s="25" t="s">
        <v>19</v>
      </c>
      <c r="B122" s="117">
        <f>B29</f>
        <v>0</v>
      </c>
      <c r="C122" s="204" t="s">
        <v>20</v>
      </c>
      <c r="D122" s="205"/>
      <c r="E122" s="205"/>
      <c r="F122" s="205"/>
      <c r="G122" s="206"/>
      <c r="I122" s="27"/>
      <c r="J122" s="27"/>
      <c r="K122" s="27"/>
      <c r="L122" s="27"/>
    </row>
    <row r="123" spans="1:12" s="12" customFormat="1" ht="18.75" x14ac:dyDescent="0.3">
      <c r="A123" s="25" t="s">
        <v>21</v>
      </c>
      <c r="B123" s="24">
        <f>B121-B122</f>
        <v>99.6</v>
      </c>
      <c r="C123" s="28"/>
      <c r="D123" s="28"/>
      <c r="E123" s="28"/>
      <c r="F123" s="28"/>
      <c r="G123" s="29"/>
      <c r="I123" s="27"/>
      <c r="J123" s="27"/>
      <c r="K123" s="27"/>
      <c r="L123" s="27"/>
    </row>
    <row r="124" spans="1:12" ht="18.75" x14ac:dyDescent="0.3">
      <c r="A124" s="22"/>
      <c r="B124" s="22"/>
    </row>
    <row r="125" spans="1:12" ht="19.5" customHeight="1" x14ac:dyDescent="0.3">
      <c r="A125" s="22"/>
      <c r="B125" s="22"/>
    </row>
    <row r="126" spans="1:12" ht="19.5" customHeight="1" x14ac:dyDescent="0.3">
      <c r="A126" s="35" t="s">
        <v>28</v>
      </c>
      <c r="B126" s="120">
        <v>1</v>
      </c>
      <c r="D126" s="143" t="s">
        <v>29</v>
      </c>
      <c r="E126" s="144"/>
      <c r="F126" s="207" t="s">
        <v>30</v>
      </c>
      <c r="G126" s="208"/>
    </row>
    <row r="127" spans="1:12" ht="21.75" customHeight="1" x14ac:dyDescent="0.3">
      <c r="A127" s="36" t="s">
        <v>31</v>
      </c>
      <c r="B127" s="121">
        <v>1</v>
      </c>
      <c r="C127" s="142" t="s">
        <v>32</v>
      </c>
      <c r="D127" s="39" t="s">
        <v>33</v>
      </c>
      <c r="E127" s="100" t="s">
        <v>34</v>
      </c>
      <c r="F127" s="39" t="s">
        <v>33</v>
      </c>
      <c r="G127" s="40" t="s">
        <v>34</v>
      </c>
    </row>
    <row r="128" spans="1:12" ht="21.75" customHeight="1" x14ac:dyDescent="0.3">
      <c r="A128" s="36" t="s">
        <v>35</v>
      </c>
      <c r="B128" s="121">
        <v>1</v>
      </c>
      <c r="C128" s="97">
        <v>1</v>
      </c>
      <c r="D128" s="122"/>
      <c r="E128" s="128" t="str">
        <f>IF(ISBLANK(D128),"-",$D$98/$D$95*D128)</f>
        <v>-</v>
      </c>
      <c r="F128" s="122"/>
      <c r="G128" s="131" t="str">
        <f>IF(ISBLANK(F128),"-",$D$98/$F$95*F128)</f>
        <v>-</v>
      </c>
    </row>
    <row r="129" spans="1:10" ht="21.75" customHeight="1" x14ac:dyDescent="0.3">
      <c r="A129" s="36" t="s">
        <v>36</v>
      </c>
      <c r="B129" s="121">
        <v>1</v>
      </c>
      <c r="C129" s="69">
        <v>2</v>
      </c>
      <c r="D129" s="123"/>
      <c r="E129" s="129" t="str">
        <f>IF(ISBLANK(D129),"-",$D$98/$D$95*D129)</f>
        <v>-</v>
      </c>
      <c r="F129" s="123"/>
      <c r="G129" s="132" t="str">
        <f>IF(ISBLANK(F129),"-",$D$98/$F$95*F129)</f>
        <v>-</v>
      </c>
    </row>
    <row r="130" spans="1:10" ht="21.75" customHeight="1" x14ac:dyDescent="0.3">
      <c r="A130" s="36" t="s">
        <v>37</v>
      </c>
      <c r="B130" s="121">
        <v>1</v>
      </c>
      <c r="C130" s="69">
        <v>3</v>
      </c>
      <c r="D130" s="123"/>
      <c r="E130" s="129" t="str">
        <f>IF(ISBLANK(D130),"-",$D$98/$D$95*D130)</f>
        <v>-</v>
      </c>
      <c r="F130" s="123"/>
      <c r="G130" s="132" t="str">
        <f>IF(ISBLANK(F130),"-",$D$98/$F$95*F130)</f>
        <v>-</v>
      </c>
    </row>
    <row r="131" spans="1:10" ht="21.75" customHeight="1" x14ac:dyDescent="0.3">
      <c r="A131" s="36" t="s">
        <v>38</v>
      </c>
      <c r="B131" s="121">
        <v>1</v>
      </c>
      <c r="C131" s="101">
        <v>4</v>
      </c>
      <c r="D131" s="124"/>
      <c r="E131" s="130" t="str">
        <f>IF(ISBLANK(D131),"-",$D$98/$D$95*D131)</f>
        <v>-</v>
      </c>
      <c r="F131" s="133"/>
      <c r="G131" s="134" t="str">
        <f>IF(ISBLANK(F131),"-",$D$98/$D$95*F131)</f>
        <v>-</v>
      </c>
    </row>
    <row r="132" spans="1:10" ht="22.5" customHeight="1" x14ac:dyDescent="0.3">
      <c r="A132" s="36" t="s">
        <v>39</v>
      </c>
      <c r="B132" s="121">
        <v>1</v>
      </c>
      <c r="C132" s="92" t="s">
        <v>40</v>
      </c>
      <c r="D132" s="191" t="e">
        <f>AVERAGE(D128:D131)</f>
        <v>#DIV/0!</v>
      </c>
      <c r="E132" s="74" t="e">
        <f>AVERAGE(E128:E131)</f>
        <v>#DIV/0!</v>
      </c>
      <c r="F132" s="98" t="e">
        <f>AVERAGE(F128:F131)</f>
        <v>#DIV/0!</v>
      </c>
      <c r="G132" s="135" t="e">
        <f>AVERAGE(G128:G131)</f>
        <v>#DIV/0!</v>
      </c>
    </row>
    <row r="133" spans="1:10" ht="21.75" customHeight="1" x14ac:dyDescent="0.3">
      <c r="A133" s="36" t="s">
        <v>41</v>
      </c>
      <c r="B133" s="194">
        <v>1</v>
      </c>
      <c r="C133" s="179" t="s">
        <v>42</v>
      </c>
      <c r="D133" s="195"/>
      <c r="E133" s="43"/>
      <c r="F133" s="125"/>
    </row>
    <row r="134" spans="1:10" ht="21.75" customHeight="1" x14ac:dyDescent="0.3">
      <c r="A134" s="36" t="s">
        <v>43</v>
      </c>
      <c r="B134" s="194">
        <v>1</v>
      </c>
      <c r="C134" s="181" t="s">
        <v>44</v>
      </c>
      <c r="D134" s="182">
        <f>D133*$B$34</f>
        <v>0</v>
      </c>
      <c r="E134" s="50"/>
      <c r="F134" s="49">
        <f>F133*$B$34</f>
        <v>0</v>
      </c>
    </row>
    <row r="135" spans="1:10" ht="19.5" customHeight="1" x14ac:dyDescent="0.3">
      <c r="A135" s="36" t="s">
        <v>45</v>
      </c>
      <c r="B135" s="194">
        <f>(B134/B133)*(B132/B131)*(B130/B129)*(B128/B127)*B126</f>
        <v>1</v>
      </c>
      <c r="C135" s="181" t="s">
        <v>46</v>
      </c>
      <c r="D135" s="183">
        <f>D134*$B$123/100</f>
        <v>0</v>
      </c>
      <c r="E135" s="52"/>
      <c r="F135" s="51">
        <f>F134*$B$123/100</f>
        <v>0</v>
      </c>
    </row>
    <row r="136" spans="1:10" ht="19.5" customHeight="1" x14ac:dyDescent="0.3">
      <c r="A136" s="220" t="s">
        <v>47</v>
      </c>
      <c r="B136" s="221"/>
      <c r="C136" s="181" t="s">
        <v>48</v>
      </c>
      <c r="D136" s="182">
        <f>D135/$B$135</f>
        <v>0</v>
      </c>
      <c r="E136" s="52"/>
      <c r="F136" s="53">
        <f>F135/$B$135</f>
        <v>0</v>
      </c>
      <c r="G136" s="151"/>
      <c r="H136" s="152"/>
    </row>
    <row r="137" spans="1:10" ht="19.5" customHeight="1" x14ac:dyDescent="0.3">
      <c r="A137" s="222"/>
      <c r="B137" s="223"/>
      <c r="C137" s="181" t="s">
        <v>49</v>
      </c>
      <c r="D137" s="192">
        <f>$B$56/$B$153</f>
        <v>10</v>
      </c>
      <c r="F137" s="55"/>
      <c r="G137" s="153"/>
      <c r="H137" s="152"/>
    </row>
    <row r="138" spans="1:10" ht="18.75" x14ac:dyDescent="0.3">
      <c r="C138" s="181" t="s">
        <v>50</v>
      </c>
      <c r="D138" s="182">
        <f>D137*$B$135</f>
        <v>10</v>
      </c>
      <c r="F138" s="55"/>
      <c r="G138" s="151"/>
      <c r="H138" s="152"/>
    </row>
    <row r="139" spans="1:10" ht="19.5" customHeight="1" x14ac:dyDescent="0.3">
      <c r="C139" s="196" t="s">
        <v>51</v>
      </c>
      <c r="D139" s="197">
        <f>D138/B34</f>
        <v>10</v>
      </c>
      <c r="F139" s="59"/>
      <c r="G139" s="151"/>
      <c r="H139" s="152"/>
      <c r="J139" s="75"/>
    </row>
    <row r="140" spans="1:10" ht="18.75" x14ac:dyDescent="0.3">
      <c r="C140" s="57" t="s">
        <v>80</v>
      </c>
      <c r="D140" s="58" t="e">
        <f>AVERAGE(E128:E131,G128:G131)</f>
        <v>#DIV/0!</v>
      </c>
      <c r="F140" s="59"/>
      <c r="G140" s="154"/>
      <c r="H140" s="152"/>
      <c r="J140" s="77"/>
    </row>
    <row r="141" spans="1:10" ht="18.75" x14ac:dyDescent="0.3">
      <c r="C141" s="54" t="s">
        <v>53</v>
      </c>
      <c r="D141" s="76" t="e">
        <f>STDEV(E128:E131,G128:G131)/D140</f>
        <v>#DIV/0!</v>
      </c>
      <c r="F141" s="59"/>
      <c r="G141" s="151"/>
      <c r="H141" s="152"/>
      <c r="J141" s="77"/>
    </row>
    <row r="142" spans="1:10" ht="19.5" customHeight="1" x14ac:dyDescent="0.3">
      <c r="C142" s="56" t="s">
        <v>54</v>
      </c>
      <c r="D142" s="78">
        <f>COUNT(E128:E131,G128:G131)</f>
        <v>0</v>
      </c>
      <c r="F142" s="59"/>
      <c r="G142" s="151"/>
      <c r="H142" s="152"/>
      <c r="J142" s="77"/>
    </row>
    <row r="143" spans="1:10" ht="19.5" customHeight="1" x14ac:dyDescent="0.3">
      <c r="A143" s="16"/>
      <c r="B143" s="16"/>
      <c r="C143" s="16"/>
      <c r="D143" s="16"/>
      <c r="E143" s="16"/>
    </row>
    <row r="144" spans="1:10" ht="17.25" customHeight="1" x14ac:dyDescent="0.3">
      <c r="A144" s="35" t="s">
        <v>81</v>
      </c>
      <c r="B144" s="120">
        <v>1</v>
      </c>
      <c r="C144" s="79" t="s">
        <v>82</v>
      </c>
      <c r="D144" s="80" t="s">
        <v>33</v>
      </c>
      <c r="E144" s="201" t="s">
        <v>83</v>
      </c>
      <c r="F144" s="81" t="s">
        <v>84</v>
      </c>
    </row>
    <row r="145" spans="1:10" ht="21.75" customHeight="1" x14ac:dyDescent="0.3">
      <c r="A145" s="36" t="s">
        <v>65</v>
      </c>
      <c r="B145" s="121">
        <v>1</v>
      </c>
      <c r="C145" s="42">
        <v>1</v>
      </c>
      <c r="D145" s="126"/>
      <c r="E145" s="173" t="str">
        <f t="shared" ref="E145:E150" si="3">IF(ISBLANK(D145),"-",D145/$D$140*$D$137*$B$153)</f>
        <v>-</v>
      </c>
      <c r="F145" s="170" t="str">
        <f t="shared" ref="F145:F150" si="4">IF(ISBLANK(D145), "-", E145/$B$56)</f>
        <v>-</v>
      </c>
    </row>
    <row r="146" spans="1:10" ht="21.75" customHeight="1" x14ac:dyDescent="0.3">
      <c r="A146" s="36" t="s">
        <v>67</v>
      </c>
      <c r="B146" s="121">
        <v>1</v>
      </c>
      <c r="C146" s="42">
        <v>2</v>
      </c>
      <c r="D146" s="126"/>
      <c r="E146" s="174" t="str">
        <f t="shared" si="3"/>
        <v>-</v>
      </c>
      <c r="F146" s="171" t="str">
        <f t="shared" si="4"/>
        <v>-</v>
      </c>
    </row>
    <row r="147" spans="1:10" ht="21.75" customHeight="1" x14ac:dyDescent="0.3">
      <c r="A147" s="36" t="s">
        <v>68</v>
      </c>
      <c r="B147" s="121">
        <v>1</v>
      </c>
      <c r="C147" s="42">
        <v>3</v>
      </c>
      <c r="D147" s="126"/>
      <c r="E147" s="174" t="str">
        <f t="shared" si="3"/>
        <v>-</v>
      </c>
      <c r="F147" s="171" t="str">
        <f t="shared" si="4"/>
        <v>-</v>
      </c>
    </row>
    <row r="148" spans="1:10" ht="21.75" customHeight="1" x14ac:dyDescent="0.3">
      <c r="A148" s="36" t="s">
        <v>69</v>
      </c>
      <c r="B148" s="121">
        <v>1</v>
      </c>
      <c r="C148" s="42">
        <v>4</v>
      </c>
      <c r="D148" s="126"/>
      <c r="E148" s="174" t="str">
        <f t="shared" si="3"/>
        <v>-</v>
      </c>
      <c r="F148" s="171" t="str">
        <f t="shared" si="4"/>
        <v>-</v>
      </c>
    </row>
    <row r="149" spans="1:10" ht="21.75" customHeight="1" x14ac:dyDescent="0.3">
      <c r="A149" s="36" t="s">
        <v>70</v>
      </c>
      <c r="B149" s="121">
        <v>1</v>
      </c>
      <c r="C149" s="42">
        <v>5</v>
      </c>
      <c r="D149" s="126"/>
      <c r="E149" s="174" t="str">
        <f t="shared" si="3"/>
        <v>-</v>
      </c>
      <c r="F149" s="171" t="str">
        <f t="shared" si="4"/>
        <v>-</v>
      </c>
    </row>
    <row r="150" spans="1:10" ht="21.75" customHeight="1" x14ac:dyDescent="0.3">
      <c r="A150" s="36" t="s">
        <v>72</v>
      </c>
      <c r="B150" s="121">
        <v>1</v>
      </c>
      <c r="C150" s="45">
        <v>6</v>
      </c>
      <c r="D150" s="127"/>
      <c r="E150" s="175" t="str">
        <f t="shared" si="3"/>
        <v>-</v>
      </c>
      <c r="F150" s="172" t="str">
        <f t="shared" si="4"/>
        <v>-</v>
      </c>
    </row>
    <row r="151" spans="1:10" ht="21.75" customHeight="1" x14ac:dyDescent="0.3">
      <c r="A151" s="36" t="s">
        <v>73</v>
      </c>
      <c r="B151" s="121">
        <v>1</v>
      </c>
      <c r="C151" s="42"/>
      <c r="D151" s="69"/>
      <c r="E151" s="72"/>
      <c r="F151" s="86"/>
    </row>
    <row r="152" spans="1:10" ht="21.75" customHeight="1" x14ac:dyDescent="0.3">
      <c r="A152" s="36" t="s">
        <v>74</v>
      </c>
      <c r="B152" s="121">
        <v>1</v>
      </c>
      <c r="C152" s="42"/>
      <c r="D152" s="87"/>
      <c r="E152" s="88" t="s">
        <v>40</v>
      </c>
      <c r="F152" s="89" t="e">
        <f>AVERAGE(F145:F150)</f>
        <v>#DIV/0!</v>
      </c>
    </row>
    <row r="153" spans="1:10" ht="19.5" customHeight="1" x14ac:dyDescent="0.3">
      <c r="A153" s="36" t="s">
        <v>75</v>
      </c>
      <c r="B153" s="121">
        <f>(B152/B151)*(B150/B149)*(B148/B147)*(B146/B145)*B144</f>
        <v>1</v>
      </c>
      <c r="C153" s="90"/>
      <c r="D153" s="91"/>
      <c r="E153" s="92" t="s">
        <v>53</v>
      </c>
      <c r="F153" s="93" t="e">
        <f>STDEV(F145:F150)/F152</f>
        <v>#DIV/0!</v>
      </c>
      <c r="I153" s="72"/>
    </row>
    <row r="154" spans="1:10" ht="19.5" customHeight="1" x14ac:dyDescent="0.3">
      <c r="A154" s="220" t="s">
        <v>47</v>
      </c>
      <c r="B154" s="224"/>
      <c r="C154" s="94"/>
      <c r="D154" s="95"/>
      <c r="E154" s="96" t="s">
        <v>54</v>
      </c>
      <c r="F154" s="78">
        <f>COUNT(F145:F150)</f>
        <v>0</v>
      </c>
      <c r="I154" s="72"/>
      <c r="J154" s="77"/>
    </row>
    <row r="155" spans="1:10" ht="19.5" customHeight="1" x14ac:dyDescent="0.3">
      <c r="A155" s="222"/>
      <c r="B155" s="225"/>
      <c r="C155" s="72"/>
      <c r="D155" s="72"/>
      <c r="E155" s="72"/>
      <c r="F155" s="69"/>
      <c r="G155" s="72"/>
      <c r="H155" s="72"/>
      <c r="I155" s="72"/>
    </row>
    <row r="156" spans="1:10" ht="18.75" x14ac:dyDescent="0.3">
      <c r="A156" s="33"/>
      <c r="B156" s="33"/>
      <c r="C156" s="72"/>
      <c r="D156" s="72"/>
      <c r="E156" s="72"/>
      <c r="F156" s="69"/>
      <c r="G156" s="72"/>
      <c r="H156" s="72"/>
      <c r="I156" s="72"/>
    </row>
    <row r="157" spans="1:10" ht="18.75" x14ac:dyDescent="0.3">
      <c r="A157" s="22" t="s">
        <v>78</v>
      </c>
      <c r="B157" s="198" t="s">
        <v>86</v>
      </c>
      <c r="C157" s="72"/>
      <c r="D157" s="72"/>
      <c r="E157" s="72"/>
      <c r="F157" s="69"/>
      <c r="G157" s="72"/>
      <c r="H157" s="72"/>
      <c r="I157" s="72"/>
    </row>
    <row r="158" spans="1:10" ht="18.75" x14ac:dyDescent="0.3">
      <c r="A158" s="33"/>
      <c r="B158" s="33"/>
      <c r="C158" s="72"/>
      <c r="D158" s="72"/>
      <c r="E158" s="72"/>
      <c r="F158" s="69"/>
      <c r="G158" s="72"/>
      <c r="H158" s="72"/>
      <c r="I158" s="72"/>
    </row>
    <row r="159" spans="1:10" ht="18.75" x14ac:dyDescent="0.3">
      <c r="A159" s="88" t="s">
        <v>40</v>
      </c>
      <c r="B159" s="200">
        <f>AVERAGE(F105:F110,F145:F150)</f>
        <v>0.99694107051382108</v>
      </c>
      <c r="C159" s="72"/>
      <c r="D159" s="72"/>
      <c r="E159" s="72"/>
      <c r="F159" s="69"/>
      <c r="G159" s="72"/>
      <c r="H159" s="72"/>
      <c r="I159" s="72"/>
    </row>
    <row r="160" spans="1:10" ht="18.75" x14ac:dyDescent="0.3">
      <c r="A160" s="92" t="s">
        <v>53</v>
      </c>
      <c r="B160" s="199">
        <f>STDEV(F105:F110,F145:F150)/B159</f>
        <v>1.2559276109422307E-2</v>
      </c>
      <c r="C160" s="72"/>
      <c r="D160" s="72"/>
      <c r="E160" s="72"/>
      <c r="F160" s="69"/>
      <c r="G160" s="72"/>
      <c r="H160" s="72"/>
      <c r="I160" s="72"/>
    </row>
    <row r="161" spans="1:9" ht="19.5" customHeight="1" x14ac:dyDescent="0.3">
      <c r="A161" s="96" t="s">
        <v>54</v>
      </c>
      <c r="B161" s="78">
        <f>COUNT(F105:F110,F145:F150)</f>
        <v>6</v>
      </c>
      <c r="C161" s="72"/>
      <c r="D161" s="72"/>
      <c r="E161" s="72"/>
      <c r="F161" s="69"/>
      <c r="G161" s="72"/>
      <c r="H161" s="72"/>
      <c r="I161" s="72"/>
    </row>
    <row r="162" spans="1:9" ht="19.5" customHeight="1" x14ac:dyDescent="0.3">
      <c r="A162" s="112"/>
      <c r="B162" s="112"/>
      <c r="C162" s="113"/>
      <c r="D162" s="113"/>
      <c r="E162" s="113"/>
      <c r="F162" s="113"/>
      <c r="G162" s="113"/>
      <c r="H162" s="113"/>
    </row>
    <row r="163" spans="1:9" ht="18.75" x14ac:dyDescent="0.3">
      <c r="B163" s="203" t="s">
        <v>87</v>
      </c>
      <c r="C163" s="203"/>
      <c r="E163" s="99" t="s">
        <v>88</v>
      </c>
      <c r="F163" s="140"/>
      <c r="G163" s="203" t="s">
        <v>89</v>
      </c>
      <c r="H163" s="203"/>
    </row>
    <row r="164" spans="1:9" ht="45" customHeight="1" x14ac:dyDescent="0.3">
      <c r="A164" s="141" t="s">
        <v>90</v>
      </c>
      <c r="B164" s="136"/>
      <c r="C164" s="136"/>
      <c r="E164" s="136"/>
      <c r="F164" s="72"/>
      <c r="G164" s="138"/>
      <c r="H164" s="138"/>
    </row>
    <row r="165" spans="1:9" ht="45" customHeight="1" x14ac:dyDescent="0.3">
      <c r="A165" s="141" t="s">
        <v>91</v>
      </c>
      <c r="B165" s="137"/>
      <c r="C165" s="137"/>
      <c r="E165" s="137"/>
      <c r="F165" s="72"/>
      <c r="G165" s="139"/>
      <c r="H165" s="139"/>
    </row>
    <row r="166" spans="1:9" ht="18.75" x14ac:dyDescent="0.3">
      <c r="A166" s="68"/>
      <c r="B166" s="68"/>
      <c r="C166" s="69"/>
      <c r="D166" s="69"/>
      <c r="E166" s="69"/>
      <c r="F166" s="70"/>
      <c r="G166" s="69"/>
      <c r="H166" s="69"/>
      <c r="I166" s="72"/>
    </row>
    <row r="167" spans="1:9" ht="18.75" x14ac:dyDescent="0.3">
      <c r="A167" s="68"/>
      <c r="B167" s="68"/>
      <c r="C167" s="69"/>
      <c r="D167" s="69"/>
      <c r="E167" s="69"/>
      <c r="F167" s="70"/>
      <c r="G167" s="69"/>
      <c r="H167" s="69"/>
      <c r="I167" s="72"/>
    </row>
    <row r="168" spans="1:9" ht="18.75" x14ac:dyDescent="0.3">
      <c r="A168" s="68"/>
      <c r="B168" s="68"/>
      <c r="C168" s="69"/>
      <c r="D168" s="69"/>
      <c r="E168" s="69"/>
      <c r="F168" s="70"/>
      <c r="G168" s="69"/>
      <c r="H168" s="69"/>
      <c r="I168" s="72"/>
    </row>
    <row r="169" spans="1:9" ht="18.75" x14ac:dyDescent="0.3">
      <c r="A169" s="68"/>
      <c r="B169" s="68"/>
      <c r="C169" s="69"/>
      <c r="D169" s="69"/>
      <c r="E169" s="69"/>
      <c r="F169" s="70"/>
      <c r="G169" s="69"/>
      <c r="H169" s="69"/>
      <c r="I169" s="72"/>
    </row>
    <row r="170" spans="1:9" ht="18.75" x14ac:dyDescent="0.3">
      <c r="A170" s="68"/>
      <c r="B170" s="68"/>
      <c r="C170" s="69"/>
      <c r="D170" s="69"/>
      <c r="E170" s="69"/>
      <c r="F170" s="70"/>
      <c r="G170" s="69"/>
      <c r="H170" s="69"/>
      <c r="I170" s="72"/>
    </row>
    <row r="171" spans="1:9" ht="18.75" x14ac:dyDescent="0.3">
      <c r="A171" s="68"/>
      <c r="B171" s="68"/>
      <c r="C171" s="69"/>
      <c r="D171" s="69"/>
      <c r="E171" s="69"/>
      <c r="F171" s="70"/>
      <c r="G171" s="69"/>
      <c r="H171" s="69"/>
      <c r="I171" s="72"/>
    </row>
    <row r="172" spans="1:9" ht="18.75" x14ac:dyDescent="0.3">
      <c r="A172" s="68"/>
      <c r="B172" s="68"/>
      <c r="C172" s="69"/>
      <c r="D172" s="69"/>
      <c r="E172" s="69"/>
      <c r="F172" s="70"/>
      <c r="G172" s="69"/>
      <c r="H172" s="69"/>
      <c r="I172" s="72"/>
    </row>
    <row r="173" spans="1:9" ht="18.75" x14ac:dyDescent="0.3">
      <c r="A173" s="68"/>
      <c r="B173" s="68"/>
      <c r="C173" s="69"/>
      <c r="D173" s="69"/>
      <c r="E173" s="69"/>
      <c r="F173" s="70"/>
      <c r="G173" s="69"/>
      <c r="H173" s="69"/>
      <c r="I173" s="72"/>
    </row>
    <row r="174" spans="1:9" ht="18.75" x14ac:dyDescent="0.3">
      <c r="A174" s="68"/>
      <c r="B174" s="68"/>
      <c r="C174" s="69"/>
      <c r="D174" s="69"/>
      <c r="E174" s="69"/>
      <c r="F174" s="70"/>
      <c r="G174" s="69"/>
      <c r="H174" s="69"/>
      <c r="I174" s="72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Uniformity</vt:lpstr>
      <vt:lpstr>AD_Olanzapine</vt:lpstr>
      <vt:lpstr>AD_Olanzapine!Print_Area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dcterms:created xsi:type="dcterms:W3CDTF">2005-07-05T10:19:27Z</dcterms:created>
  <dcterms:modified xsi:type="dcterms:W3CDTF">2014-10-15T11:03:33Z</dcterms:modified>
  <cp:category/>
</cp:coreProperties>
</file>