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Kipkorir\"/>
    </mc:Choice>
  </mc:AlternateContent>
  <bookViews>
    <workbookView xWindow="390" yWindow="525" windowWidth="20775" windowHeight="11445"/>
  </bookViews>
  <sheets>
    <sheet name="SST" sheetId="4" r:id="rId1"/>
    <sheet name="Uniformity" sheetId="2" r:id="rId2"/>
    <sheet name="Flurbiprofen" sheetId="3" r:id="rId3"/>
  </sheets>
  <definedNames>
    <definedName name="_xlnm.Print_Area" localSheetId="2">Flurbiprofen!$A$1:$I$124</definedName>
    <definedName name="_xlnm.Print_Area" localSheetId="0">SST!$A$15:$G$61</definedName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5" i="2"/>
  <c r="D32" i="2"/>
  <c r="D31" i="2"/>
  <c r="D27" i="2"/>
  <c r="D24" i="2"/>
  <c r="C19" i="2"/>
  <c r="D28" i="2" l="1"/>
  <c r="D36" i="2"/>
  <c r="I92" i="3"/>
  <c r="D101" i="3"/>
  <c r="B69" i="3"/>
  <c r="I39" i="3"/>
  <c r="F44" i="3"/>
  <c r="F45" i="3" s="1"/>
  <c r="D45" i="3"/>
  <c r="D46" i="3" s="1"/>
  <c r="D102" i="3"/>
  <c r="D49" i="3"/>
  <c r="F98" i="3"/>
  <c r="F99" i="3" s="1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G91" i="3" l="1"/>
  <c r="G92" i="3"/>
  <c r="F46" i="3"/>
  <c r="G39" i="3"/>
  <c r="G40" i="3"/>
  <c r="G38" i="3"/>
  <c r="G41" i="3"/>
  <c r="E41" i="3"/>
  <c r="E40" i="3"/>
  <c r="G93" i="3"/>
  <c r="E39" i="3"/>
  <c r="E38" i="3"/>
  <c r="E93" i="3"/>
  <c r="E94" i="3"/>
  <c r="E91" i="3"/>
  <c r="G94" i="3"/>
  <c r="E92" i="3"/>
  <c r="G95" i="3" l="1"/>
  <c r="E42" i="3"/>
  <c r="G42" i="3"/>
  <c r="D50" i="3"/>
  <c r="G69" i="3" s="1"/>
  <c r="H69" i="3" s="1"/>
  <c r="D52" i="3"/>
  <c r="E95" i="3"/>
  <c r="D105" i="3"/>
  <c r="D103" i="3"/>
  <c r="G61" i="3" l="1"/>
  <c r="H61" i="3" s="1"/>
  <c r="G62" i="3"/>
  <c r="H62" i="3" s="1"/>
  <c r="G63" i="3"/>
  <c r="H63" i="3" s="1"/>
  <c r="G64" i="3"/>
  <c r="H64" i="3" s="1"/>
  <c r="G67" i="3"/>
  <c r="H67" i="3" s="1"/>
  <c r="G71" i="3"/>
  <c r="H71" i="3" s="1"/>
  <c r="D51" i="3"/>
  <c r="G68" i="3"/>
  <c r="H68" i="3" s="1"/>
  <c r="G70" i="3"/>
  <c r="H70" i="3" s="1"/>
  <c r="G66" i="3"/>
  <c r="H66" i="3" s="1"/>
  <c r="G65" i="3"/>
  <c r="H65" i="3" s="1"/>
  <c r="G60" i="3"/>
  <c r="H60" i="3" s="1"/>
  <c r="E112" i="3"/>
  <c r="F112" i="3" s="1"/>
  <c r="E110" i="3"/>
  <c r="F110" i="3" s="1"/>
  <c r="E108" i="3"/>
  <c r="E111" i="3"/>
  <c r="F111" i="3" s="1"/>
  <c r="E109" i="3"/>
  <c r="F109" i="3" s="1"/>
  <c r="D104" i="3"/>
  <c r="E113" i="3"/>
  <c r="F113" i="3" s="1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<sst xmlns="http://schemas.openxmlformats.org/spreadsheetml/2006/main" count="230" uniqueCount="127">
  <si>
    <t>Sample Name:</t>
  </si>
  <si>
    <t>Laboratory Ref No:</t>
  </si>
  <si>
    <t>Active Ingredient:</t>
  </si>
  <si>
    <t>Date Analysis Completed:</t>
  </si>
  <si>
    <t>Average</t>
  </si>
  <si>
    <t>Standard A</t>
  </si>
  <si>
    <t>Standard B</t>
  </si>
  <si>
    <t>Please enter the required information in the cells highlighted in green</t>
  </si>
  <si>
    <t>Uniformity of Weight Test Report</t>
  </si>
  <si>
    <t>Flurifen 100mg</t>
  </si>
  <si>
    <t>NDQD201407606</t>
  </si>
  <si>
    <t>Flubiprofen 100mg</t>
  </si>
  <si>
    <t>Label Claim:</t>
  </si>
  <si>
    <t>Each tablets contains Flurbiprofen 100mg</t>
  </si>
  <si>
    <t>Date Analysis Started:</t>
  </si>
  <si>
    <t>2014-08-11 07:18:03</t>
  </si>
  <si>
    <t>Analysis Data</t>
  </si>
  <si>
    <t>Uniformity of weight</t>
  </si>
  <si>
    <t>Tablet weight (mg)</t>
  </si>
  <si>
    <t>% Deviation</t>
  </si>
  <si>
    <t>Total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</si>
  <si>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</si>
  <si>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</si>
  <si>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</si>
  <si>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</si>
  <si>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</si>
  <si>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</si>
  <si>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</si>
  <si>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</si>
  <si>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</si>
  <si>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</si>
  <si>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</si>
  <si>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</si>
  <si>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</si>
  <si>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</si>
  <si>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</si>
  <si>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</si>
  <si>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</si>
  <si>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</si>
  <si>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</si>
  <si>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</si>
  <si>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</si>
  <si>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</si>
  <si>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</si>
  <si>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</si>
  <si>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</si>
  <si>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</si>
  <si>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</si>
  <si>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</si>
  <si>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</si>
  <si>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</si>
  <si>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</si>
  <si>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</si>
  <si>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</si>
  <si>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</si>
  <si>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</si>
  <si>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</si>
  <si>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</si>
  <si>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</si>
  <si>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</si>
  <si>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</si>
  <si>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</si>
  <si>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</si>
  <si>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</si>
  <si>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</si>
  <si>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</si>
  <si>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</si>
  <si>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</si>
  <si>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</si>
  <si>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</si>
  <si>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</si>
  <si>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</si>
  <si>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</si>
  <si>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</si>
  <si>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</si>
  <si>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</si>
  <si>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</si>
  <si>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</si>
  <si>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</si>
  <si>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</si>
  <si>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</si>
  <si>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</si>
  <si>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</si>
  <si>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</si>
  <si>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</si>
  <si>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</si>
  <si>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</si>
  <si>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</si>
  <si>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</si>
  <si>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</si>
  <si>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</si>
  <si>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</si>
  <si>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</si>
  <si>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</si>
  <si>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</si>
  <si>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</si>
  <si>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</si>
  <si>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</si>
  <si>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</si>
  <si>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</si>
  <si>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</si>
  <si>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</si>
  <si>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</si>
  <si>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</si>
  <si>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</si>
  <si>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</si>
  <si>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</si>
  <si>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</si>
  <si>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</si>
  <si>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</si>
  <si>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</si>
  <si>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</si>
  <si>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</si>
  <si>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</si>
  <si>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</si>
  <si>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</si>
  <si>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</si>
  <si>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</si>
  <si>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</si>
  <si>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</si>
  <si>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</si>
  <si>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</si>
  <si>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</si>
  <si>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</si>
  <si>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Flubiprofen </t>
  </si>
  <si>
    <t>F8-2</t>
  </si>
  <si>
    <t>Flurbiprofen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</si>
</sst>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"/>
    <numFmt numFmtId="166" formatCode="0.00000"/>
    <numFmt numFmtId="167" formatCode="[$-409]d/mmm/yy;@"/>
    <numFmt numFmtId="168" formatCode="0.0%"/>
    <numFmt numFmtId="169" formatCode="dd\-mmm\-yyyy"/>
    <numFmt numFmtId="170" formatCode="0.0000\ &quot;mg&quot;"/>
    <numFmt numFmtId="171" formatCode="0.000"/>
    <numFmt numFmtId="172" formatCode="0.0\ &quot;mg&quot;"/>
  </numFmts>
  <fonts count="25" x14ac:knownFonts="1">
    <font>
      <sz val="11"/>
      <color rgb="FF000000"/>
      <name val="Calibri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27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1" fillId="3" borderId="5" xfId="0" applyFont="1" applyFill="1" applyBorder="1"/>
    <xf numFmtId="0" fontId="3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/>
    <xf numFmtId="2" fontId="4" fillId="2" borderId="0" xfId="0" applyNumberFormat="1" applyFont="1" applyFill="1"/>
    <xf numFmtId="0" fontId="6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7" fillId="2" borderId="0" xfId="0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13" xfId="0" applyFont="1" applyFill="1" applyBorder="1"/>
    <xf numFmtId="0" fontId="1" fillId="2" borderId="0" xfId="0" applyFont="1" applyFill="1"/>
    <xf numFmtId="0" fontId="1" fillId="2" borderId="13" xfId="0" applyFont="1" applyFill="1" applyBorder="1"/>
    <xf numFmtId="0" fontId="2" fillId="2" borderId="29" xfId="0" applyFont="1" applyFill="1" applyBorder="1"/>
    <xf numFmtId="0" fontId="2" fillId="2" borderId="0" xfId="0" applyFont="1" applyFill="1"/>
    <xf numFmtId="0" fontId="1" fillId="2" borderId="29" xfId="0" applyFont="1" applyFill="1" applyBorder="1"/>
    <xf numFmtId="167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10" fontId="3" fillId="2" borderId="0" xfId="0" applyNumberFormat="1" applyFont="1" applyFill="1"/>
    <xf numFmtId="2" fontId="2" fillId="2" borderId="31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right" vertical="center"/>
    </xf>
    <xf numFmtId="165" fontId="1" fillId="2" borderId="31" xfId="0" applyNumberFormat="1" applyFont="1" applyFill="1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wrapText="1"/>
    </xf>
    <xf numFmtId="166" fontId="2" fillId="2" borderId="31" xfId="0" applyNumberFormat="1" applyFont="1" applyFill="1" applyBorder="1" applyAlignment="1">
      <alignment horizontal="center" wrapText="1"/>
    </xf>
    <xf numFmtId="10" fontId="1" fillId="2" borderId="32" xfId="0" applyNumberFormat="1" applyFont="1" applyFill="1" applyBorder="1" applyAlignment="1">
      <alignment horizontal="center"/>
    </xf>
    <xf numFmtId="10" fontId="1" fillId="2" borderId="33" xfId="0" applyNumberFormat="1" applyFont="1" applyFill="1" applyBorder="1" applyAlignment="1">
      <alignment horizontal="center"/>
    </xf>
    <xf numFmtId="10" fontId="1" fillId="2" borderId="34" xfId="0" applyNumberFormat="1" applyFont="1" applyFill="1" applyBorder="1" applyAlignment="1">
      <alignment horizontal="center"/>
    </xf>
    <xf numFmtId="0" fontId="6" fillId="2" borderId="0" xfId="0" applyFont="1" applyFill="1"/>
    <xf numFmtId="0" fontId="8" fillId="2" borderId="0" xfId="0" applyFont="1" applyFill="1" applyAlignment="1">
      <alignment wrapText="1"/>
    </xf>
    <xf numFmtId="0" fontId="2" fillId="2" borderId="31" xfId="0" applyFont="1" applyFill="1" applyBorder="1" applyAlignment="1">
      <alignment horizontal="center" vertical="center"/>
    </xf>
    <xf numFmtId="168" fontId="2" fillId="2" borderId="35" xfId="0" applyNumberFormat="1" applyFont="1" applyFill="1" applyBorder="1" applyAlignment="1">
      <alignment horizontal="center"/>
    </xf>
    <xf numFmtId="168" fontId="2" fillId="2" borderId="36" xfId="0" applyNumberFormat="1" applyFont="1" applyFill="1" applyBorder="1" applyAlignment="1">
      <alignment horizontal="center"/>
    </xf>
    <xf numFmtId="2" fontId="1" fillId="4" borderId="33" xfId="0" applyNumberFormat="1" applyFont="1" applyFill="1" applyBorder="1" applyProtection="1">
      <protection locked="0"/>
    </xf>
    <xf numFmtId="2" fontId="1" fillId="4" borderId="34" xfId="0" applyNumberFormat="1" applyFont="1" applyFill="1" applyBorder="1" applyProtection="1">
      <protection locked="0"/>
    </xf>
    <xf numFmtId="167" fontId="1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4" borderId="0" xfId="0" applyFont="1" applyFill="1" applyAlignment="1" applyProtection="1">
      <alignment horizontal="left"/>
      <protection locked="0"/>
    </xf>
    <xf numFmtId="0" fontId="9" fillId="4" borderId="0" xfId="0" applyFont="1" applyFill="1" applyProtection="1">
      <protection locked="0"/>
    </xf>
    <xf numFmtId="169" fontId="12" fillId="4" borderId="0" xfId="0" applyNumberFormat="1" applyFont="1" applyFill="1" applyAlignment="1" applyProtection="1">
      <alignment horizontal="center"/>
      <protection locked="0"/>
    </xf>
    <xf numFmtId="164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4" borderId="0" xfId="0" applyFont="1" applyFill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4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4" xfId="0" applyFont="1" applyFill="1" applyBorder="1" applyAlignment="1">
      <alignment horizontal="right"/>
    </xf>
    <xf numFmtId="0" fontId="11" fillId="4" borderId="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right"/>
    </xf>
    <xf numFmtId="0" fontId="11" fillId="4" borderId="3" xfId="0" applyFon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11" fillId="4" borderId="21" xfId="0" applyFont="1" applyFill="1" applyBorder="1" applyAlignment="1" applyProtection="1">
      <alignment horizontal="center"/>
      <protection locked="0"/>
    </xf>
    <xf numFmtId="171" fontId="9" fillId="2" borderId="40" xfId="0" applyNumberFormat="1" applyFont="1" applyFill="1" applyBorder="1" applyAlignment="1">
      <alignment horizontal="center"/>
    </xf>
    <xf numFmtId="171" fontId="9" fillId="2" borderId="17" xfId="0" applyNumberFormat="1" applyFont="1" applyFill="1" applyBorder="1" applyAlignment="1">
      <alignment horizontal="center"/>
    </xf>
    <xf numFmtId="0" fontId="17" fillId="2" borderId="32" xfId="0" applyFont="1" applyFill="1" applyBorder="1"/>
    <xf numFmtId="0" fontId="9" fillId="2" borderId="3" xfId="0" applyFont="1" applyFill="1" applyBorder="1" applyAlignment="1">
      <alignment horizontal="center"/>
    </xf>
    <xf numFmtId="0" fontId="11" fillId="4" borderId="8" xfId="0" applyFont="1" applyFill="1" applyBorder="1" applyAlignment="1" applyProtection="1">
      <alignment horizontal="center"/>
      <protection locked="0"/>
    </xf>
    <xf numFmtId="171" fontId="9" fillId="2" borderId="41" xfId="0" applyNumberFormat="1" applyFont="1" applyFill="1" applyBorder="1" applyAlignment="1">
      <alignment horizontal="center"/>
    </xf>
    <xf numFmtId="171" fontId="9" fillId="2" borderId="42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4" xfId="0" applyFont="1" applyFill="1" applyBorder="1" applyAlignment="1">
      <alignment horizontal="center"/>
    </xf>
    <xf numFmtId="0" fontId="11" fillId="4" borderId="23" xfId="0" applyFont="1" applyFill="1" applyBorder="1" applyAlignment="1" applyProtection="1">
      <alignment horizontal="center"/>
      <protection locked="0"/>
    </xf>
    <xf numFmtId="171" fontId="9" fillId="2" borderId="43" xfId="0" applyNumberFormat="1" applyFont="1" applyFill="1" applyBorder="1" applyAlignment="1">
      <alignment horizontal="center"/>
    </xf>
    <xf numFmtId="171" fontId="9" fillId="2" borderId="19" xfId="0" applyNumberFormat="1" applyFont="1" applyFill="1" applyBorder="1" applyAlignment="1">
      <alignment horizontal="center"/>
    </xf>
    <xf numFmtId="0" fontId="9" fillId="2" borderId="34" xfId="0" applyFont="1" applyFill="1" applyBorder="1"/>
    <xf numFmtId="0" fontId="9" fillId="2" borderId="3" xfId="0" applyFont="1" applyFill="1" applyBorder="1" applyAlignment="1">
      <alignment horizontal="right"/>
    </xf>
    <xf numFmtId="1" fontId="10" fillId="5" borderId="12" xfId="0" applyNumberFormat="1" applyFont="1" applyFill="1" applyBorder="1" applyAlignment="1">
      <alignment horizontal="center"/>
    </xf>
    <xf numFmtId="171" fontId="10" fillId="5" borderId="44" xfId="0" applyNumberFormat="1" applyFont="1" applyFill="1" applyBorder="1" applyAlignment="1">
      <alignment horizontal="center"/>
    </xf>
    <xf numFmtId="171" fontId="10" fillId="5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26" xfId="0" applyFont="1" applyFill="1" applyBorder="1" applyAlignment="1">
      <alignment horizontal="right"/>
    </xf>
    <xf numFmtId="0" fontId="11" fillId="4" borderId="35" xfId="0" applyFont="1" applyFill="1" applyBorder="1" applyAlignment="1" applyProtection="1">
      <alignment horizontal="center"/>
      <protection locked="0"/>
    </xf>
    <xf numFmtId="0" fontId="9" fillId="2" borderId="29" xfId="0" applyFont="1" applyFill="1" applyBorder="1" applyAlignment="1">
      <alignment horizontal="right"/>
    </xf>
    <xf numFmtId="2" fontId="9" fillId="5" borderId="4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" xfId="0" applyFont="1" applyFill="1" applyBorder="1" applyAlignment="1">
      <alignment horizontal="center"/>
    </xf>
    <xf numFmtId="2" fontId="9" fillId="6" borderId="4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5" fontId="9" fillId="5" borderId="46" xfId="0" applyNumberFormat="1" applyFont="1" applyFill="1" applyBorder="1" applyAlignment="1">
      <alignment horizontal="center"/>
    </xf>
    <xf numFmtId="165" fontId="9" fillId="2" borderId="0" xfId="0" applyNumberFormat="1" applyFont="1" applyFill="1" applyAlignment="1">
      <alignment horizontal="center"/>
    </xf>
    <xf numFmtId="165" fontId="9" fillId="5" borderId="36" xfId="0" applyNumberFormat="1" applyFont="1" applyFill="1" applyBorder="1" applyAlignment="1">
      <alignment horizontal="center"/>
    </xf>
    <xf numFmtId="0" fontId="9" fillId="2" borderId="28" xfId="0" applyFont="1" applyFill="1" applyBorder="1" applyAlignment="1">
      <alignment horizontal="right"/>
    </xf>
    <xf numFmtId="165" fontId="11" fillId="4" borderId="46" xfId="0" applyNumberFormat="1" applyFont="1" applyFill="1" applyBorder="1" applyAlignment="1" applyProtection="1">
      <alignment horizontal="center"/>
      <protection locked="0"/>
    </xf>
    <xf numFmtId="165" fontId="9" fillId="2" borderId="0" xfId="0" applyNumberFormat="1" applyFont="1" applyFill="1"/>
    <xf numFmtId="0" fontId="9" fillId="2" borderId="21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34" xfId="0" applyFont="1" applyFill="1" applyBorder="1" applyAlignment="1">
      <alignment horizontal="right"/>
    </xf>
    <xf numFmtId="2" fontId="9" fillId="5" borderId="34" xfId="0" applyNumberFormat="1" applyFont="1" applyFill="1" applyBorder="1" applyAlignment="1">
      <alignment horizontal="center"/>
    </xf>
    <xf numFmtId="171" fontId="10" fillId="6" borderId="32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5" borderId="46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9" fillId="6" borderId="34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4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11" fillId="4" borderId="4" xfId="0" applyFont="1" applyFill="1" applyBorder="1" applyAlignment="1" applyProtection="1">
      <alignment horizontal="center"/>
      <protection locked="0"/>
    </xf>
    <xf numFmtId="10" fontId="9" fillId="2" borderId="32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/>
    </xf>
    <xf numFmtId="10" fontId="9" fillId="2" borderId="33" xfId="0" applyNumberFormat="1" applyFont="1" applyFill="1" applyBorder="1" applyAlignment="1">
      <alignment horizontal="center" vertical="center"/>
    </xf>
    <xf numFmtId="1" fontId="11" fillId="4" borderId="8" xfId="0" applyNumberFormat="1" applyFont="1" applyFill="1" applyBorder="1" applyAlignment="1" applyProtection="1">
      <alignment horizontal="center"/>
      <protection locked="0"/>
    </xf>
    <xf numFmtId="0" fontId="9" fillId="2" borderId="34" xfId="0" applyFont="1" applyFill="1" applyBorder="1" applyAlignment="1">
      <alignment horizontal="center"/>
    </xf>
    <xf numFmtId="0" fontId="11" fillId="4" borderId="14" xfId="0" applyFont="1" applyFill="1" applyBorder="1" applyAlignment="1" applyProtection="1">
      <alignment horizontal="center"/>
      <protection locked="0"/>
    </xf>
    <xf numFmtId="10" fontId="9" fillId="2" borderId="2" xfId="0" applyNumberFormat="1" applyFont="1" applyFill="1" applyBorder="1" applyAlignment="1">
      <alignment horizontal="center" vertical="center"/>
    </xf>
    <xf numFmtId="10" fontId="9" fillId="2" borderId="3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10" fontId="9" fillId="2" borderId="3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10" fontId="11" fillId="6" borderId="24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11" fillId="6" borderId="48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8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71" fontId="11" fillId="4" borderId="23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5" borderId="49" xfId="0" applyNumberFormat="1" applyFont="1" applyFill="1" applyBorder="1" applyAlignment="1">
      <alignment horizontal="center"/>
    </xf>
    <xf numFmtId="1" fontId="10" fillId="5" borderId="50" xfId="0" applyNumberFormat="1" applyFont="1" applyFill="1" applyBorder="1" applyAlignment="1">
      <alignment horizontal="center"/>
    </xf>
    <xf numFmtId="171" fontId="10" fillId="5" borderId="34" xfId="0" applyNumberFormat="1" applyFont="1" applyFill="1" applyBorder="1" applyAlignment="1">
      <alignment horizontal="center"/>
    </xf>
    <xf numFmtId="0" fontId="9" fillId="2" borderId="51" xfId="0" applyFont="1" applyFill="1" applyBorder="1" applyAlignment="1">
      <alignment horizontal="right"/>
    </xf>
    <xf numFmtId="0" fontId="11" fillId="4" borderId="52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right"/>
    </xf>
    <xf numFmtId="2" fontId="9" fillId="5" borderId="1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6" borderId="10" xfId="0" applyNumberFormat="1" applyFont="1" applyFill="1" applyBorder="1" applyAlignment="1">
      <alignment horizontal="center"/>
    </xf>
    <xf numFmtId="165" fontId="9" fillId="5" borderId="10" xfId="0" applyNumberFormat="1" applyFont="1" applyFill="1" applyBorder="1" applyAlignment="1">
      <alignment horizontal="center"/>
    </xf>
    <xf numFmtId="0" fontId="3" fillId="2" borderId="0" xfId="0" applyFont="1" applyFill="1"/>
    <xf numFmtId="165" fontId="9" fillId="6" borderId="1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9" fillId="6" borderId="1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35" xfId="0" applyFont="1" applyFill="1" applyBorder="1" applyAlignment="1">
      <alignment horizontal="right"/>
    </xf>
    <xf numFmtId="171" fontId="10" fillId="6" borderId="35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5" borderId="46" xfId="0" applyNumberFormat="1" applyFont="1" applyFill="1" applyBorder="1" applyAlignment="1">
      <alignment horizontal="center"/>
    </xf>
    <xf numFmtId="0" fontId="10" fillId="6" borderId="36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/>
    </xf>
    <xf numFmtId="1" fontId="11" fillId="4" borderId="41" xfId="0" applyNumberFormat="1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/>
    </xf>
    <xf numFmtId="10" fontId="9" fillId="2" borderId="42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1" fontId="11" fillId="4" borderId="43" xfId="0" applyNumberFormat="1" applyFont="1" applyFill="1" applyBorder="1" applyAlignment="1" applyProtection="1">
      <alignment horizontal="center"/>
      <protection locked="0"/>
    </xf>
    <xf numFmtId="10" fontId="9" fillId="2" borderId="19" xfId="0" applyNumberFormat="1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171" fontId="9" fillId="2" borderId="6" xfId="0" applyNumberFormat="1" applyFont="1" applyFill="1" applyBorder="1" applyAlignment="1">
      <alignment horizontal="right"/>
    </xf>
    <xf numFmtId="10" fontId="11" fillId="6" borderId="10" xfId="0" applyNumberFormat="1" applyFont="1" applyFill="1" applyBorder="1" applyAlignment="1">
      <alignment horizontal="center"/>
    </xf>
    <xf numFmtId="0" fontId="9" fillId="2" borderId="8" xfId="0" applyFont="1" applyFill="1" applyBorder="1"/>
    <xf numFmtId="10" fontId="11" fillId="5" borderId="10" xfId="0" applyNumberFormat="1" applyFont="1" applyFill="1" applyBorder="1" applyAlignment="1">
      <alignment horizontal="center"/>
    </xf>
    <xf numFmtId="0" fontId="9" fillId="2" borderId="14" xfId="0" applyFont="1" applyFill="1" applyBorder="1"/>
    <xf numFmtId="0" fontId="9" fillId="2" borderId="55" xfId="0" applyFont="1" applyFill="1" applyBorder="1" applyAlignment="1">
      <alignment horizontal="right"/>
    </xf>
    <xf numFmtId="0" fontId="11" fillId="6" borderId="36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/>
    <xf numFmtId="0" fontId="9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13" xfId="0" applyFont="1" applyFill="1" applyBorder="1"/>
    <xf numFmtId="0" fontId="9" fillId="2" borderId="13" xfId="0" applyFont="1" applyFill="1" applyBorder="1"/>
    <xf numFmtId="0" fontId="10" fillId="2" borderId="29" xfId="0" applyFont="1" applyFill="1" applyBorder="1"/>
    <xf numFmtId="0" fontId="9" fillId="2" borderId="29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5" fontId="10" fillId="2" borderId="0" xfId="0" applyNumberFormat="1" applyFont="1" applyFill="1" applyAlignment="1" applyProtection="1">
      <alignment horizontal="center"/>
      <protection locked="0"/>
    </xf>
    <xf numFmtId="165" fontId="9" fillId="2" borderId="4" xfId="0" applyNumberFormat="1" applyFont="1" applyFill="1" applyBorder="1" applyAlignment="1">
      <alignment horizontal="center"/>
    </xf>
    <xf numFmtId="165" fontId="9" fillId="2" borderId="8" xfId="0" applyNumberFormat="1" applyFont="1" applyFill="1" applyBorder="1" applyAlignment="1">
      <alignment horizontal="center"/>
    </xf>
    <xf numFmtId="165" fontId="9" fillId="2" borderId="32" xfId="0" applyNumberFormat="1" applyFont="1" applyFill="1" applyBorder="1" applyAlignment="1">
      <alignment horizontal="center"/>
    </xf>
    <xf numFmtId="165" fontId="9" fillId="2" borderId="33" xfId="0" applyNumberFormat="1" applyFont="1" applyFill="1" applyBorder="1" applyAlignment="1">
      <alignment horizontal="center"/>
    </xf>
    <xf numFmtId="165" fontId="9" fillId="2" borderId="34" xfId="0" applyNumberFormat="1" applyFont="1" applyFill="1" applyBorder="1" applyAlignment="1">
      <alignment horizontal="center"/>
    </xf>
    <xf numFmtId="10" fontId="11" fillId="5" borderId="30" xfId="0" applyNumberFormat="1" applyFont="1" applyFill="1" applyBorder="1" applyAlignment="1">
      <alignment horizontal="center"/>
    </xf>
    <xf numFmtId="165" fontId="9" fillId="2" borderId="40" xfId="0" applyNumberFormat="1" applyFont="1" applyFill="1" applyBorder="1" applyAlignment="1">
      <alignment horizontal="center"/>
    </xf>
    <xf numFmtId="165" fontId="9" fillId="2" borderId="41" xfId="0" applyNumberFormat="1" applyFont="1" applyFill="1" applyBorder="1" applyAlignment="1">
      <alignment horizontal="center"/>
    </xf>
    <xf numFmtId="165" fontId="9" fillId="2" borderId="43" xfId="0" applyNumberFormat="1" applyFont="1" applyFill="1" applyBorder="1" applyAlignment="1">
      <alignment horizontal="center"/>
    </xf>
    <xf numFmtId="2" fontId="11" fillId="6" borderId="24" xfId="0" applyNumberFormat="1" applyFont="1" applyFill="1" applyBorder="1" applyAlignment="1">
      <alignment horizontal="center"/>
    </xf>
    <xf numFmtId="2" fontId="11" fillId="6" borderId="10" xfId="0" applyNumberFormat="1" applyFont="1" applyFill="1" applyBorder="1" applyAlignment="1">
      <alignment horizontal="center"/>
    </xf>
    <xf numFmtId="0" fontId="12" fillId="2" borderId="0" xfId="0" applyFont="1" applyFill="1"/>
    <xf numFmtId="0" fontId="5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2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" fillId="2" borderId="56" xfId="1" applyFont="1" applyFill="1" applyBorder="1" applyAlignment="1">
      <alignment horizontal="center"/>
    </xf>
    <xf numFmtId="0" fontId="24" fillId="4" borderId="56" xfId="1" applyFont="1" applyFill="1" applyBorder="1" applyAlignment="1" applyProtection="1">
      <alignment horizontal="center"/>
      <protection locked="0"/>
    </xf>
    <xf numFmtId="2" fontId="24" fillId="4" borderId="56" xfId="1" applyNumberFormat="1" applyFont="1" applyFill="1" applyBorder="1" applyAlignment="1" applyProtection="1">
      <alignment horizontal="center"/>
      <protection locked="0"/>
    </xf>
    <xf numFmtId="2" fontId="24" fillId="4" borderId="16" xfId="1" applyNumberFormat="1" applyFont="1" applyFill="1" applyBorder="1" applyAlignment="1" applyProtection="1">
      <alignment horizontal="center"/>
      <protection locked="0"/>
    </xf>
    <xf numFmtId="0" fontId="24" fillId="4" borderId="18" xfId="1" applyFont="1" applyFill="1" applyBorder="1" applyAlignment="1" applyProtection="1">
      <alignment horizontal="center"/>
      <protection locked="0"/>
    </xf>
    <xf numFmtId="2" fontId="24" fillId="4" borderId="18" xfId="1" applyNumberFormat="1" applyFont="1" applyFill="1" applyBorder="1" applyAlignment="1" applyProtection="1">
      <alignment horizontal="center"/>
      <protection locked="0"/>
    </xf>
    <xf numFmtId="0" fontId="1" fillId="2" borderId="16" xfId="1" applyFont="1" applyFill="1" applyBorder="1"/>
    <xf numFmtId="1" fontId="2" fillId="7" borderId="6" xfId="1" applyNumberFormat="1" applyFont="1" applyFill="1" applyBorder="1" applyAlignment="1">
      <alignment horizontal="center"/>
    </xf>
    <xf numFmtId="1" fontId="2" fillId="7" borderId="5" xfId="1" applyNumberFormat="1" applyFont="1" applyFill="1" applyBorder="1" applyAlignment="1">
      <alignment horizontal="center"/>
    </xf>
    <xf numFmtId="2" fontId="2" fillId="7" borderId="5" xfId="1" applyNumberFormat="1" applyFont="1" applyFill="1" applyBorder="1" applyAlignment="1">
      <alignment horizontal="center"/>
    </xf>
    <xf numFmtId="0" fontId="1" fillId="2" borderId="56" xfId="1" applyFont="1" applyFill="1" applyBorder="1"/>
    <xf numFmtId="10" fontId="2" fillId="8" borderId="5" xfId="1" applyNumberFormat="1" applyFont="1" applyFill="1" applyBorder="1" applyAlignment="1">
      <alignment horizontal="center"/>
    </xf>
    <xf numFmtId="168" fontId="2" fillId="2" borderId="0" xfId="1" applyNumberFormat="1" applyFont="1" applyFill="1" applyAlignment="1">
      <alignment horizontal="center"/>
    </xf>
    <xf numFmtId="0" fontId="1" fillId="2" borderId="57" xfId="1" applyFont="1" applyFill="1" applyBorder="1"/>
    <xf numFmtId="0" fontId="1" fillId="2" borderId="18" xfId="1" applyFont="1" applyFill="1" applyBorder="1"/>
    <xf numFmtId="0" fontId="2" fillId="7" borderId="5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1" fillId="2" borderId="13" xfId="1" applyFont="1" applyFill="1" applyBorder="1"/>
    <xf numFmtId="0" fontId="1" fillId="2" borderId="58" xfId="1" applyFont="1" applyFill="1" applyBorder="1"/>
    <xf numFmtId="0" fontId="1" fillId="2" borderId="0" xfId="1" applyFont="1" applyFill="1" applyAlignment="1" applyProtection="1">
      <alignment horizontal="left"/>
      <protection locked="0"/>
    </xf>
    <xf numFmtId="0" fontId="1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3" fillId="2" borderId="0" xfId="1" applyFill="1"/>
    <xf numFmtId="0" fontId="5" fillId="2" borderId="7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3" fillId="2" borderId="13" xfId="1" applyFont="1" applyFill="1" applyBorder="1"/>
    <xf numFmtId="0" fontId="5" fillId="2" borderId="29" xfId="1" applyFont="1" applyFill="1" applyBorder="1"/>
    <xf numFmtId="0" fontId="3" fillId="2" borderId="29" xfId="1" applyFont="1" applyFill="1" applyBorder="1"/>
    <xf numFmtId="22" fontId="1" fillId="2" borderId="0" xfId="1" applyNumberFormat="1" applyFont="1" applyFill="1"/>
    <xf numFmtId="0" fontId="13" fillId="2" borderId="0" xfId="1" applyFont="1" applyFill="1" applyAlignment="1">
      <alignment horizontal="center"/>
    </xf>
    <xf numFmtId="0" fontId="5" fillId="2" borderId="7" xfId="1" applyFont="1" applyFill="1" applyBorder="1" applyAlignment="1">
      <alignment horizontal="center"/>
    </xf>
    <xf numFmtId="165" fontId="2" fillId="2" borderId="32" xfId="0" applyNumberFormat="1" applyFont="1" applyFill="1" applyBorder="1" applyAlignment="1">
      <alignment horizontal="center" vertical="center"/>
    </xf>
    <xf numFmtId="165" fontId="2" fillId="2" borderId="3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2" borderId="37" xfId="0" applyFont="1" applyFill="1" applyBorder="1" applyAlignment="1">
      <alignment horizontal="center" wrapText="1"/>
    </xf>
    <xf numFmtId="0" fontId="8" fillId="2" borderId="38" xfId="0" applyFont="1" applyFill="1" applyBorder="1" applyAlignment="1">
      <alignment horizontal="center" wrapText="1"/>
    </xf>
    <xf numFmtId="0" fontId="8" fillId="2" borderId="39" xfId="0" applyFont="1" applyFill="1" applyBorder="1" applyAlignment="1">
      <alignment horizontal="center" wrapText="1"/>
    </xf>
    <xf numFmtId="166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2" fillId="4" borderId="0" xfId="0" applyFont="1" applyFill="1" applyAlignment="1" applyProtection="1">
      <alignment horizontal="left" wrapText="1"/>
      <protection locked="0"/>
    </xf>
    <xf numFmtId="0" fontId="18" fillId="2" borderId="37" xfId="0" applyFont="1" applyFill="1" applyBorder="1" applyAlignment="1">
      <alignment horizontal="center"/>
    </xf>
    <xf numFmtId="0" fontId="18" fillId="2" borderId="38" xfId="0" applyFont="1" applyFill="1" applyBorder="1" applyAlignment="1">
      <alignment horizontal="center"/>
    </xf>
    <xf numFmtId="0" fontId="18" fillId="2" borderId="39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 vertical="center"/>
    </xf>
    <xf numFmtId="0" fontId="11" fillId="4" borderId="0" xfId="0" applyFont="1" applyFill="1" applyAlignment="1" applyProtection="1">
      <alignment horizontal="left" wrapText="1"/>
      <protection locked="0"/>
    </xf>
    <xf numFmtId="0" fontId="12" fillId="4" borderId="0" xfId="0" applyFont="1" applyFill="1" applyAlignment="1" applyProtection="1">
      <alignment horizontal="left"/>
      <protection locked="0"/>
    </xf>
    <xf numFmtId="0" fontId="18" fillId="2" borderId="37" xfId="0" applyFont="1" applyFill="1" applyBorder="1" applyAlignment="1">
      <alignment horizontal="justify" vertical="center" wrapText="1"/>
    </xf>
    <xf numFmtId="0" fontId="18" fillId="2" borderId="38" xfId="0" applyFont="1" applyFill="1" applyBorder="1" applyAlignment="1">
      <alignment horizontal="justify" vertical="center" wrapText="1"/>
    </xf>
    <xf numFmtId="0" fontId="18" fillId="2" borderId="39" xfId="0" applyFont="1" applyFill="1" applyBorder="1" applyAlignment="1">
      <alignment horizontal="justify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10" fontId="14" fillId="2" borderId="33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2" fontId="11" fillId="4" borderId="32" xfId="0" applyNumberFormat="1" applyFont="1" applyFill="1" applyBorder="1" applyAlignment="1" applyProtection="1">
      <alignment horizontal="center" vertical="center"/>
      <protection locked="0"/>
    </xf>
    <xf numFmtId="2" fontId="11" fillId="4" borderId="33" xfId="0" applyNumberFormat="1" applyFont="1" applyFill="1" applyBorder="1" applyAlignment="1" applyProtection="1">
      <alignment horizontal="center" vertical="center"/>
      <protection locked="0"/>
    </xf>
    <xf numFmtId="2" fontId="11" fillId="4" borderId="34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3" workbookViewId="0">
      <selection activeCell="E26" sqref="E26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8" t="s">
        <v>108</v>
      </c>
      <c r="B15" s="278"/>
      <c r="C15" s="278"/>
      <c r="D15" s="278"/>
      <c r="E15" s="278"/>
    </row>
    <row r="16" spans="1:6" ht="16.5" customHeight="1" x14ac:dyDescent="0.3">
      <c r="A16" s="236" t="s">
        <v>16</v>
      </c>
      <c r="B16" s="237" t="s">
        <v>109</v>
      </c>
    </row>
    <row r="17" spans="1:5" ht="16.5" customHeight="1" x14ac:dyDescent="0.3">
      <c r="A17" s="238" t="s">
        <v>110</v>
      </c>
      <c r="B17" s="238" t="s">
        <v>9</v>
      </c>
      <c r="D17" s="239"/>
      <c r="E17" s="240"/>
    </row>
    <row r="18" spans="1:5" ht="16.5" customHeight="1" x14ac:dyDescent="0.3">
      <c r="A18" s="241" t="s">
        <v>30</v>
      </c>
      <c r="B18" s="234" t="s">
        <v>126</v>
      </c>
      <c r="C18" s="240"/>
      <c r="D18" s="240"/>
      <c r="E18" s="240"/>
    </row>
    <row r="19" spans="1:5" ht="16.5" customHeight="1" x14ac:dyDescent="0.3">
      <c r="A19" s="241" t="s">
        <v>32</v>
      </c>
      <c r="B19" s="242">
        <v>99.6</v>
      </c>
      <c r="C19" s="240"/>
      <c r="D19" s="240"/>
      <c r="E19" s="240"/>
    </row>
    <row r="20" spans="1:5" ht="16.5" customHeight="1" x14ac:dyDescent="0.3">
      <c r="A20" s="238" t="s">
        <v>111</v>
      </c>
      <c r="B20" s="242">
        <v>16.07</v>
      </c>
      <c r="C20" s="240"/>
      <c r="D20" s="240"/>
      <c r="E20" s="240"/>
    </row>
    <row r="21" spans="1:5" ht="16.5" customHeight="1" x14ac:dyDescent="0.3">
      <c r="A21" s="238" t="s">
        <v>112</v>
      </c>
      <c r="B21" s="243">
        <v>0.15</v>
      </c>
      <c r="C21" s="240"/>
      <c r="D21" s="240"/>
      <c r="E21" s="240"/>
    </row>
    <row r="22" spans="1:5" ht="15.75" customHeight="1" x14ac:dyDescent="0.25">
      <c r="A22" s="240"/>
      <c r="B22" s="277">
        <v>42571.515092592592</v>
      </c>
      <c r="C22" s="240"/>
      <c r="D22" s="240"/>
      <c r="E22" s="240"/>
    </row>
    <row r="23" spans="1:5" ht="16.5" customHeight="1" x14ac:dyDescent="0.3">
      <c r="A23" s="244" t="s">
        <v>113</v>
      </c>
      <c r="B23" s="245" t="s">
        <v>114</v>
      </c>
      <c r="C23" s="244" t="s">
        <v>115</v>
      </c>
      <c r="D23" s="244" t="s">
        <v>116</v>
      </c>
      <c r="E23" s="244" t="s">
        <v>117</v>
      </c>
    </row>
    <row r="24" spans="1:5" ht="16.5" customHeight="1" x14ac:dyDescent="0.3">
      <c r="A24" s="246">
        <v>1</v>
      </c>
      <c r="B24" s="247">
        <v>140887578</v>
      </c>
      <c r="C24" s="247">
        <v>13904.8</v>
      </c>
      <c r="D24" s="248">
        <v>1.1000000000000001</v>
      </c>
      <c r="E24" s="249">
        <v>10.6</v>
      </c>
    </row>
    <row r="25" spans="1:5" ht="16.5" customHeight="1" x14ac:dyDescent="0.3">
      <c r="A25" s="246">
        <v>2</v>
      </c>
      <c r="B25" s="247">
        <v>141234556</v>
      </c>
      <c r="C25" s="247">
        <v>13874.3</v>
      </c>
      <c r="D25" s="248">
        <v>1.1000000000000001</v>
      </c>
      <c r="E25" s="248">
        <v>10.6</v>
      </c>
    </row>
    <row r="26" spans="1:5" ht="16.5" customHeight="1" x14ac:dyDescent="0.3">
      <c r="A26" s="246">
        <v>3</v>
      </c>
      <c r="B26" s="247">
        <v>141366116</v>
      </c>
      <c r="C26" s="247">
        <v>13886.7</v>
      </c>
      <c r="D26" s="248">
        <v>1.1000000000000001</v>
      </c>
      <c r="E26" s="248">
        <v>10.7</v>
      </c>
    </row>
    <row r="27" spans="1:5" ht="16.5" customHeight="1" x14ac:dyDescent="0.3">
      <c r="A27" s="246">
        <v>4</v>
      </c>
      <c r="B27" s="247">
        <v>141337250</v>
      </c>
      <c r="C27" s="247">
        <v>13856.5</v>
      </c>
      <c r="D27" s="248">
        <v>1.1000000000000001</v>
      </c>
      <c r="E27" s="248">
        <v>10.7</v>
      </c>
    </row>
    <row r="28" spans="1:5" ht="16.5" customHeight="1" x14ac:dyDescent="0.3">
      <c r="A28" s="246">
        <v>5</v>
      </c>
      <c r="B28" s="247">
        <v>141058610</v>
      </c>
      <c r="C28" s="247">
        <v>13854.2</v>
      </c>
      <c r="D28" s="248">
        <v>1.1000000000000001</v>
      </c>
      <c r="E28" s="248">
        <v>10.7</v>
      </c>
    </row>
    <row r="29" spans="1:5" ht="16.5" customHeight="1" x14ac:dyDescent="0.3">
      <c r="A29" s="246">
        <v>6</v>
      </c>
      <c r="B29" s="250">
        <v>141103588</v>
      </c>
      <c r="C29" s="250">
        <v>13854.4</v>
      </c>
      <c r="D29" s="251">
        <v>1.1000000000000001</v>
      </c>
      <c r="E29" s="251">
        <v>10.7</v>
      </c>
    </row>
    <row r="30" spans="1:5" ht="16.5" customHeight="1" x14ac:dyDescent="0.3">
      <c r="A30" s="252" t="s">
        <v>118</v>
      </c>
      <c r="B30" s="253">
        <f>AVERAGE(B24:B29)</f>
        <v>141164616.33333334</v>
      </c>
      <c r="C30" s="254">
        <f>AVERAGE(C24:C29)</f>
        <v>13871.816666666666</v>
      </c>
      <c r="D30" s="255">
        <f>AVERAGE(D24:D29)</f>
        <v>1.0999999999999999</v>
      </c>
      <c r="E30" s="255">
        <f>AVERAGE(E24:E29)</f>
        <v>10.666666666666666</v>
      </c>
    </row>
    <row r="31" spans="1:5" ht="16.5" customHeight="1" x14ac:dyDescent="0.3">
      <c r="A31" s="256" t="s">
        <v>119</v>
      </c>
      <c r="B31" s="257">
        <f>(STDEV(B24:B29)/B30)</f>
        <v>1.2946664841326249E-3</v>
      </c>
      <c r="C31" s="258"/>
      <c r="D31" s="258"/>
      <c r="E31" s="259"/>
    </row>
    <row r="32" spans="1:5" s="234" customFormat="1" ht="16.5" customHeight="1" x14ac:dyDescent="0.3">
      <c r="A32" s="260" t="s">
        <v>67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120</v>
      </c>
      <c r="B34" s="265" t="s">
        <v>121</v>
      </c>
      <c r="C34" s="266"/>
      <c r="D34" s="266"/>
      <c r="E34" s="266"/>
    </row>
    <row r="35" spans="1:5" ht="16.5" customHeight="1" x14ac:dyDescent="0.3">
      <c r="A35" s="241"/>
      <c r="B35" s="265" t="s">
        <v>122</v>
      </c>
      <c r="C35" s="266"/>
      <c r="D35" s="266"/>
      <c r="E35" s="266"/>
    </row>
    <row r="36" spans="1:5" ht="16.5" customHeight="1" x14ac:dyDescent="0.3">
      <c r="A36" s="241"/>
      <c r="B36" s="265" t="s">
        <v>123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16</v>
      </c>
      <c r="B38" s="237"/>
    </row>
    <row r="39" spans="1:5" ht="16.5" customHeight="1" x14ac:dyDescent="0.3">
      <c r="A39" s="241" t="s">
        <v>30</v>
      </c>
      <c r="B39" s="238"/>
      <c r="C39" s="240"/>
      <c r="D39" s="240"/>
      <c r="E39" s="240"/>
    </row>
    <row r="40" spans="1:5" ht="16.5" customHeight="1" x14ac:dyDescent="0.3">
      <c r="A40" s="241" t="s">
        <v>32</v>
      </c>
      <c r="B40" s="242"/>
      <c r="C40" s="240"/>
      <c r="D40" s="240"/>
      <c r="E40" s="240"/>
    </row>
    <row r="41" spans="1:5" ht="16.5" customHeight="1" x14ac:dyDescent="0.3">
      <c r="A41" s="238" t="s">
        <v>111</v>
      </c>
      <c r="B41" s="242"/>
      <c r="C41" s="240"/>
      <c r="D41" s="240"/>
      <c r="E41" s="240"/>
    </row>
    <row r="42" spans="1:5" ht="16.5" customHeight="1" x14ac:dyDescent="0.3">
      <c r="A42" s="238" t="s">
        <v>112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113</v>
      </c>
      <c r="B44" s="245" t="s">
        <v>114</v>
      </c>
      <c r="C44" s="244" t="s">
        <v>115</v>
      </c>
      <c r="D44" s="244" t="s">
        <v>116</v>
      </c>
      <c r="E44" s="244" t="s">
        <v>117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67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120</v>
      </c>
      <c r="B55" s="265" t="s">
        <v>121</v>
      </c>
      <c r="C55" s="266"/>
      <c r="D55" s="266"/>
      <c r="E55" s="266"/>
    </row>
    <row r="56" spans="1:7" ht="16.5" customHeight="1" x14ac:dyDescent="0.3">
      <c r="A56" s="241"/>
      <c r="B56" s="265" t="s">
        <v>122</v>
      </c>
      <c r="C56" s="266"/>
      <c r="D56" s="266"/>
      <c r="E56" s="266"/>
    </row>
    <row r="57" spans="1:7" ht="16.5" customHeight="1" x14ac:dyDescent="0.3">
      <c r="A57" s="241"/>
      <c r="B57" s="265" t="s">
        <v>123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9" t="s">
        <v>22</v>
      </c>
      <c r="C59" s="279"/>
      <c r="E59" s="271" t="s">
        <v>23</v>
      </c>
      <c r="F59" s="272"/>
      <c r="G59" s="271" t="s">
        <v>24</v>
      </c>
    </row>
    <row r="60" spans="1:7" ht="15" customHeight="1" x14ac:dyDescent="0.3">
      <c r="A60" s="273" t="s">
        <v>25</v>
      </c>
      <c r="B60" s="274"/>
      <c r="C60" s="274"/>
      <c r="E60" s="274"/>
      <c r="G60" s="274"/>
    </row>
    <row r="61" spans="1:7" ht="15" customHeight="1" x14ac:dyDescent="0.3">
      <c r="A61" s="273" t="s">
        <v>26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.7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283" t="s">
        <v>7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8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0</v>
      </c>
      <c r="B14" s="287"/>
      <c r="C14" s="12" t="s">
        <v>9</v>
      </c>
    </row>
    <row r="15" spans="1:7" ht="16.5" customHeight="1" x14ac:dyDescent="0.3">
      <c r="A15" s="287" t="s">
        <v>1</v>
      </c>
      <c r="B15" s="287"/>
      <c r="C15" s="12" t="s">
        <v>10</v>
      </c>
    </row>
    <row r="16" spans="1:7" ht="16.5" customHeight="1" x14ac:dyDescent="0.3">
      <c r="A16" s="287" t="s">
        <v>2</v>
      </c>
      <c r="B16" s="287"/>
      <c r="C16" s="12" t="s">
        <v>11</v>
      </c>
    </row>
    <row r="17" spans="1:5" ht="16.5" customHeight="1" x14ac:dyDescent="0.3">
      <c r="A17" s="287" t="s">
        <v>12</v>
      </c>
      <c r="B17" s="287"/>
      <c r="C17" s="12" t="s">
        <v>13</v>
      </c>
    </row>
    <row r="18" spans="1:5" ht="16.5" customHeight="1" x14ac:dyDescent="0.3">
      <c r="A18" s="287" t="s">
        <v>14</v>
      </c>
      <c r="B18" s="287"/>
      <c r="C18" s="49" t="s">
        <v>15</v>
      </c>
    </row>
    <row r="19" spans="1:5" ht="16.5" customHeight="1" x14ac:dyDescent="0.3">
      <c r="A19" s="287" t="s">
        <v>3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16</v>
      </c>
      <c r="B21" s="282"/>
      <c r="C21" s="11" t="s">
        <v>17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18</v>
      </c>
      <c r="D23" s="37" t="s">
        <v>19</v>
      </c>
      <c r="E23" s="4"/>
    </row>
    <row r="24" spans="1:5" ht="15.75" customHeight="1" x14ac:dyDescent="0.25">
      <c r="C24" s="47">
        <v>405.52</v>
      </c>
      <c r="D24" s="39">
        <f t="shared" ref="D24:D43" si="0">(C24-$C$46)/$C$46</f>
        <v>-1.8439359245579084E-2</v>
      </c>
      <c r="E24" s="5"/>
    </row>
    <row r="25" spans="1:5" ht="15.75" customHeight="1" x14ac:dyDescent="0.25">
      <c r="C25" s="47">
        <v>410.13</v>
      </c>
      <c r="D25" s="40">
        <f t="shared" si="0"/>
        <v>-7.2808601484250736E-3</v>
      </c>
      <c r="E25" s="5"/>
    </row>
    <row r="26" spans="1:5" ht="15.75" customHeight="1" x14ac:dyDescent="0.25">
      <c r="C26" s="47">
        <v>408.59</v>
      </c>
      <c r="D26" s="40">
        <f t="shared" si="0"/>
        <v>-1.1008428176541636E-2</v>
      </c>
      <c r="E26" s="5"/>
    </row>
    <row r="27" spans="1:5" ht="15.75" customHeight="1" x14ac:dyDescent="0.25">
      <c r="C27" s="47">
        <v>422.93</v>
      </c>
      <c r="D27" s="40">
        <f t="shared" si="0"/>
        <v>2.3701523461894022E-2</v>
      </c>
      <c r="E27" s="5"/>
    </row>
    <row r="28" spans="1:5" ht="15.75" customHeight="1" x14ac:dyDescent="0.25">
      <c r="C28" s="47">
        <v>417.48</v>
      </c>
      <c r="D28" s="40">
        <f t="shared" si="0"/>
        <v>1.0509805440312884E-2</v>
      </c>
      <c r="E28" s="5"/>
    </row>
    <row r="29" spans="1:5" ht="15.75" customHeight="1" x14ac:dyDescent="0.25">
      <c r="C29" s="47">
        <v>414.16</v>
      </c>
      <c r="D29" s="40">
        <f t="shared" si="0"/>
        <v>2.4737496913863921E-3</v>
      </c>
      <c r="E29" s="5"/>
    </row>
    <row r="30" spans="1:5" ht="15.75" customHeight="1" x14ac:dyDescent="0.25">
      <c r="C30" s="47">
        <v>418.52</v>
      </c>
      <c r="D30" s="40">
        <f t="shared" si="0"/>
        <v>1.3027124108651219E-2</v>
      </c>
      <c r="E30" s="5"/>
    </row>
    <row r="31" spans="1:5" ht="15.75" customHeight="1" x14ac:dyDescent="0.25">
      <c r="C31" s="47">
        <v>416.54</v>
      </c>
      <c r="D31" s="40">
        <f t="shared" si="0"/>
        <v>8.2345366439300835E-3</v>
      </c>
      <c r="E31" s="5"/>
    </row>
    <row r="32" spans="1:5" ht="15.75" customHeight="1" x14ac:dyDescent="0.25">
      <c r="C32" s="47">
        <v>411.78</v>
      </c>
      <c r="D32" s="40">
        <f t="shared" si="0"/>
        <v>-3.287037261157436E-3</v>
      </c>
      <c r="E32" s="5"/>
    </row>
    <row r="33" spans="1:7" ht="15.75" customHeight="1" x14ac:dyDescent="0.25">
      <c r="C33" s="47">
        <v>409.16</v>
      </c>
      <c r="D33" s="40">
        <f t="shared" si="0"/>
        <v>-9.6287439063944928E-3</v>
      </c>
      <c r="E33" s="5"/>
    </row>
    <row r="34" spans="1:7" ht="15.75" customHeight="1" x14ac:dyDescent="0.25">
      <c r="C34" s="47">
        <v>413.4</v>
      </c>
      <c r="D34" s="40">
        <f t="shared" si="0"/>
        <v>6.3417066452358198E-4</v>
      </c>
      <c r="E34" s="5"/>
    </row>
    <row r="35" spans="1:7" ht="15.75" customHeight="1" x14ac:dyDescent="0.25">
      <c r="C35" s="47">
        <v>397.02</v>
      </c>
      <c r="D35" s="40">
        <f t="shared" si="0"/>
        <v>-3.9013598361806588E-2</v>
      </c>
      <c r="E35" s="5"/>
    </row>
    <row r="36" spans="1:7" ht="15.75" customHeight="1" x14ac:dyDescent="0.25">
      <c r="C36" s="47">
        <v>412.77</v>
      </c>
      <c r="D36" s="40">
        <f t="shared" si="0"/>
        <v>-8.9074352879679871E-4</v>
      </c>
      <c r="E36" s="5"/>
    </row>
    <row r="37" spans="1:7" ht="15.75" customHeight="1" x14ac:dyDescent="0.25">
      <c r="C37" s="47">
        <v>402.94</v>
      </c>
      <c r="D37" s="40">
        <f t="shared" si="0"/>
        <v>-2.4684245942033983E-2</v>
      </c>
      <c r="E37" s="5"/>
    </row>
    <row r="38" spans="1:7" ht="15.75" customHeight="1" x14ac:dyDescent="0.25">
      <c r="C38" s="47">
        <v>412.38</v>
      </c>
      <c r="D38" s="40">
        <f t="shared" si="0"/>
        <v>-1.8347380294236747E-3</v>
      </c>
      <c r="E38" s="5"/>
    </row>
    <row r="39" spans="1:7" ht="15.75" customHeight="1" x14ac:dyDescent="0.25">
      <c r="C39" s="47">
        <v>431.09</v>
      </c>
      <c r="D39" s="40">
        <f t="shared" si="0"/>
        <v>4.3452793013472352E-2</v>
      </c>
      <c r="E39" s="5"/>
    </row>
    <row r="40" spans="1:7" ht="15.75" customHeight="1" x14ac:dyDescent="0.25">
      <c r="C40" s="47">
        <v>414.29</v>
      </c>
      <c r="D40" s="40">
        <f t="shared" si="0"/>
        <v>2.7884145249286842E-3</v>
      </c>
      <c r="E40" s="5"/>
    </row>
    <row r="41" spans="1:7" ht="15.75" customHeight="1" x14ac:dyDescent="0.25">
      <c r="C41" s="47">
        <v>424.75</v>
      </c>
      <c r="D41" s="40">
        <f t="shared" si="0"/>
        <v>2.8106831131486248E-2</v>
      </c>
      <c r="E41" s="5"/>
    </row>
    <row r="42" spans="1:7" ht="15.75" customHeight="1" x14ac:dyDescent="0.25">
      <c r="C42" s="47">
        <v>406.89</v>
      </c>
      <c r="D42" s="40">
        <f t="shared" si="0"/>
        <v>-1.5123275999787109E-2</v>
      </c>
      <c r="E42" s="5"/>
    </row>
    <row r="43" spans="1:7" ht="16.5" customHeight="1" x14ac:dyDescent="0.25">
      <c r="C43" s="48">
        <v>412.42</v>
      </c>
      <c r="D43" s="41">
        <f t="shared" si="0"/>
        <v>-1.7379180806413781E-3</v>
      </c>
      <c r="E43" s="5"/>
    </row>
    <row r="44" spans="1:7" ht="16.5" customHeight="1" x14ac:dyDescent="0.25">
      <c r="C44" s="6"/>
      <c r="D44" s="5"/>
      <c r="E44" s="7"/>
    </row>
    <row r="45" spans="1:7" ht="16.5" customHeight="1" x14ac:dyDescent="0.25">
      <c r="B45" s="34" t="s">
        <v>20</v>
      </c>
      <c r="C45" s="35">
        <f>SUM(C24:C44)</f>
        <v>8262.76</v>
      </c>
      <c r="D45" s="30"/>
      <c r="E45" s="6"/>
    </row>
    <row r="46" spans="1:7" ht="17.25" customHeight="1" x14ac:dyDescent="0.25">
      <c r="B46" s="34" t="s">
        <v>4</v>
      </c>
      <c r="C46" s="36">
        <f>AVERAGE(C24:C44)</f>
        <v>413.13800000000003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</v>
      </c>
      <c r="C48" s="37" t="s">
        <v>21</v>
      </c>
      <c r="D48" s="32"/>
      <c r="G48" s="10"/>
    </row>
    <row r="49" spans="1:6" ht="17.25" customHeight="1" x14ac:dyDescent="0.3">
      <c r="B49" s="280">
        <f>C46</f>
        <v>413.13800000000003</v>
      </c>
      <c r="C49" s="45">
        <f>-IF(C46&lt;=80,10%,IF(C46&lt;250,7.5%,5%))</f>
        <v>-0.05</v>
      </c>
      <c r="D49" s="33">
        <f>IF(C46&lt;=80,C46*0.9,IF(C46&lt;250,C46*0.925,C46*0.95))</f>
        <v>392.48110000000003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433.79490000000004</v>
      </c>
    </row>
    <row r="51" spans="1:6" ht="16.5" customHeight="1" x14ac:dyDescent="0.25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3"/>
      <c r="C53" s="24"/>
      <c r="D53" s="23"/>
      <c r="E53" s="13"/>
      <c r="F53" s="25"/>
    </row>
    <row r="54" spans="1:6" ht="34.5" customHeight="1" x14ac:dyDescent="0.3">
      <c r="A54" s="22" t="s">
        <v>26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5" zoomScaleNormal="40" zoomScalePageLayoutView="55" workbookViewId="0">
      <selection sqref="A1:I124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6" t="s">
        <v>27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25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25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25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25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25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25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25">
      <c r="A8" s="317" t="s">
        <v>28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25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25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25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25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25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25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">
      <c r="A15" s="50"/>
    </row>
    <row r="16" spans="1:9" ht="19.5" customHeight="1" x14ac:dyDescent="0.3">
      <c r="A16" s="289" t="s">
        <v>7</v>
      </c>
      <c r="B16" s="290"/>
      <c r="C16" s="290"/>
      <c r="D16" s="290"/>
      <c r="E16" s="290"/>
      <c r="F16" s="290"/>
      <c r="G16" s="290"/>
      <c r="H16" s="291"/>
    </row>
    <row r="17" spans="1:14" ht="20.25" customHeight="1" x14ac:dyDescent="0.25">
      <c r="A17" s="292" t="s">
        <v>29</v>
      </c>
      <c r="B17" s="292"/>
      <c r="C17" s="292"/>
      <c r="D17" s="292"/>
      <c r="E17" s="292"/>
      <c r="F17" s="292"/>
      <c r="G17" s="292"/>
      <c r="H17" s="292"/>
    </row>
    <row r="18" spans="1:14" ht="26.25" customHeight="1" x14ac:dyDescent="0.4">
      <c r="A18" s="52" t="s">
        <v>0</v>
      </c>
      <c r="B18" s="293" t="s">
        <v>9</v>
      </c>
      <c r="C18" s="293"/>
      <c r="D18" s="219"/>
      <c r="E18" s="53"/>
      <c r="F18" s="54"/>
      <c r="G18" s="54"/>
      <c r="H18" s="54"/>
    </row>
    <row r="19" spans="1:14" ht="26.25" customHeight="1" x14ac:dyDescent="0.4">
      <c r="A19" s="52" t="s">
        <v>1</v>
      </c>
      <c r="B19" s="55" t="s">
        <v>10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2</v>
      </c>
      <c r="B20" s="288" t="s">
        <v>11</v>
      </c>
      <c r="C20" s="288"/>
      <c r="D20" s="54"/>
      <c r="E20" s="54"/>
      <c r="F20" s="54"/>
      <c r="G20" s="54"/>
      <c r="H20" s="54"/>
    </row>
    <row r="21" spans="1:14" ht="26.25" customHeight="1" x14ac:dyDescent="0.4">
      <c r="A21" s="52" t="s">
        <v>12</v>
      </c>
      <c r="B21" s="288" t="s">
        <v>13</v>
      </c>
      <c r="C21" s="288"/>
      <c r="D21" s="288"/>
      <c r="E21" s="288"/>
      <c r="F21" s="288"/>
      <c r="G21" s="288"/>
      <c r="H21" s="288"/>
      <c r="I21" s="56"/>
    </row>
    <row r="22" spans="1:14" ht="26.25" customHeight="1" x14ac:dyDescent="0.4">
      <c r="A22" s="52" t="s">
        <v>14</v>
      </c>
      <c r="B22" s="57">
        <v>42570.302384259259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</v>
      </c>
      <c r="B23" s="57">
        <v>42571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16</v>
      </c>
      <c r="B25" s="58"/>
    </row>
    <row r="26" spans="1:14" ht="26.25" customHeight="1" x14ac:dyDescent="0.4">
      <c r="A26" s="60" t="s">
        <v>30</v>
      </c>
      <c r="B26" s="288" t="s">
        <v>124</v>
      </c>
      <c r="C26" s="288"/>
    </row>
    <row r="27" spans="1:14" ht="26.25" customHeight="1" x14ac:dyDescent="0.4">
      <c r="A27" s="61" t="s">
        <v>31</v>
      </c>
      <c r="B27" s="294" t="s">
        <v>125</v>
      </c>
      <c r="C27" s="294"/>
    </row>
    <row r="28" spans="1:14" ht="27" customHeight="1" x14ac:dyDescent="0.4">
      <c r="A28" s="61" t="s">
        <v>32</v>
      </c>
      <c r="B28" s="62">
        <v>99.6</v>
      </c>
    </row>
    <row r="29" spans="1:14" s="3" customFormat="1" ht="27" customHeight="1" x14ac:dyDescent="0.4">
      <c r="A29" s="61" t="s">
        <v>33</v>
      </c>
      <c r="B29" s="63">
        <v>0</v>
      </c>
      <c r="C29" s="295" t="s">
        <v>34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">
      <c r="A30" s="61" t="s">
        <v>35</v>
      </c>
      <c r="B30" s="65">
        <f>B28-B29</f>
        <v>99.6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36</v>
      </c>
      <c r="B31" s="68">
        <v>1</v>
      </c>
      <c r="C31" s="298" t="s">
        <v>37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38</v>
      </c>
      <c r="B32" s="68">
        <v>1</v>
      </c>
      <c r="C32" s="298" t="s">
        <v>39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40</v>
      </c>
      <c r="B34" s="73">
        <f>B31/B32</f>
        <v>1</v>
      </c>
      <c r="C34" s="51" t="s">
        <v>41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42</v>
      </c>
      <c r="B36" s="75">
        <v>100</v>
      </c>
      <c r="C36" s="51"/>
      <c r="D36" s="301" t="s">
        <v>5</v>
      </c>
      <c r="E36" s="302"/>
      <c r="F36" s="301" t="s">
        <v>6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43</v>
      </c>
      <c r="B37" s="77">
        <v>1</v>
      </c>
      <c r="C37" s="78" t="s">
        <v>44</v>
      </c>
      <c r="D37" s="79" t="s">
        <v>45</v>
      </c>
      <c r="E37" s="80" t="s">
        <v>46</v>
      </c>
      <c r="F37" s="79" t="s">
        <v>45</v>
      </c>
      <c r="G37" s="81" t="s">
        <v>46</v>
      </c>
      <c r="I37" s="82" t="s">
        <v>47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48</v>
      </c>
      <c r="B38" s="77">
        <v>1</v>
      </c>
      <c r="C38" s="83">
        <v>1</v>
      </c>
      <c r="D38" s="84">
        <v>141311904</v>
      </c>
      <c r="E38" s="85">
        <f>IF(ISBLANK(D38),"-",$D$48/$D$45*D38)</f>
        <v>132432565.35788456</v>
      </c>
      <c r="F38" s="84">
        <v>132755890</v>
      </c>
      <c r="G38" s="86">
        <f>IF(ISBLANK(F38),"-",$D$48/$F$45*F38)</f>
        <v>130504940.78140238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49</v>
      </c>
      <c r="B39" s="77">
        <v>1</v>
      </c>
      <c r="C39" s="88">
        <v>2</v>
      </c>
      <c r="D39" s="89">
        <v>141209426</v>
      </c>
      <c r="E39" s="90">
        <f>IF(ISBLANK(D39),"-",$D$48/$D$45*D39)</f>
        <v>132336526.56675237</v>
      </c>
      <c r="F39" s="89">
        <v>132788177</v>
      </c>
      <c r="G39" s="91">
        <f>IF(ISBLANK(F39),"-",$D$48/$F$45*F39)</f>
        <v>130536680.33753815</v>
      </c>
      <c r="I39" s="305">
        <f>ABS((F43/D43*D42)-F42)/D42</f>
        <v>1.3106633761068956E-2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50</v>
      </c>
      <c r="B40" s="77">
        <v>1</v>
      </c>
      <c r="C40" s="88">
        <v>3</v>
      </c>
      <c r="D40" s="89">
        <v>141183603</v>
      </c>
      <c r="E40" s="90">
        <f>IF(ISBLANK(D40),"-",$D$48/$D$45*D40)</f>
        <v>132312326.15589926</v>
      </c>
      <c r="F40" s="89">
        <v>132832866</v>
      </c>
      <c r="G40" s="91">
        <f>IF(ISBLANK(F40),"-",$D$48/$F$45*F40)</f>
        <v>130580611.6109346</v>
      </c>
      <c r="I40" s="305"/>
      <c r="L40" s="69"/>
      <c r="M40" s="69"/>
      <c r="N40" s="92"/>
    </row>
    <row r="41" spans="1:14" ht="27" customHeight="1" x14ac:dyDescent="0.4">
      <c r="A41" s="76" t="s">
        <v>51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52</v>
      </c>
      <c r="B42" s="77">
        <v>1</v>
      </c>
      <c r="C42" s="98" t="s">
        <v>53</v>
      </c>
      <c r="D42" s="99">
        <f>AVERAGE(D38:D41)</f>
        <v>141234977.66666666</v>
      </c>
      <c r="E42" s="100">
        <f>AVERAGE(E38:E41)</f>
        <v>132360472.69351207</v>
      </c>
      <c r="F42" s="99">
        <f>AVERAGE(F38:F41)</f>
        <v>132792311</v>
      </c>
      <c r="G42" s="101">
        <f>AVERAGE(G38:G41)</f>
        <v>130540744.24329172</v>
      </c>
      <c r="H42" s="102"/>
    </row>
    <row r="43" spans="1:14" ht="26.25" customHeight="1" x14ac:dyDescent="0.4">
      <c r="A43" s="76" t="s">
        <v>54</v>
      </c>
      <c r="B43" s="77">
        <v>1</v>
      </c>
      <c r="C43" s="103" t="s">
        <v>55</v>
      </c>
      <c r="D43" s="104">
        <v>16.07</v>
      </c>
      <c r="E43" s="92"/>
      <c r="F43" s="104">
        <v>15.32</v>
      </c>
      <c r="H43" s="102"/>
    </row>
    <row r="44" spans="1:14" ht="26.25" customHeight="1" x14ac:dyDescent="0.4">
      <c r="A44" s="76" t="s">
        <v>56</v>
      </c>
      <c r="B44" s="77">
        <v>1</v>
      </c>
      <c r="C44" s="105" t="s">
        <v>57</v>
      </c>
      <c r="D44" s="106">
        <f>D43*$B$34</f>
        <v>16.07</v>
      </c>
      <c r="E44" s="107"/>
      <c r="F44" s="106">
        <f>F43*$B$34</f>
        <v>15.32</v>
      </c>
      <c r="H44" s="102"/>
    </row>
    <row r="45" spans="1:14" ht="19.5" customHeight="1" x14ac:dyDescent="0.3">
      <c r="A45" s="76" t="s">
        <v>58</v>
      </c>
      <c r="B45" s="108">
        <f>(B44/B43)*(B42/B41)*(B40/B39)*(B38/B37)*B36</f>
        <v>100</v>
      </c>
      <c r="C45" s="105" t="s">
        <v>59</v>
      </c>
      <c r="D45" s="109">
        <f>D44*$B$30/100</f>
        <v>16.00572</v>
      </c>
      <c r="E45" s="110"/>
      <c r="F45" s="109">
        <f>F44*$B$30/100</f>
        <v>15.258719999999999</v>
      </c>
      <c r="H45" s="102"/>
    </row>
    <row r="46" spans="1:14" ht="19.5" customHeight="1" x14ac:dyDescent="0.3">
      <c r="A46" s="306" t="s">
        <v>60</v>
      </c>
      <c r="B46" s="307"/>
      <c r="C46" s="105" t="s">
        <v>61</v>
      </c>
      <c r="D46" s="111">
        <f>D45/$B$45</f>
        <v>0.16005720000000001</v>
      </c>
      <c r="E46" s="112"/>
      <c r="F46" s="113">
        <f>F45/$B$45</f>
        <v>0.15258719999999998</v>
      </c>
      <c r="H46" s="102"/>
    </row>
    <row r="47" spans="1:14" ht="27" customHeight="1" x14ac:dyDescent="0.4">
      <c r="A47" s="308"/>
      <c r="B47" s="309"/>
      <c r="C47" s="114" t="s">
        <v>62</v>
      </c>
      <c r="D47" s="115">
        <v>0.15</v>
      </c>
      <c r="E47" s="116"/>
      <c r="F47" s="112"/>
      <c r="H47" s="102"/>
    </row>
    <row r="48" spans="1:14" ht="18.75" x14ac:dyDescent="0.3">
      <c r="C48" s="117" t="s">
        <v>63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64</v>
      </c>
      <c r="D49" s="120">
        <f>D48/B34</f>
        <v>15</v>
      </c>
      <c r="F49" s="118"/>
      <c r="H49" s="102"/>
    </row>
    <row r="50" spans="1:12" ht="18.75" x14ac:dyDescent="0.3">
      <c r="C50" s="74" t="s">
        <v>65</v>
      </c>
      <c r="D50" s="121">
        <f>AVERAGE(E38:E41,G38:G41)</f>
        <v>131450608.46840189</v>
      </c>
      <c r="F50" s="122"/>
      <c r="H50" s="102"/>
    </row>
    <row r="51" spans="1:12" ht="18.75" x14ac:dyDescent="0.3">
      <c r="C51" s="76" t="s">
        <v>66</v>
      </c>
      <c r="D51" s="123">
        <f>STDEV(E38:E41,G38:G41)/D50</f>
        <v>7.5907370741955024E-3</v>
      </c>
      <c r="F51" s="122"/>
      <c r="H51" s="102"/>
    </row>
    <row r="52" spans="1:12" ht="19.5" customHeight="1" x14ac:dyDescent="0.3">
      <c r="C52" s="124" t="s">
        <v>67</v>
      </c>
      <c r="D52" s="125">
        <f>COUNT(E38:E41,G38:G41)</f>
        <v>6</v>
      </c>
      <c r="F52" s="122"/>
    </row>
    <row r="54" spans="1:12" ht="18.75" x14ac:dyDescent="0.3">
      <c r="A54" s="126" t="s">
        <v>16</v>
      </c>
      <c r="B54" s="127" t="s">
        <v>68</v>
      </c>
    </row>
    <row r="55" spans="1:12" ht="18.75" x14ac:dyDescent="0.3">
      <c r="A55" s="51" t="s">
        <v>69</v>
      </c>
      <c r="B55" s="128" t="str">
        <f>B21</f>
        <v>Each tablets contains Flurbiprofen 100mg</v>
      </c>
    </row>
    <row r="56" spans="1:12" ht="26.25" customHeight="1" x14ac:dyDescent="0.4">
      <c r="A56" s="129" t="s">
        <v>70</v>
      </c>
      <c r="B56" s="130">
        <v>100</v>
      </c>
      <c r="C56" s="51" t="str">
        <f>B20</f>
        <v>Flubiprofen 100mg</v>
      </c>
      <c r="H56" s="131"/>
    </row>
    <row r="57" spans="1:12" ht="18.75" x14ac:dyDescent="0.3">
      <c r="A57" s="128" t="s">
        <v>71</v>
      </c>
      <c r="B57" s="220">
        <f>Uniformity!C46</f>
        <v>413.13800000000003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72</v>
      </c>
      <c r="B59" s="75">
        <v>100</v>
      </c>
      <c r="C59" s="51"/>
      <c r="D59" s="132" t="s">
        <v>73</v>
      </c>
      <c r="E59" s="133" t="s">
        <v>44</v>
      </c>
      <c r="F59" s="133" t="s">
        <v>45</v>
      </c>
      <c r="G59" s="133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5</v>
      </c>
      <c r="C60" s="310" t="s">
        <v>77</v>
      </c>
      <c r="D60" s="313">
        <v>619.96</v>
      </c>
      <c r="E60" s="134">
        <v>1</v>
      </c>
      <c r="F60" s="135">
        <v>131291902</v>
      </c>
      <c r="G60" s="221">
        <f>IF(ISBLANK(F60),"-",(F60/$D$50*$D$47*$B$68)*($B$57/$D$60))</f>
        <v>99.838505508610567</v>
      </c>
      <c r="H60" s="136">
        <f t="shared" ref="H60:H71" si="0">IF(ISBLANK(F60),"-",G60/$B$56)</f>
        <v>0.99838505508610564</v>
      </c>
      <c r="L60" s="64"/>
    </row>
    <row r="61" spans="1:12" s="3" customFormat="1" ht="26.25" customHeight="1" x14ac:dyDescent="0.4">
      <c r="A61" s="76" t="s">
        <v>78</v>
      </c>
      <c r="B61" s="77">
        <v>50</v>
      </c>
      <c r="C61" s="311"/>
      <c r="D61" s="314"/>
      <c r="E61" s="137">
        <v>2</v>
      </c>
      <c r="F61" s="89">
        <v>131117423</v>
      </c>
      <c r="G61" s="222">
        <f>IF(ISBLANK(F61),"-",(F61/$D$50*$D$47*$B$68)*($B$57/$D$60))</f>
        <v>99.705826170911308</v>
      </c>
      <c r="H61" s="138">
        <f t="shared" si="0"/>
        <v>0.99705826170911305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311"/>
      <c r="D62" s="314"/>
      <c r="E62" s="137">
        <v>3</v>
      </c>
      <c r="F62" s="139">
        <v>131090894</v>
      </c>
      <c r="G62" s="222">
        <f>IF(ISBLANK(F62),"-",(F62/$D$50*$D$47*$B$68)*($B$57/$D$60))</f>
        <v>99.685652682125692</v>
      </c>
      <c r="H62" s="138">
        <f t="shared" si="0"/>
        <v>0.99685652682125692</v>
      </c>
      <c r="L62" s="64"/>
    </row>
    <row r="63" spans="1:12" ht="27" customHeight="1" x14ac:dyDescent="0.4">
      <c r="A63" s="76" t="s">
        <v>80</v>
      </c>
      <c r="B63" s="77">
        <v>1</v>
      </c>
      <c r="C63" s="312"/>
      <c r="D63" s="31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310" t="s">
        <v>82</v>
      </c>
      <c r="D64" s="313">
        <v>619.42999999999995</v>
      </c>
      <c r="E64" s="134">
        <v>1</v>
      </c>
      <c r="F64" s="135">
        <v>130424431</v>
      </c>
      <c r="G64" s="223">
        <f>IF(ISBLANK(F64),"-",(F64/$D$50*$D$47*$B$68)*($B$57/$D$64))</f>
        <v>99.263713124382591</v>
      </c>
      <c r="H64" s="142">
        <f t="shared" si="0"/>
        <v>0.99263713124382591</v>
      </c>
    </row>
    <row r="65" spans="1:8" ht="26.25" customHeight="1" x14ac:dyDescent="0.4">
      <c r="A65" s="76" t="s">
        <v>83</v>
      </c>
      <c r="B65" s="77">
        <v>1</v>
      </c>
      <c r="C65" s="311"/>
      <c r="D65" s="314"/>
      <c r="E65" s="137">
        <v>2</v>
      </c>
      <c r="F65" s="89">
        <v>130290212</v>
      </c>
      <c r="G65" s="224">
        <f>IF(ISBLANK(F65),"-",(F65/$D$50*$D$47*$B$68)*($B$57/$D$64))</f>
        <v>99.161561432328526</v>
      </c>
      <c r="H65" s="143">
        <f t="shared" si="0"/>
        <v>0.99161561432328527</v>
      </c>
    </row>
    <row r="66" spans="1:8" ht="26.25" customHeight="1" x14ac:dyDescent="0.4">
      <c r="A66" s="76" t="s">
        <v>84</v>
      </c>
      <c r="B66" s="77">
        <v>1</v>
      </c>
      <c r="C66" s="311"/>
      <c r="D66" s="314"/>
      <c r="E66" s="137">
        <v>3</v>
      </c>
      <c r="F66" s="89">
        <v>130562402</v>
      </c>
      <c r="G66" s="224">
        <f>IF(ISBLANK(F66),"-",(F66/$D$50*$D$47*$B$68)*($B$57/$D$64))</f>
        <v>99.368720396858137</v>
      </c>
      <c r="H66" s="143">
        <f t="shared" si="0"/>
        <v>0.99368720396858135</v>
      </c>
    </row>
    <row r="67" spans="1:8" ht="27" customHeight="1" x14ac:dyDescent="0.4">
      <c r="A67" s="76" t="s">
        <v>85</v>
      </c>
      <c r="B67" s="77">
        <v>1</v>
      </c>
      <c r="C67" s="312"/>
      <c r="D67" s="31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86</v>
      </c>
      <c r="B68" s="145">
        <f>(B67/B66)*(B65/B64)*(B63/B62)*(B61/B60)*B59</f>
        <v>1000</v>
      </c>
      <c r="C68" s="310" t="s">
        <v>87</v>
      </c>
      <c r="D68" s="313">
        <v>621.45000000000005</v>
      </c>
      <c r="E68" s="134">
        <v>1</v>
      </c>
      <c r="F68" s="135">
        <v>130729682</v>
      </c>
      <c r="G68" s="223">
        <f>IF(ISBLANK(F68),"-",(F68/$D$50*$D$47*$B$68)*($B$57/$D$68))</f>
        <v>99.17262608672489</v>
      </c>
      <c r="H68" s="138">
        <f t="shared" si="0"/>
        <v>0.99172626086724891</v>
      </c>
    </row>
    <row r="69" spans="1:8" ht="27" customHeight="1" x14ac:dyDescent="0.4">
      <c r="A69" s="124" t="s">
        <v>88</v>
      </c>
      <c r="B69" s="146">
        <f>(D47*B68)/B56*B57</f>
        <v>619.70700000000011</v>
      </c>
      <c r="C69" s="311"/>
      <c r="D69" s="314"/>
      <c r="E69" s="137">
        <v>2</v>
      </c>
      <c r="F69" s="89">
        <v>130939094</v>
      </c>
      <c r="G69" s="224">
        <f>IF(ISBLANK(F69),"-",(F69/$D$50*$D$47*$B$68)*($B$57/$D$68))</f>
        <v>99.33148777487672</v>
      </c>
      <c r="H69" s="138">
        <f t="shared" si="0"/>
        <v>0.99331487774876726</v>
      </c>
    </row>
    <row r="70" spans="1:8" ht="26.25" customHeight="1" x14ac:dyDescent="0.4">
      <c r="A70" s="323" t="s">
        <v>60</v>
      </c>
      <c r="B70" s="324"/>
      <c r="C70" s="311"/>
      <c r="D70" s="314"/>
      <c r="E70" s="137">
        <v>3</v>
      </c>
      <c r="F70" s="89">
        <v>130917694</v>
      </c>
      <c r="G70" s="224">
        <f>IF(ISBLANK(F70),"-",(F70/$D$50*$D$47*$B$68)*($B$57/$D$68))</f>
        <v>99.315253556558531</v>
      </c>
      <c r="H70" s="138">
        <f t="shared" si="0"/>
        <v>0.99315253556558536</v>
      </c>
    </row>
    <row r="71" spans="1:8" ht="27" customHeight="1" x14ac:dyDescent="0.4">
      <c r="A71" s="325"/>
      <c r="B71" s="326"/>
      <c r="C71" s="322"/>
      <c r="D71" s="31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53</v>
      </c>
      <c r="G72" s="230">
        <f>AVERAGE(G60:G71)</f>
        <v>99.427038525930769</v>
      </c>
      <c r="H72" s="151">
        <f>AVERAGE(H60:H71)</f>
        <v>0.99427038525930778</v>
      </c>
    </row>
    <row r="73" spans="1:8" ht="26.25" customHeight="1" x14ac:dyDescent="0.4">
      <c r="C73" s="148"/>
      <c r="D73" s="148"/>
      <c r="E73" s="148"/>
      <c r="F73" s="152" t="s">
        <v>66</v>
      </c>
      <c r="G73" s="226">
        <f>STDEV(G60:G71)/G72</f>
        <v>2.5164542429175229E-3</v>
      </c>
      <c r="H73" s="226">
        <f>STDEV(H60:H71)/H72</f>
        <v>2.5164542429175047E-3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67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89</v>
      </c>
      <c r="B76" s="156" t="s">
        <v>90</v>
      </c>
      <c r="C76" s="318" t="str">
        <f>B20</f>
        <v>Flubiprofen 100mg</v>
      </c>
      <c r="D76" s="318"/>
      <c r="E76" s="157" t="s">
        <v>91</v>
      </c>
      <c r="F76" s="157"/>
      <c r="G76" s="158">
        <f>H72</f>
        <v>0.99427038525930778</v>
      </c>
      <c r="H76" s="159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30</v>
      </c>
      <c r="B79" s="304" t="str">
        <f>B26</f>
        <v xml:space="preserve">Flubiprofen </v>
      </c>
      <c r="C79" s="304"/>
    </row>
    <row r="80" spans="1:8" ht="26.25" customHeight="1" x14ac:dyDescent="0.4">
      <c r="A80" s="61" t="s">
        <v>31</v>
      </c>
      <c r="B80" s="304" t="str">
        <f>B27</f>
        <v>F8-2</v>
      </c>
      <c r="C80" s="304"/>
    </row>
    <row r="81" spans="1:12" ht="27" customHeight="1" x14ac:dyDescent="0.4">
      <c r="A81" s="61" t="s">
        <v>32</v>
      </c>
      <c r="B81" s="160">
        <f>B28</f>
        <v>99.6</v>
      </c>
    </row>
    <row r="82" spans="1:12" s="3" customFormat="1" ht="27" customHeight="1" x14ac:dyDescent="0.4">
      <c r="A82" s="61" t="s">
        <v>33</v>
      </c>
      <c r="B82" s="63">
        <v>0</v>
      </c>
      <c r="C82" s="295" t="s">
        <v>34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">
      <c r="A83" s="61" t="s">
        <v>35</v>
      </c>
      <c r="B83" s="65">
        <f>B81-B82</f>
        <v>99.6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36</v>
      </c>
      <c r="B84" s="68">
        <v>1</v>
      </c>
      <c r="C84" s="298" t="s">
        <v>94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38</v>
      </c>
      <c r="B85" s="68">
        <v>1</v>
      </c>
      <c r="C85" s="298" t="s">
        <v>95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40</v>
      </c>
      <c r="B87" s="73">
        <f>B84/B85</f>
        <v>1</v>
      </c>
      <c r="C87" s="51" t="s">
        <v>41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42</v>
      </c>
      <c r="B89" s="75">
        <v>100</v>
      </c>
      <c r="D89" s="161" t="s">
        <v>5</v>
      </c>
      <c r="E89" s="162"/>
      <c r="F89" s="301" t="s">
        <v>6</v>
      </c>
      <c r="G89" s="303"/>
    </row>
    <row r="90" spans="1:12" ht="27" customHeight="1" x14ac:dyDescent="0.4">
      <c r="A90" s="76" t="s">
        <v>43</v>
      </c>
      <c r="B90" s="77">
        <v>4</v>
      </c>
      <c r="C90" s="163" t="s">
        <v>44</v>
      </c>
      <c r="D90" s="79" t="s">
        <v>45</v>
      </c>
      <c r="E90" s="80" t="s">
        <v>46</v>
      </c>
      <c r="F90" s="79" t="s">
        <v>45</v>
      </c>
      <c r="G90" s="164" t="s">
        <v>46</v>
      </c>
      <c r="I90" s="82" t="s">
        <v>47</v>
      </c>
    </row>
    <row r="91" spans="1:12" ht="26.25" customHeight="1" x14ac:dyDescent="0.4">
      <c r="A91" s="76" t="s">
        <v>48</v>
      </c>
      <c r="B91" s="77">
        <v>50</v>
      </c>
      <c r="C91" s="165">
        <v>1</v>
      </c>
      <c r="D91" s="84">
        <v>0.53400000000000003</v>
      </c>
      <c r="E91" s="85">
        <f>IF(ISBLANK(D91),"-",$D$101/$D$98*D91)</f>
        <v>0.46337600974318355</v>
      </c>
      <c r="F91" s="84">
        <v>0.51100000000000001</v>
      </c>
      <c r="G91" s="86">
        <f>IF(ISBLANK(F91),"-",$D$101/$F$98*F91)</f>
        <v>0.46512566075150624</v>
      </c>
      <c r="I91" s="87"/>
    </row>
    <row r="92" spans="1:12" ht="26.25" customHeight="1" x14ac:dyDescent="0.4">
      <c r="A92" s="76" t="s">
        <v>49</v>
      </c>
      <c r="B92" s="77">
        <v>10</v>
      </c>
      <c r="C92" s="149">
        <v>2</v>
      </c>
      <c r="D92" s="89">
        <v>0.53600000000000003</v>
      </c>
      <c r="E92" s="90">
        <f>IF(ISBLANK(D92),"-",$D$101/$D$98*D92)</f>
        <v>0.46511150041637894</v>
      </c>
      <c r="F92" s="89">
        <v>0.50800000000000001</v>
      </c>
      <c r="G92" s="91">
        <f>IF(ISBLANK(F92),"-",$D$101/$F$98*F92)</f>
        <v>0.46239498172556787</v>
      </c>
      <c r="I92" s="305">
        <f>ABS((F96/D96*D95)-F95)/D95</f>
        <v>5.8156779044863162E-5</v>
      </c>
    </row>
    <row r="93" spans="1:12" ht="26.25" customHeight="1" x14ac:dyDescent="0.4">
      <c r="A93" s="76" t="s">
        <v>50</v>
      </c>
      <c r="B93" s="77">
        <v>20</v>
      </c>
      <c r="C93" s="149">
        <v>3</v>
      </c>
      <c r="D93" s="89">
        <v>0.53500000000000003</v>
      </c>
      <c r="E93" s="90">
        <f>IF(ISBLANK(D93),"-",$D$101/$D$98*D93)</f>
        <v>0.46424375507978127</v>
      </c>
      <c r="F93" s="89">
        <v>0.51100000000000001</v>
      </c>
      <c r="G93" s="91">
        <f>IF(ISBLANK(F93),"-",$D$101/$F$98*F93)</f>
        <v>0.46512566075150624</v>
      </c>
      <c r="I93" s="305"/>
    </row>
    <row r="94" spans="1:12" ht="27" customHeight="1" x14ac:dyDescent="0.4">
      <c r="A94" s="76" t="s">
        <v>51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52</v>
      </c>
      <c r="B95" s="77">
        <v>1</v>
      </c>
      <c r="C95" s="168" t="s">
        <v>53</v>
      </c>
      <c r="D95" s="169">
        <f>AVERAGE(D91:D94)</f>
        <v>0.53500000000000003</v>
      </c>
      <c r="E95" s="100">
        <f>AVERAGE(E91:E94)</f>
        <v>0.46424375507978127</v>
      </c>
      <c r="F95" s="170">
        <f>AVERAGE(F91:F94)</f>
        <v>0.51000000000000012</v>
      </c>
      <c r="G95" s="171">
        <f>AVERAGE(G91:G94)</f>
        <v>0.46421543440952678</v>
      </c>
    </row>
    <row r="96" spans="1:12" ht="26.25" customHeight="1" x14ac:dyDescent="0.4">
      <c r="A96" s="76" t="s">
        <v>54</v>
      </c>
      <c r="B96" s="62">
        <v>1</v>
      </c>
      <c r="C96" s="172" t="s">
        <v>96</v>
      </c>
      <c r="D96" s="173">
        <v>16.07</v>
      </c>
      <c r="E96" s="92"/>
      <c r="F96" s="104">
        <v>15.32</v>
      </c>
    </row>
    <row r="97" spans="1:10" ht="26.25" customHeight="1" x14ac:dyDescent="0.4">
      <c r="A97" s="76" t="s">
        <v>56</v>
      </c>
      <c r="B97" s="62">
        <v>1</v>
      </c>
      <c r="C97" s="174" t="s">
        <v>97</v>
      </c>
      <c r="D97" s="175">
        <f>D96*$B$87</f>
        <v>16.07</v>
      </c>
      <c r="E97" s="107"/>
      <c r="F97" s="106">
        <f>F96*$B$87</f>
        <v>15.32</v>
      </c>
    </row>
    <row r="98" spans="1:10" ht="19.5" customHeight="1" x14ac:dyDescent="0.3">
      <c r="A98" s="76" t="s">
        <v>58</v>
      </c>
      <c r="B98" s="176">
        <f>(B97/B96)*(B95/B94)*(B93/B92)*(B91/B90)*B89</f>
        <v>2500</v>
      </c>
      <c r="C98" s="174" t="s">
        <v>98</v>
      </c>
      <c r="D98" s="177">
        <f>D97*$B$83/100</f>
        <v>16.00572</v>
      </c>
      <c r="E98" s="110"/>
      <c r="F98" s="109">
        <f>F97*$B$83/100</f>
        <v>15.258719999999999</v>
      </c>
    </row>
    <row r="99" spans="1:10" ht="19.5" customHeight="1" x14ac:dyDescent="0.3">
      <c r="A99" s="306" t="s">
        <v>60</v>
      </c>
      <c r="B99" s="320"/>
      <c r="C99" s="174" t="s">
        <v>99</v>
      </c>
      <c r="D99" s="178">
        <f>D98/$B$98</f>
        <v>6.4022879999999999E-3</v>
      </c>
      <c r="E99" s="110"/>
      <c r="F99" s="113">
        <f>F98/$B$98</f>
        <v>6.1034879999999998E-3</v>
      </c>
      <c r="G99" s="179"/>
      <c r="H99" s="102"/>
    </row>
    <row r="100" spans="1:10" ht="19.5" customHeight="1" x14ac:dyDescent="0.3">
      <c r="A100" s="308"/>
      <c r="B100" s="321"/>
      <c r="C100" s="174" t="s">
        <v>62</v>
      </c>
      <c r="D100" s="180">
        <f>$B$56/$B$116</f>
        <v>5.5555555555555558E-3</v>
      </c>
      <c r="F100" s="118"/>
      <c r="G100" s="181"/>
      <c r="H100" s="102"/>
    </row>
    <row r="101" spans="1:10" ht="18.75" x14ac:dyDescent="0.3">
      <c r="C101" s="174" t="s">
        <v>63</v>
      </c>
      <c r="D101" s="175">
        <f>D100*$B$98</f>
        <v>13.888888888888889</v>
      </c>
      <c r="F101" s="118"/>
      <c r="G101" s="179"/>
      <c r="H101" s="102"/>
    </row>
    <row r="102" spans="1:10" ht="19.5" customHeight="1" x14ac:dyDescent="0.3">
      <c r="C102" s="182" t="s">
        <v>64</v>
      </c>
      <c r="D102" s="183">
        <f>D101/B34</f>
        <v>13.888888888888889</v>
      </c>
      <c r="F102" s="122"/>
      <c r="G102" s="179"/>
      <c r="H102" s="102"/>
      <c r="J102" s="184"/>
    </row>
    <row r="103" spans="1:10" ht="18.75" x14ac:dyDescent="0.3">
      <c r="C103" s="185" t="s">
        <v>100</v>
      </c>
      <c r="D103" s="186">
        <f>AVERAGE(E91:E94,G91:G94)</f>
        <v>0.46422959474465403</v>
      </c>
      <c r="F103" s="122"/>
      <c r="G103" s="187"/>
      <c r="H103" s="102"/>
      <c r="J103" s="188"/>
    </row>
    <row r="104" spans="1:10" ht="18.75" x14ac:dyDescent="0.3">
      <c r="C104" s="152" t="s">
        <v>66</v>
      </c>
      <c r="D104" s="189">
        <f>STDEV(E91:E94,G91:G94)/D103</f>
        <v>2.4519446220964596E-3</v>
      </c>
      <c r="F104" s="122"/>
      <c r="G104" s="179"/>
      <c r="H104" s="102"/>
      <c r="J104" s="188"/>
    </row>
    <row r="105" spans="1:10" ht="19.5" customHeight="1" x14ac:dyDescent="0.3">
      <c r="C105" s="154" t="s">
        <v>67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101</v>
      </c>
      <c r="B107" s="75">
        <v>900</v>
      </c>
      <c r="C107" s="191" t="s">
        <v>102</v>
      </c>
      <c r="D107" s="192" t="s">
        <v>45</v>
      </c>
      <c r="E107" s="193" t="s">
        <v>103</v>
      </c>
      <c r="F107" s="194" t="s">
        <v>104</v>
      </c>
    </row>
    <row r="108" spans="1:10" ht="26.25" customHeight="1" x14ac:dyDescent="0.4">
      <c r="A108" s="76" t="s">
        <v>105</v>
      </c>
      <c r="B108" s="77">
        <v>5</v>
      </c>
      <c r="C108" s="195">
        <v>1</v>
      </c>
      <c r="D108" s="196">
        <v>0.47199999999999998</v>
      </c>
      <c r="E108" s="227">
        <f t="shared" ref="E108:E113" si="1">IF(ISBLANK(D108),"-",D108/$D$103*$D$100*$B$116)</f>
        <v>101.67382806768707</v>
      </c>
      <c r="F108" s="197">
        <f t="shared" ref="F108:F113" si="2">IF(ISBLANK(D108), "-", E108/$B$56)</f>
        <v>1.0167382806768708</v>
      </c>
    </row>
    <row r="109" spans="1:10" ht="26.25" customHeight="1" x14ac:dyDescent="0.4">
      <c r="A109" s="76" t="s">
        <v>78</v>
      </c>
      <c r="B109" s="77">
        <v>50</v>
      </c>
      <c r="C109" s="195">
        <v>2</v>
      </c>
      <c r="D109" s="196">
        <v>0.47099999999999997</v>
      </c>
      <c r="E109" s="228">
        <f t="shared" si="1"/>
        <v>101.45841741500128</v>
      </c>
      <c r="F109" s="198">
        <f t="shared" si="2"/>
        <v>1.0145841741500128</v>
      </c>
    </row>
    <row r="110" spans="1:10" ht="26.25" customHeight="1" x14ac:dyDescent="0.4">
      <c r="A110" s="76" t="s">
        <v>79</v>
      </c>
      <c r="B110" s="77">
        <v>10</v>
      </c>
      <c r="C110" s="195">
        <v>3</v>
      </c>
      <c r="D110" s="196">
        <v>0.47899999999999998</v>
      </c>
      <c r="E110" s="228">
        <f t="shared" si="1"/>
        <v>103.18170263648751</v>
      </c>
      <c r="F110" s="198">
        <f t="shared" si="2"/>
        <v>1.0318170263648752</v>
      </c>
    </row>
    <row r="111" spans="1:10" ht="26.25" customHeight="1" x14ac:dyDescent="0.4">
      <c r="A111" s="76" t="s">
        <v>80</v>
      </c>
      <c r="B111" s="77">
        <v>20</v>
      </c>
      <c r="C111" s="195">
        <v>4</v>
      </c>
      <c r="D111" s="196">
        <v>0.46700000000000003</v>
      </c>
      <c r="E111" s="228">
        <f t="shared" si="1"/>
        <v>100.5967748042582</v>
      </c>
      <c r="F111" s="198">
        <f t="shared" si="2"/>
        <v>1.0059677480425819</v>
      </c>
    </row>
    <row r="112" spans="1:10" ht="26.25" customHeight="1" x14ac:dyDescent="0.4">
      <c r="A112" s="76" t="s">
        <v>81</v>
      </c>
      <c r="B112" s="77">
        <v>1</v>
      </c>
      <c r="C112" s="195">
        <v>5</v>
      </c>
      <c r="D112" s="196">
        <v>0.47299999999999998</v>
      </c>
      <c r="E112" s="228">
        <f t="shared" si="1"/>
        <v>101.88923872037286</v>
      </c>
      <c r="F112" s="198">
        <f t="shared" si="2"/>
        <v>1.0188923872037285</v>
      </c>
    </row>
    <row r="113" spans="1:10" ht="26.25" customHeight="1" x14ac:dyDescent="0.4">
      <c r="A113" s="76" t="s">
        <v>83</v>
      </c>
      <c r="B113" s="77">
        <v>1</v>
      </c>
      <c r="C113" s="199">
        <v>6</v>
      </c>
      <c r="D113" s="200">
        <v>0.47</v>
      </c>
      <c r="E113" s="229">
        <f t="shared" si="1"/>
        <v>101.24300676231552</v>
      </c>
      <c r="F113" s="201">
        <f t="shared" si="2"/>
        <v>1.0124300676231552</v>
      </c>
    </row>
    <row r="114" spans="1:10" ht="26.25" customHeight="1" x14ac:dyDescent="0.4">
      <c r="A114" s="76" t="s">
        <v>84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85</v>
      </c>
      <c r="B115" s="77">
        <v>1</v>
      </c>
      <c r="C115" s="195"/>
      <c r="D115" s="203" t="s">
        <v>53</v>
      </c>
      <c r="E115" s="231">
        <f>AVERAGE(E108:E113)</f>
        <v>101.67382806768707</v>
      </c>
      <c r="F115" s="204">
        <f>AVERAGE(F108:F113)</f>
        <v>1.0167382806768708</v>
      </c>
    </row>
    <row r="116" spans="1:10" ht="27" customHeight="1" x14ac:dyDescent="0.4">
      <c r="A116" s="76" t="s">
        <v>86</v>
      </c>
      <c r="B116" s="108">
        <f>(B115/B114)*(B113/B112)*(B111/B110)*(B109/B108)*B107</f>
        <v>18000</v>
      </c>
      <c r="C116" s="205"/>
      <c r="D116" s="168" t="s">
        <v>66</v>
      </c>
      <c r="E116" s="206">
        <f>STDEV(E108:E113)/E115</f>
        <v>8.4745762711864007E-3</v>
      </c>
      <c r="F116" s="206">
        <f>STDEV(F108:F113)/F115</f>
        <v>8.4745762711864181E-3</v>
      </c>
      <c r="I116" s="50"/>
    </row>
    <row r="117" spans="1:10" ht="27" customHeight="1" x14ac:dyDescent="0.4">
      <c r="A117" s="306" t="s">
        <v>60</v>
      </c>
      <c r="B117" s="307"/>
      <c r="C117" s="207"/>
      <c r="D117" s="208" t="s">
        <v>67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308"/>
      <c r="B118" s="309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89</v>
      </c>
      <c r="B120" s="156" t="s">
        <v>106</v>
      </c>
      <c r="C120" s="318" t="str">
        <f>B20</f>
        <v>Flubiprofen 100mg</v>
      </c>
      <c r="D120" s="318"/>
      <c r="E120" s="157" t="s">
        <v>107</v>
      </c>
      <c r="F120" s="157"/>
      <c r="G120" s="158">
        <f>F115</f>
        <v>1.0167382806768708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319" t="s">
        <v>22</v>
      </c>
      <c r="C122" s="319"/>
      <c r="E122" s="163" t="s">
        <v>23</v>
      </c>
      <c r="F122" s="212"/>
      <c r="G122" s="319" t="s">
        <v>24</v>
      </c>
      <c r="H122" s="319"/>
    </row>
    <row r="123" spans="1:10" ht="69.95" customHeight="1" x14ac:dyDescent="0.3">
      <c r="A123" s="213" t="s">
        <v>25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26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Flurbiprofen</vt:lpstr>
      <vt:lpstr>Flurbiprofen!Print_Area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hp3500</cp:lastModifiedBy>
  <cp:lastPrinted>2016-07-22T11:40:04Z</cp:lastPrinted>
  <dcterms:created xsi:type="dcterms:W3CDTF">2012-10-19T06:03:51Z</dcterms:created>
  <dcterms:modified xsi:type="dcterms:W3CDTF">2016-08-09T12:57:10Z</dcterms:modified>
</cp:coreProperties>
</file>