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510" yWindow="555" windowWidth="15015" windowHeight="7620" activeTab="7"/>
  </bookViews>
  <sheets>
    <sheet name="Sheet1" sheetId="1" r:id="rId1"/>
    <sheet name="Uniformity" sheetId="2" r:id="rId2"/>
    <sheet name="SST (2)" sheetId="8" r:id="rId3"/>
    <sheet name="amlodipine" sheetId="3" r:id="rId4"/>
    <sheet name="SST" sheetId="7" r:id="rId5"/>
    <sheet name="valsartan" sheetId="4" r:id="rId6"/>
    <sheet name="SST (3)" sheetId="9" r:id="rId7"/>
    <sheet name="Hydrochlorothiazide" sheetId="5" r:id="rId8"/>
  </sheets>
  <externalReferences>
    <externalReference r:id="rId9"/>
  </externalReferences>
  <definedNames>
    <definedName name="_xlnm.Print_Area" localSheetId="3">amlodipine!$A$1:$H$126</definedName>
    <definedName name="_xlnm.Print_Area" localSheetId="7">Hydrochlorothiazide!$A$1:$I$136</definedName>
    <definedName name="_xlnm.Print_Area" localSheetId="4">SST!$A$1:$F$68</definedName>
    <definedName name="_xlnm.Print_Area" localSheetId="2">'SST (2)'!$A$1:$H$68</definedName>
    <definedName name="_xlnm.Print_Area" localSheetId="6">'SST (3)'!$A$1:$F$68</definedName>
    <definedName name="_xlnm.Print_Area" localSheetId="1">Uniformity!$A$1:$F$54</definedName>
    <definedName name="_xlnm.Print_Area" localSheetId="5">valsartan!$A$1:$I$135</definedName>
  </definedNames>
  <calcPr calcId="145621"/>
</workbook>
</file>

<file path=xl/calcChain.xml><?xml version="1.0" encoding="utf-8"?>
<calcChain xmlns="http://schemas.openxmlformats.org/spreadsheetml/2006/main">
  <c r="B28" i="9" l="1"/>
  <c r="B28" i="7"/>
  <c r="B28" i="8" l="1"/>
  <c r="B60" i="9"/>
  <c r="E58" i="9"/>
  <c r="D58" i="9"/>
  <c r="C58" i="9"/>
  <c r="B58" i="9"/>
  <c r="B59" i="9" s="1"/>
  <c r="B48" i="9"/>
  <c r="B49" i="9" s="1"/>
  <c r="B47" i="9"/>
  <c r="B46" i="9"/>
  <c r="B39" i="9"/>
  <c r="E37" i="9"/>
  <c r="D37" i="9"/>
  <c r="C37" i="9"/>
  <c r="B37" i="9"/>
  <c r="B38" i="9" s="1"/>
  <c r="B60" i="8"/>
  <c r="E58" i="8"/>
  <c r="D58" i="8"/>
  <c r="C58" i="8"/>
  <c r="B58" i="8"/>
  <c r="B59" i="8" s="1"/>
  <c r="B48" i="8"/>
  <c r="B49" i="8" s="1"/>
  <c r="B47" i="8"/>
  <c r="B46" i="8"/>
  <c r="B39" i="8"/>
  <c r="E37" i="8"/>
  <c r="D37" i="8"/>
  <c r="C37" i="8"/>
  <c r="B37" i="8"/>
  <c r="B38" i="8" s="1"/>
  <c r="B37" i="7"/>
  <c r="B38" i="7" s="1"/>
  <c r="C37" i="7"/>
  <c r="D37" i="7"/>
  <c r="E37" i="7"/>
  <c r="B39" i="7"/>
  <c r="B46" i="7"/>
  <c r="B47" i="7"/>
  <c r="B48" i="7"/>
  <c r="B49" i="7"/>
  <c r="B58" i="7"/>
  <c r="C58" i="7"/>
  <c r="D58" i="7"/>
  <c r="E58" i="7"/>
  <c r="B59" i="7"/>
  <c r="B60" i="7"/>
  <c r="G120" i="5" l="1"/>
  <c r="F112" i="5"/>
  <c r="F110" i="5"/>
  <c r="F108" i="5"/>
  <c r="G92" i="5"/>
  <c r="E91" i="5"/>
  <c r="H68" i="5"/>
  <c r="H64" i="5"/>
  <c r="G38" i="5"/>
  <c r="E38" i="5"/>
  <c r="B45" i="5"/>
  <c r="D48" i="5" s="1"/>
  <c r="D49" i="5" s="1"/>
  <c r="B57" i="5"/>
  <c r="F112" i="4"/>
  <c r="F110" i="4"/>
  <c r="F108" i="4"/>
  <c r="F112" i="3"/>
  <c r="F110" i="3"/>
  <c r="F108" i="3"/>
  <c r="H68" i="4"/>
  <c r="H64" i="4"/>
  <c r="G38" i="4"/>
  <c r="E38" i="4"/>
  <c r="B57" i="4"/>
  <c r="H60" i="3"/>
  <c r="B57" i="3"/>
  <c r="B69" i="3" s="1"/>
  <c r="B68" i="3"/>
  <c r="C120" i="5"/>
  <c r="B116" i="5"/>
  <c r="D100" i="5"/>
  <c r="B98" i="5"/>
  <c r="F97" i="5"/>
  <c r="D97" i="5"/>
  <c r="F95" i="5"/>
  <c r="D95" i="5"/>
  <c r="G94" i="5"/>
  <c r="E94" i="5"/>
  <c r="G91" i="5"/>
  <c r="B87" i="5"/>
  <c r="B83" i="5"/>
  <c r="D98" i="5" s="1"/>
  <c r="B81" i="5"/>
  <c r="B80" i="5"/>
  <c r="B79" i="5"/>
  <c r="C76" i="5"/>
  <c r="H71" i="5"/>
  <c r="G71" i="5"/>
  <c r="B68" i="5"/>
  <c r="H67" i="5"/>
  <c r="G67" i="5"/>
  <c r="H63" i="5"/>
  <c r="G63" i="5"/>
  <c r="C56" i="5"/>
  <c r="B55" i="5"/>
  <c r="F42" i="5"/>
  <c r="D42" i="5"/>
  <c r="G41" i="5"/>
  <c r="E41" i="5"/>
  <c r="B34" i="5"/>
  <c r="F44" i="5" s="1"/>
  <c r="B30" i="5"/>
  <c r="C120" i="4"/>
  <c r="B116" i="4"/>
  <c r="D100" i="4" s="1"/>
  <c r="B98" i="4"/>
  <c r="F95" i="4"/>
  <c r="D95" i="4"/>
  <c r="I92" i="4" s="1"/>
  <c r="G94" i="4"/>
  <c r="E94" i="4"/>
  <c r="B87" i="4"/>
  <c r="F97" i="4" s="1"/>
  <c r="B81" i="4"/>
  <c r="B83" i="4" s="1"/>
  <c r="B80" i="4"/>
  <c r="B79" i="4"/>
  <c r="C76" i="4"/>
  <c r="H71" i="4"/>
  <c r="G71" i="4"/>
  <c r="B68" i="4"/>
  <c r="B69" i="4" s="1"/>
  <c r="H67" i="4"/>
  <c r="G67" i="4"/>
  <c r="H63" i="4"/>
  <c r="G63" i="4"/>
  <c r="C56" i="4"/>
  <c r="B55" i="4"/>
  <c r="B45" i="4"/>
  <c r="D48" i="4" s="1"/>
  <c r="D49" i="4" s="1"/>
  <c r="F44" i="4"/>
  <c r="D44" i="4"/>
  <c r="F42" i="4"/>
  <c r="D42" i="4"/>
  <c r="G41" i="4"/>
  <c r="E41" i="4"/>
  <c r="B34" i="4"/>
  <c r="B30" i="4"/>
  <c r="D45" i="4" s="1"/>
  <c r="D46" i="4" s="1"/>
  <c r="C120" i="3"/>
  <c r="B116" i="3"/>
  <c r="D100" i="3" s="1"/>
  <c r="B98" i="3"/>
  <c r="F95" i="3"/>
  <c r="D95" i="3"/>
  <c r="G94" i="3"/>
  <c r="E94" i="3"/>
  <c r="B87" i="3"/>
  <c r="D97" i="3" s="1"/>
  <c r="B83" i="3"/>
  <c r="B81" i="3"/>
  <c r="B80" i="3"/>
  <c r="B79" i="3"/>
  <c r="C76" i="3"/>
  <c r="H71" i="3"/>
  <c r="G71" i="3"/>
  <c r="H67" i="3"/>
  <c r="G67" i="3"/>
  <c r="H63" i="3"/>
  <c r="G63" i="3"/>
  <c r="C56" i="3"/>
  <c r="B55" i="3"/>
  <c r="B45" i="3"/>
  <c r="D48" i="3" s="1"/>
  <c r="D49" i="3" s="1"/>
  <c r="D44" i="3"/>
  <c r="F42" i="3"/>
  <c r="D42" i="3"/>
  <c r="I39" i="3" s="1"/>
  <c r="G41" i="3"/>
  <c r="E41" i="3"/>
  <c r="B34" i="3"/>
  <c r="F44" i="3" s="1"/>
  <c r="F45" i="3" s="1"/>
  <c r="G38" i="3" s="1"/>
  <c r="B30" i="3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D99" i="5" l="1"/>
  <c r="D101" i="5"/>
  <c r="G39" i="5"/>
  <c r="E39" i="5"/>
  <c r="E40" i="5"/>
  <c r="G40" i="5"/>
  <c r="I92" i="5"/>
  <c r="B69" i="5"/>
  <c r="I39" i="5"/>
  <c r="F98" i="5"/>
  <c r="F99" i="5" s="1"/>
  <c r="F45" i="5"/>
  <c r="F46" i="5" s="1"/>
  <c r="D101" i="4"/>
  <c r="E39" i="4"/>
  <c r="E40" i="4"/>
  <c r="I39" i="4"/>
  <c r="F98" i="4"/>
  <c r="F45" i="4"/>
  <c r="D101" i="3"/>
  <c r="D102" i="3" s="1"/>
  <c r="F97" i="3"/>
  <c r="F98" i="3" s="1"/>
  <c r="I92" i="3"/>
  <c r="G39" i="3"/>
  <c r="F46" i="3"/>
  <c r="G40" i="3"/>
  <c r="D45" i="3"/>
  <c r="D98" i="3"/>
  <c r="D97" i="4"/>
  <c r="D98" i="4" s="1"/>
  <c r="D44" i="5"/>
  <c r="D45" i="5" s="1"/>
  <c r="D46" i="5" s="1"/>
  <c r="D102" i="5" l="1"/>
  <c r="E92" i="5"/>
  <c r="G93" i="5"/>
  <c r="E93" i="5"/>
  <c r="D50" i="5"/>
  <c r="G65" i="5" s="1"/>
  <c r="H65" i="5" s="1"/>
  <c r="G42" i="5"/>
  <c r="D52" i="5"/>
  <c r="G69" i="5"/>
  <c r="H69" i="5" s="1"/>
  <c r="G60" i="5"/>
  <c r="H60" i="5" s="1"/>
  <c r="G62" i="5"/>
  <c r="H62" i="5" s="1"/>
  <c r="G68" i="5"/>
  <c r="G61" i="5"/>
  <c r="H61" i="5" s="1"/>
  <c r="E42" i="5"/>
  <c r="D102" i="4"/>
  <c r="E91" i="4"/>
  <c r="G91" i="4"/>
  <c r="F99" i="4"/>
  <c r="G92" i="4"/>
  <c r="G93" i="4"/>
  <c r="D99" i="4"/>
  <c r="E92" i="4"/>
  <c r="E93" i="4"/>
  <c r="F46" i="4"/>
  <c r="G40" i="4"/>
  <c r="G39" i="4"/>
  <c r="E42" i="4"/>
  <c r="F99" i="3"/>
  <c r="G93" i="3"/>
  <c r="G91" i="3"/>
  <c r="G92" i="3"/>
  <c r="D99" i="3"/>
  <c r="E93" i="3"/>
  <c r="E91" i="3"/>
  <c r="E92" i="3"/>
  <c r="D46" i="3"/>
  <c r="E38" i="3"/>
  <c r="G42" i="3"/>
  <c r="E39" i="3"/>
  <c r="E40" i="3"/>
  <c r="D103" i="5" l="1"/>
  <c r="E95" i="5"/>
  <c r="D105" i="5"/>
  <c r="G95" i="5"/>
  <c r="G66" i="5"/>
  <c r="H66" i="5" s="1"/>
  <c r="G64" i="5"/>
  <c r="D51" i="5"/>
  <c r="G70" i="5"/>
  <c r="H70" i="5" s="1"/>
  <c r="G95" i="4"/>
  <c r="E95" i="4"/>
  <c r="D103" i="4"/>
  <c r="D105" i="4"/>
  <c r="D52" i="4"/>
  <c r="G42" i="4"/>
  <c r="D50" i="4"/>
  <c r="G95" i="3"/>
  <c r="E95" i="3"/>
  <c r="D105" i="3"/>
  <c r="D103" i="3"/>
  <c r="D50" i="3"/>
  <c r="G61" i="3" s="1"/>
  <c r="H61" i="3" s="1"/>
  <c r="E42" i="3"/>
  <c r="D52" i="3"/>
  <c r="G69" i="3"/>
  <c r="H69" i="3" s="1"/>
  <c r="G64" i="3"/>
  <c r="H64" i="3" s="1"/>
  <c r="G66" i="3"/>
  <c r="H66" i="3" s="1"/>
  <c r="G60" i="3"/>
  <c r="G62" i="3"/>
  <c r="H62" i="3" s="1"/>
  <c r="E110" i="5" l="1"/>
  <c r="E112" i="5"/>
  <c r="E109" i="5"/>
  <c r="F109" i="5" s="1"/>
  <c r="E108" i="5"/>
  <c r="E113" i="5"/>
  <c r="F113" i="5" s="1"/>
  <c r="E111" i="5"/>
  <c r="F111" i="5" s="1"/>
  <c r="D104" i="5"/>
  <c r="H74" i="5"/>
  <c r="H72" i="5"/>
  <c r="G76" i="5" s="1"/>
  <c r="H73" i="5"/>
  <c r="D51" i="4"/>
  <c r="G69" i="4"/>
  <c r="H69" i="4" s="1"/>
  <c r="G62" i="4"/>
  <c r="H62" i="4" s="1"/>
  <c r="G64" i="4"/>
  <c r="G61" i="4"/>
  <c r="H61" i="4" s="1"/>
  <c r="G70" i="4"/>
  <c r="H70" i="4" s="1"/>
  <c r="G68" i="4"/>
  <c r="G66" i="4"/>
  <c r="H66" i="4" s="1"/>
  <c r="G65" i="4"/>
  <c r="H65" i="4" s="1"/>
  <c r="D104" i="4"/>
  <c r="E111" i="4"/>
  <c r="F111" i="4" s="1"/>
  <c r="E113" i="4"/>
  <c r="F113" i="4" s="1"/>
  <c r="E110" i="4"/>
  <c r="E112" i="4"/>
  <c r="E109" i="4"/>
  <c r="F109" i="4" s="1"/>
  <c r="E108" i="4"/>
  <c r="D104" i="3"/>
  <c r="E111" i="3"/>
  <c r="F111" i="3" s="1"/>
  <c r="E108" i="3"/>
  <c r="E110" i="3"/>
  <c r="E113" i="3"/>
  <c r="F113" i="3" s="1"/>
  <c r="E112" i="3"/>
  <c r="E109" i="3"/>
  <c r="F109" i="3" s="1"/>
  <c r="G65" i="3"/>
  <c r="H65" i="3" s="1"/>
  <c r="G68" i="3"/>
  <c r="H68" i="3" s="1"/>
  <c r="H74" i="3" s="1"/>
  <c r="D51" i="3"/>
  <c r="G70" i="3"/>
  <c r="H70" i="3" s="1"/>
  <c r="H72" i="3"/>
  <c r="G76" i="3" s="1"/>
  <c r="F117" i="5" l="1"/>
  <c r="F115" i="5"/>
  <c r="H74" i="4"/>
  <c r="H72" i="4"/>
  <c r="G76" i="4" s="1"/>
  <c r="F115" i="4"/>
  <c r="F117" i="4"/>
  <c r="F115" i="3"/>
  <c r="F117" i="3"/>
  <c r="H73" i="3"/>
  <c r="F116" i="5" l="1"/>
  <c r="H73" i="4"/>
  <c r="F116" i="4"/>
  <c r="G120" i="4"/>
  <c r="F116" i="3"/>
  <c r="G120" i="3"/>
</calcChain>
</file>

<file path=xl/sharedStrings.xml><?xml version="1.0" encoding="utf-8"?>
<sst xmlns="http://schemas.openxmlformats.org/spreadsheetml/2006/main" count="671" uniqueCount="136">
  <si>
    <t>Please enter the required information in the cells highlighted in green</t>
  </si>
  <si>
    <t>Uniformity of Weight Test Report</t>
  </si>
  <si>
    <t>Sample Name:</t>
  </si>
  <si>
    <t>EXFORGEHCT TABLETS 10mg/320mg/25mg</t>
  </si>
  <si>
    <t>Laboratory Ref No:</t>
  </si>
  <si>
    <t>NDQD201410838</t>
  </si>
  <si>
    <t>Active Ingredient:</t>
  </si>
  <si>
    <t>Amlodipine/Valsartan/Hydrochloride</t>
  </si>
  <si>
    <t>Label Claim:</t>
  </si>
  <si>
    <t>Each film coated tablet contains: Amlodipine bsylate equivalent to Amlodipine 10mg, Valsartan 320mg and Hydrochlorothiazide 25mg</t>
  </si>
  <si>
    <t>Date Analysis Started:</t>
  </si>
  <si>
    <t>2014-10-15 11:06:48</t>
  </si>
  <si>
    <t>Date Analysis Completed:</t>
  </si>
  <si>
    <t>Analysis Data</t>
  </si>
  <si>
    <t>Uniformity of weight</t>
  </si>
  <si>
    <t>Tablet weight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</si>
  <si>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</si>
  <si>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</si>
  <si>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</si>
  <si>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</si>
  <si>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</si>
  <si>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</si>
  <si>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</si>
  <si>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</si>
  <si>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</si>
  <si>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Analysis Report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</si>
  <si>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</si>
  <si>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</si>
  <si>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</si>
  <si>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</si>
  <si>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</si>
  <si>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</si>
  <si>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</si>
  <si>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</si>
  <si>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</si>
  <si>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</si>
  <si>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</si>
  <si>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</si>
  <si>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</si>
  <si>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</si>
  <si>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</si>
  <si>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</si>
  <si>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</si>
  <si>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</si>
  <si>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</si>
  <si>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</si>
  <si>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</si>
  <si>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</si>
  <si>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</si>
  <si>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</si>
  <si>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</si>
  <si>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</si>
  <si>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</si>
  <si>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</si>
  <si>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</si>
  <si>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</si>
  <si>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</si>
  <si>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</si>
  <si>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</si>
  <si>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</si>
  <si>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</si>
  <si>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</si>
  <si>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</si>
  <si>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</si>
  <si>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</si>
  <si>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</si>
  <si>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</si>
  <si>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</si>
  <si>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</si>
  <si>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</si>
  <si>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</si>
  <si>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</si>
  <si>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</si>
  <si>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</si>
  <si>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</si>
  <si>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</si>
  <si>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</si>
  <si>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</si>
  <si>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</si>
  <si>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</si>
  <si>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</si>
  <si>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</si>
  <si>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</si>
  <si>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</si>
  <si>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</si>
  <si>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</si>
  <si>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</si>
  <si>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</si>
  <si>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</si>
  <si>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</si>
  <si>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</si>
  <si>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</si>
  <si>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</si>
  <si>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</si>
  <si>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</si>
  <si>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</si>
  <si>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</si>
  <si>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</si>
  <si>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</si>
  <si>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</si>
  <si>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</si>
  <si>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</si>
  <si>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</si>
  <si>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</si>
  <si>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</si>
  <si>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</si>
  <si>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Amlodipine</t>
  </si>
  <si>
    <t>A31-1</t>
  </si>
  <si>
    <t>Valsartan</t>
  </si>
  <si>
    <t>V9-2</t>
  </si>
  <si>
    <t>Hydrochlorothiazide</t>
  </si>
  <si>
    <t>H1 -1</t>
  </si>
  <si>
    <r>
      <t>The Assymetry of all peaks were below</t>
    </r>
    <r>
      <rPr>
        <b/>
        <sz val="12"/>
        <rFont val="Book Antiqua"/>
        <family val="1"/>
      </rPr>
      <t xml:space="preserve"> 2.0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</si>
  <si>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2000</t>
    </r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</si>
  <si>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2.0%.</t>
    </r>
  </si>
  <si>
    <t>Summary:</t>
  </si>
  <si>
    <t xml:space="preserve">RSD: </t>
  </si>
  <si>
    <t>Averages:</t>
  </si>
  <si>
    <t>Retention Times (min)</t>
  </si>
  <si>
    <t>Tailing Factor (Assym)</t>
  </si>
  <si>
    <t xml:space="preserve">Theoretical Plates (USP) </t>
  </si>
  <si>
    <t>Peak Areas</t>
  </si>
  <si>
    <t>Injection Number</t>
  </si>
  <si>
    <t>Standard Conc (mg/mL):</t>
  </si>
  <si>
    <t>Weight (mg):</t>
  </si>
  <si>
    <t>Dissolution</t>
  </si>
  <si>
    <t>Assay</t>
  </si>
  <si>
    <t>HPLC System Suitability Report</t>
  </si>
  <si>
    <t>EXFORGE HCT TABLETS</t>
  </si>
  <si>
    <t>Amlodipine/Valsartan/Hydrochlothiazide</t>
  </si>
  <si>
    <t>Each film coated tablet contains Amlodipine 10mg Valsartan 320 mg and Hydrochlothiazide 25 mg</t>
  </si>
  <si>
    <t>4th Mar 2015</t>
  </si>
  <si>
    <t>10th April 2015</t>
  </si>
  <si>
    <t>EXFORGE HCT</t>
  </si>
  <si>
    <t>Amlodipine 10 mg Valsartan 320 mg Hydrochlothiazide 25 mg</t>
  </si>
  <si>
    <t>10th Apri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</si>
</sst>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"/>
    <numFmt numFmtId="165" formatCode="0.00000"/>
    <numFmt numFmtId="166" formatCode="[$-409]d/mmm/yy;@"/>
    <numFmt numFmtId="167" formatCode="0.0%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5" x14ac:knownFonts="1">
    <font>
      <sz val="10"/>
      <color rgb="FF000000"/>
      <name val="Arial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name val="Arial"/>
      <family val="2"/>
    </font>
    <font>
      <sz val="10"/>
      <name val="Book Antiqua"/>
      <family val="1"/>
    </font>
    <font>
      <sz val="12"/>
      <name val="Book Antiqua"/>
      <family val="1"/>
    </font>
    <font>
      <b/>
      <sz val="12"/>
      <name val="Book Antiqua"/>
      <family val="1"/>
    </font>
    <font>
      <sz val="12"/>
      <name val="Arial"/>
      <family val="2"/>
    </font>
    <font>
      <sz val="11"/>
      <name val="Book Antiqua"/>
      <family val="1"/>
    </font>
    <font>
      <b/>
      <u/>
      <sz val="12"/>
      <name val="Book Antiqua"/>
      <family val="1"/>
    </font>
    <font>
      <b/>
      <u/>
      <sz val="14"/>
      <name val="Book Antiqua"/>
      <family val="1"/>
    </font>
    <font>
      <b/>
      <i/>
      <sz val="14"/>
      <name val="Book Antiqua"/>
      <family val="1"/>
    </font>
    <font>
      <b/>
      <i/>
      <sz val="12"/>
      <name val="Book Antiqua"/>
      <family val="1"/>
    </font>
    <font>
      <b/>
      <sz val="1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i/>
      <sz val="14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1" fillId="2" borderId="0"/>
    <xf numFmtId="9" fontId="21" fillId="2" borderId="0" applyFont="0" applyFill="0" applyBorder="0" applyAlignment="0" applyProtection="0"/>
  </cellStyleXfs>
  <cellXfs count="714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right"/>
    </xf>
    <xf numFmtId="165" fontId="4" fillId="2" borderId="0" xfId="0" applyNumberFormat="1" applyFont="1" applyFill="1"/>
    <xf numFmtId="2" fontId="3" fillId="2" borderId="0" xfId="0" applyNumberFormat="1" applyFont="1" applyFill="1"/>
    <xf numFmtId="0" fontId="5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/>
    <xf numFmtId="0" fontId="6" fillId="2" borderId="0" xfId="0" applyFont="1" applyFill="1" applyAlignment="1">
      <alignment horizontal="right"/>
    </xf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10" fontId="2" fillId="2" borderId="1" xfId="0" applyNumberFormat="1" applyFont="1" applyFill="1" applyBorder="1"/>
    <xf numFmtId="0" fontId="7" fillId="2" borderId="0" xfId="0" applyFont="1" applyFill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2" fillId="2" borderId="3" xfId="0" applyFont="1" applyFill="1" applyBorder="1"/>
    <xf numFmtId="0" fontId="2" fillId="2" borderId="0" xfId="0" applyFont="1" applyFill="1"/>
    <xf numFmtId="0" fontId="2" fillId="2" borderId="3" xfId="0" applyFont="1" applyFill="1" applyBorder="1"/>
    <xf numFmtId="0" fontId="6" fillId="2" borderId="4" xfId="0" applyFont="1" applyFill="1" applyBorder="1"/>
    <xf numFmtId="0" fontId="6" fillId="2" borderId="0" xfId="0" applyFont="1" applyFill="1"/>
    <xf numFmtId="0" fontId="2" fillId="2" borderId="4" xfId="0" applyFont="1" applyFill="1" applyBorder="1"/>
    <xf numFmtId="166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6" fillId="2" borderId="0" xfId="0" applyNumberFormat="1" applyFont="1" applyFill="1"/>
    <xf numFmtId="10" fontId="1" fillId="2" borderId="0" xfId="0" applyNumberFormat="1" applyFont="1" applyFill="1"/>
    <xf numFmtId="2" fontId="6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wrapText="1"/>
    </xf>
    <xf numFmtId="165" fontId="6" fillId="2" borderId="5" xfId="0" applyNumberFormat="1" applyFont="1" applyFill="1" applyBorder="1" applyAlignment="1">
      <alignment horizontal="center" wrapText="1"/>
    </xf>
    <xf numFmtId="10" fontId="2" fillId="2" borderId="6" xfId="0" applyNumberFormat="1" applyFont="1" applyFill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10" fontId="2" fillId="2" borderId="8" xfId="0" applyNumberFormat="1" applyFont="1" applyFill="1" applyBorder="1" applyAlignment="1">
      <alignment horizontal="center"/>
    </xf>
    <xf numFmtId="0" fontId="5" fillId="2" borderId="0" xfId="0" applyFont="1" applyFill="1"/>
    <xf numFmtId="0" fontId="8" fillId="2" borderId="0" xfId="0" applyFont="1" applyFill="1" applyAlignment="1">
      <alignment wrapText="1"/>
    </xf>
    <xf numFmtId="0" fontId="6" fillId="2" borderId="5" xfId="0" applyFont="1" applyFill="1" applyBorder="1" applyAlignment="1">
      <alignment horizontal="center" vertical="center"/>
    </xf>
    <xf numFmtId="167" fontId="6" fillId="2" borderId="9" xfId="0" applyNumberFormat="1" applyFont="1" applyFill="1" applyBorder="1" applyAlignment="1">
      <alignment horizontal="center"/>
    </xf>
    <xf numFmtId="167" fontId="6" fillId="2" borderId="10" xfId="0" applyNumberFormat="1" applyFont="1" applyFill="1" applyBorder="1" applyAlignment="1">
      <alignment horizontal="center"/>
    </xf>
    <xf numFmtId="2" fontId="2" fillId="3" borderId="7" xfId="0" applyNumberFormat="1" applyFont="1" applyFill="1" applyBorder="1" applyProtection="1">
      <protection locked="0"/>
    </xf>
    <xf numFmtId="2" fontId="2" fillId="3" borderId="8" xfId="0" applyNumberFormat="1" applyFont="1" applyFill="1" applyBorder="1" applyProtection="1">
      <protection locked="0"/>
    </xf>
    <xf numFmtId="166" fontId="2" fillId="2" borderId="0" xfId="0" applyNumberFormat="1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8" fontId="12" fillId="3" borderId="0" xfId="0" applyNumberFormat="1" applyFont="1" applyFill="1" applyAlignment="1" applyProtection="1">
      <alignment horizontal="center"/>
      <protection locked="0"/>
    </xf>
    <xf numFmtId="169" fontId="9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0" fontId="17" fillId="2" borderId="0" xfId="0" applyFont="1" applyFill="1"/>
    <xf numFmtId="2" fontId="10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0" fillId="2" borderId="0" xfId="0" applyNumberFormat="1" applyFont="1" applyFill="1" applyAlignment="1">
      <alignment horizontal="center"/>
    </xf>
    <xf numFmtId="0" fontId="9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71" fontId="9" fillId="2" borderId="19" xfId="0" applyNumberFormat="1" applyFont="1" applyFill="1" applyBorder="1" applyAlignment="1">
      <alignment horizontal="center"/>
    </xf>
    <xf numFmtId="171" fontId="9" fillId="2" borderId="23" xfId="0" applyNumberFormat="1" applyFont="1" applyFill="1" applyBorder="1" applyAlignment="1">
      <alignment horizontal="center"/>
    </xf>
    <xf numFmtId="0" fontId="17" fillId="2" borderId="6" xfId="0" applyFont="1" applyFill="1" applyBorder="1"/>
    <xf numFmtId="0" fontId="9" fillId="2" borderId="17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71" fontId="9" fillId="2" borderId="24" xfId="0" applyNumberFormat="1" applyFont="1" applyFill="1" applyBorder="1" applyAlignment="1">
      <alignment horizontal="center"/>
    </xf>
    <xf numFmtId="171" fontId="9" fillId="2" borderId="25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6" xfId="0" applyFont="1" applyFill="1" applyBorder="1" applyAlignment="1">
      <alignment horizontal="center"/>
    </xf>
    <xf numFmtId="0" fontId="11" fillId="3" borderId="27" xfId="0" applyFont="1" applyFill="1" applyBorder="1" applyAlignment="1" applyProtection="1">
      <alignment horizontal="center"/>
      <protection locked="0"/>
    </xf>
    <xf numFmtId="171" fontId="9" fillId="2" borderId="28" xfId="0" applyNumberFormat="1" applyFont="1" applyFill="1" applyBorder="1" applyAlignment="1">
      <alignment horizontal="center"/>
    </xf>
    <xf numFmtId="171" fontId="9" fillId="2" borderId="29" xfId="0" applyNumberFormat="1" applyFont="1" applyFill="1" applyBorder="1" applyAlignment="1">
      <alignment horizontal="center"/>
    </xf>
    <xf numFmtId="0" fontId="9" fillId="2" borderId="8" xfId="0" applyFont="1" applyFill="1" applyBorder="1"/>
    <xf numFmtId="0" fontId="9" fillId="2" borderId="17" xfId="0" applyFont="1" applyFill="1" applyBorder="1" applyAlignment="1">
      <alignment horizontal="right"/>
    </xf>
    <xf numFmtId="1" fontId="10" fillId="4" borderId="30" xfId="0" applyNumberFormat="1" applyFont="1" applyFill="1" applyBorder="1" applyAlignment="1">
      <alignment horizontal="center"/>
    </xf>
    <xf numFmtId="171" fontId="10" fillId="4" borderId="31" xfId="0" applyNumberFormat="1" applyFont="1" applyFill="1" applyBorder="1" applyAlignment="1">
      <alignment horizontal="center"/>
    </xf>
    <xf numFmtId="171" fontId="10" fillId="4" borderId="3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9" fillId="2" borderId="33" xfId="0" applyFont="1" applyFill="1" applyBorder="1" applyAlignment="1">
      <alignment horizontal="right"/>
    </xf>
    <xf numFmtId="0" fontId="11" fillId="3" borderId="9" xfId="0" applyFont="1" applyFill="1" applyBorder="1" applyAlignment="1" applyProtection="1">
      <alignment horizontal="center"/>
      <protection locked="0"/>
    </xf>
    <xf numFmtId="0" fontId="9" fillId="2" borderId="4" xfId="0" applyFont="1" applyFill="1" applyBorder="1" applyAlignment="1">
      <alignment horizontal="right"/>
    </xf>
    <xf numFmtId="2" fontId="9" fillId="4" borderId="34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7" xfId="0" applyFont="1" applyFill="1" applyBorder="1" applyAlignment="1">
      <alignment horizontal="center"/>
    </xf>
    <xf numFmtId="2" fontId="9" fillId="5" borderId="34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64" fontId="9" fillId="2" borderId="0" xfId="0" applyNumberFormat="1" applyFont="1" applyFill="1" applyAlignment="1">
      <alignment horizontal="center"/>
    </xf>
    <xf numFmtId="164" fontId="9" fillId="4" borderId="10" xfId="0" applyNumberFormat="1" applyFont="1" applyFill="1" applyBorder="1" applyAlignment="1">
      <alignment horizontal="center"/>
    </xf>
    <xf numFmtId="0" fontId="9" fillId="2" borderId="35" xfId="0" applyFont="1" applyFill="1" applyBorder="1" applyAlignment="1">
      <alignment horizontal="right"/>
    </xf>
    <xf numFmtId="164" fontId="11" fillId="3" borderId="34" xfId="0" applyNumberFormat="1" applyFont="1" applyFill="1" applyBorder="1" applyAlignment="1" applyProtection="1">
      <alignment horizontal="center"/>
      <protection locked="0"/>
    </xf>
    <xf numFmtId="164" fontId="9" fillId="2" borderId="0" xfId="0" applyNumberFormat="1" applyFont="1" applyFill="1"/>
    <xf numFmtId="0" fontId="9" fillId="2" borderId="22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8" xfId="0" applyFont="1" applyFill="1" applyBorder="1" applyAlignment="1">
      <alignment horizontal="right"/>
    </xf>
    <xf numFmtId="2" fontId="9" fillId="4" borderId="8" xfId="0" applyNumberFormat="1" applyFont="1" applyFill="1" applyBorder="1" applyAlignment="1">
      <alignment horizontal="center"/>
    </xf>
    <xf numFmtId="171" fontId="10" fillId="5" borderId="6" xfId="0" applyNumberFormat="1" applyFont="1" applyFill="1" applyBorder="1" applyAlignment="1">
      <alignment horizontal="center"/>
    </xf>
    <xf numFmtId="171" fontId="9" fillId="2" borderId="0" xfId="0" applyNumberFormat="1" applyFont="1" applyFill="1" applyAlignment="1">
      <alignment horizontal="center"/>
    </xf>
    <xf numFmtId="10" fontId="9" fillId="4" borderId="34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0" fontId="9" fillId="5" borderId="8" xfId="0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2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2" fontId="10" fillId="2" borderId="6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2" fontId="9" fillId="2" borderId="14" xfId="0" applyNumberFormat="1" applyFont="1" applyFill="1" applyBorder="1" applyAlignment="1">
      <alignment horizontal="center"/>
    </xf>
    <xf numFmtId="10" fontId="9" fillId="2" borderId="6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/>
    </xf>
    <xf numFmtId="2" fontId="9" fillId="2" borderId="16" xfId="0" applyNumberFormat="1" applyFont="1" applyFill="1" applyBorder="1" applyAlignment="1">
      <alignment horizontal="center"/>
    </xf>
    <xf numFmtId="10" fontId="9" fillId="2" borderId="7" xfId="0" applyNumberFormat="1" applyFont="1" applyFill="1" applyBorder="1" applyAlignment="1">
      <alignment horizontal="center" vertical="center"/>
    </xf>
    <xf numFmtId="1" fontId="11" fillId="3" borderId="16" xfId="0" applyNumberFormat="1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>
      <alignment horizontal="center"/>
    </xf>
    <xf numFmtId="0" fontId="11" fillId="3" borderId="36" xfId="0" applyFont="1" applyFill="1" applyBorder="1" applyAlignment="1" applyProtection="1">
      <alignment horizontal="center"/>
      <protection locked="0"/>
    </xf>
    <xf numFmtId="2" fontId="9" fillId="2" borderId="6" xfId="0" applyNumberFormat="1" applyFont="1" applyFill="1" applyBorder="1" applyAlignment="1">
      <alignment horizontal="center"/>
    </xf>
    <xf numFmtId="10" fontId="9" fillId="2" borderId="15" xfId="0" applyNumberFormat="1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/>
    </xf>
    <xf numFmtId="10" fontId="9" fillId="2" borderId="17" xfId="0" applyNumberFormat="1" applyFont="1" applyFill="1" applyBorder="1" applyAlignment="1">
      <alignment horizontal="center" vertical="center"/>
    </xf>
    <xf numFmtId="2" fontId="9" fillId="2" borderId="8" xfId="0" applyNumberFormat="1" applyFont="1" applyFill="1" applyBorder="1" applyAlignment="1">
      <alignment horizontal="center"/>
    </xf>
    <xf numFmtId="10" fontId="9" fillId="2" borderId="37" xfId="0" applyNumberFormat="1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/>
    </xf>
    <xf numFmtId="2" fontId="12" fillId="2" borderId="37" xfId="0" applyNumberFormat="1" applyFont="1" applyFill="1" applyBorder="1" applyAlignment="1">
      <alignment horizontal="center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8" xfId="0" applyFont="1" applyFill="1" applyBorder="1" applyAlignment="1">
      <alignment horizontal="right"/>
    </xf>
    <xf numFmtId="10" fontId="11" fillId="5" borderId="26" xfId="0" applyNumberFormat="1" applyFont="1" applyFill="1" applyBorder="1" applyAlignment="1">
      <alignment horizontal="center"/>
    </xf>
    <xf numFmtId="0" fontId="9" fillId="2" borderId="34" xfId="0" applyFont="1" applyFill="1" applyBorder="1" applyAlignment="1">
      <alignment horizontal="right"/>
    </xf>
    <xf numFmtId="167" fontId="11" fillId="4" borderId="39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0" fontId="11" fillId="5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7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1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1" fontId="11" fillId="3" borderId="27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3" xfId="0" applyNumberFormat="1" applyFont="1" applyFill="1" applyBorder="1" applyAlignment="1">
      <alignment horizontal="center"/>
    </xf>
    <xf numFmtId="1" fontId="10" fillId="4" borderId="44" xfId="0" applyNumberFormat="1" applyFont="1" applyFill="1" applyBorder="1" applyAlignment="1">
      <alignment horizontal="center"/>
    </xf>
    <xf numFmtId="171" fontId="10" fillId="4" borderId="8" xfId="0" applyNumberFormat="1" applyFont="1" applyFill="1" applyBorder="1" applyAlignment="1">
      <alignment horizontal="center"/>
    </xf>
    <xf numFmtId="0" fontId="9" fillId="2" borderId="45" xfId="0" applyFont="1" applyFill="1" applyBorder="1" applyAlignment="1">
      <alignment horizontal="right"/>
    </xf>
    <xf numFmtId="0" fontId="11" fillId="3" borderId="46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2" fontId="9" fillId="4" borderId="2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0" xfId="0" applyNumberFormat="1" applyFont="1" applyFill="1" applyBorder="1" applyAlignment="1">
      <alignment horizontal="center"/>
    </xf>
    <xf numFmtId="164" fontId="9" fillId="4" borderId="20" xfId="0" applyNumberFormat="1" applyFont="1" applyFill="1" applyBorder="1" applyAlignment="1">
      <alignment horizontal="center"/>
    </xf>
    <xf numFmtId="0" fontId="1" fillId="2" borderId="0" xfId="0" applyFont="1" applyFill="1"/>
    <xf numFmtId="164" fontId="9" fillId="5" borderId="20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9" fillId="2" borderId="47" xfId="0" applyFont="1" applyFill="1" applyBorder="1" applyAlignment="1">
      <alignment horizontal="right"/>
    </xf>
    <xf numFmtId="2" fontId="9" fillId="5" borderId="23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9" xfId="0" applyFont="1" applyFill="1" applyBorder="1" applyAlignment="1">
      <alignment horizontal="right"/>
    </xf>
    <xf numFmtId="171" fontId="10" fillId="5" borderId="9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4" xfId="0" applyNumberFormat="1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2" borderId="41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 wrapText="1"/>
    </xf>
    <xf numFmtId="0" fontId="9" fillId="2" borderId="16" xfId="0" applyFont="1" applyFill="1" applyBorder="1" applyAlignment="1">
      <alignment horizontal="center"/>
    </xf>
    <xf numFmtId="1" fontId="11" fillId="3" borderId="24" xfId="0" applyNumberFormat="1" applyFont="1" applyFill="1" applyBorder="1" applyAlignment="1" applyProtection="1">
      <alignment horizontal="center"/>
      <protection locked="0"/>
    </xf>
    <xf numFmtId="2" fontId="9" fillId="2" borderId="19" xfId="0" applyNumberFormat="1" applyFont="1" applyFill="1" applyBorder="1" applyAlignment="1">
      <alignment horizontal="center"/>
    </xf>
    <xf numFmtId="10" fontId="9" fillId="2" borderId="23" xfId="0" applyNumberFormat="1" applyFont="1" applyFill="1" applyBorder="1" applyAlignment="1">
      <alignment horizontal="center"/>
    </xf>
    <xf numFmtId="2" fontId="9" fillId="2" borderId="24" xfId="0" applyNumberFormat="1" applyFont="1" applyFill="1" applyBorder="1" applyAlignment="1">
      <alignment horizontal="center"/>
    </xf>
    <xf numFmtId="10" fontId="9" fillId="2" borderId="25" xfId="0" applyNumberFormat="1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1" fontId="11" fillId="3" borderId="28" xfId="0" applyNumberFormat="1" applyFont="1" applyFill="1" applyBorder="1" applyAlignment="1" applyProtection="1">
      <alignment horizontal="center"/>
      <protection locked="0"/>
    </xf>
    <xf numFmtId="2" fontId="9" fillId="2" borderId="28" xfId="0" applyNumberFormat="1" applyFont="1" applyFill="1" applyBorder="1" applyAlignment="1">
      <alignment horizontal="center"/>
    </xf>
    <xf numFmtId="10" fontId="9" fillId="2" borderId="29" xfId="0" applyNumberFormat="1" applyFont="1" applyFill="1" applyBorder="1" applyAlignment="1">
      <alignment horizontal="center"/>
    </xf>
    <xf numFmtId="2" fontId="9" fillId="2" borderId="1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71" fontId="9" fillId="2" borderId="50" xfId="0" applyNumberFormat="1" applyFont="1" applyFill="1" applyBorder="1" applyAlignment="1">
      <alignment horizontal="right"/>
    </xf>
    <xf numFmtId="10" fontId="11" fillId="5" borderId="20" xfId="0" applyNumberFormat="1" applyFont="1" applyFill="1" applyBorder="1" applyAlignment="1">
      <alignment horizontal="center"/>
    </xf>
    <xf numFmtId="0" fontId="9" fillId="2" borderId="16" xfId="0" applyFont="1" applyFill="1" applyBorder="1"/>
    <xf numFmtId="0" fontId="9" fillId="2" borderId="51" xfId="0" applyFont="1" applyFill="1" applyBorder="1"/>
    <xf numFmtId="10" fontId="11" fillId="4" borderId="20" xfId="0" applyNumberFormat="1" applyFont="1" applyFill="1" applyBorder="1" applyAlignment="1">
      <alignment horizontal="center"/>
    </xf>
    <xf numFmtId="0" fontId="9" fillId="2" borderId="36" xfId="0" applyFont="1" applyFill="1" applyBorder="1"/>
    <xf numFmtId="0" fontId="9" fillId="2" borderId="52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right"/>
    </xf>
    <xf numFmtId="0" fontId="11" fillId="5" borderId="10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/>
    <xf numFmtId="0" fontId="9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4" xfId="0" applyFont="1" applyFill="1" applyBorder="1"/>
    <xf numFmtId="0" fontId="9" fillId="2" borderId="4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8" fontId="12" fillId="3" borderId="0" xfId="0" applyNumberFormat="1" applyFont="1" applyFill="1" applyAlignment="1" applyProtection="1">
      <alignment horizontal="center"/>
      <protection locked="0"/>
    </xf>
    <xf numFmtId="169" fontId="9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0" fontId="17" fillId="2" borderId="0" xfId="0" applyFont="1" applyFill="1"/>
    <xf numFmtId="2" fontId="10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0" fillId="2" borderId="0" xfId="0" applyNumberFormat="1" applyFont="1" applyFill="1" applyAlignment="1">
      <alignment horizontal="center"/>
    </xf>
    <xf numFmtId="0" fontId="9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71" fontId="9" fillId="2" borderId="19" xfId="0" applyNumberFormat="1" applyFont="1" applyFill="1" applyBorder="1" applyAlignment="1">
      <alignment horizontal="center"/>
    </xf>
    <xf numFmtId="171" fontId="9" fillId="2" borderId="23" xfId="0" applyNumberFormat="1" applyFont="1" applyFill="1" applyBorder="1" applyAlignment="1">
      <alignment horizontal="center"/>
    </xf>
    <xf numFmtId="0" fontId="17" fillId="2" borderId="6" xfId="0" applyFont="1" applyFill="1" applyBorder="1"/>
    <xf numFmtId="0" fontId="9" fillId="2" borderId="17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71" fontId="9" fillId="2" borderId="24" xfId="0" applyNumberFormat="1" applyFont="1" applyFill="1" applyBorder="1" applyAlignment="1">
      <alignment horizontal="center"/>
    </xf>
    <xf numFmtId="171" fontId="9" fillId="2" borderId="25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6" xfId="0" applyFont="1" applyFill="1" applyBorder="1" applyAlignment="1">
      <alignment horizontal="center"/>
    </xf>
    <xf numFmtId="0" fontId="11" fillId="3" borderId="27" xfId="0" applyFont="1" applyFill="1" applyBorder="1" applyAlignment="1" applyProtection="1">
      <alignment horizontal="center"/>
      <protection locked="0"/>
    </xf>
    <xf numFmtId="171" fontId="9" fillId="2" borderId="28" xfId="0" applyNumberFormat="1" applyFont="1" applyFill="1" applyBorder="1" applyAlignment="1">
      <alignment horizontal="center"/>
    </xf>
    <xf numFmtId="171" fontId="9" fillId="2" borderId="29" xfId="0" applyNumberFormat="1" applyFont="1" applyFill="1" applyBorder="1" applyAlignment="1">
      <alignment horizontal="center"/>
    </xf>
    <xf numFmtId="0" fontId="9" fillId="2" borderId="8" xfId="0" applyFont="1" applyFill="1" applyBorder="1"/>
    <xf numFmtId="0" fontId="9" fillId="2" borderId="17" xfId="0" applyFont="1" applyFill="1" applyBorder="1" applyAlignment="1">
      <alignment horizontal="right"/>
    </xf>
    <xf numFmtId="1" fontId="10" fillId="4" borderId="30" xfId="0" applyNumberFormat="1" applyFont="1" applyFill="1" applyBorder="1" applyAlignment="1">
      <alignment horizontal="center"/>
    </xf>
    <xf numFmtId="171" fontId="10" fillId="4" borderId="31" xfId="0" applyNumberFormat="1" applyFont="1" applyFill="1" applyBorder="1" applyAlignment="1">
      <alignment horizontal="center"/>
    </xf>
    <xf numFmtId="171" fontId="10" fillId="4" borderId="3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9" fillId="2" borderId="33" xfId="0" applyFont="1" applyFill="1" applyBorder="1" applyAlignment="1">
      <alignment horizontal="right"/>
    </xf>
    <xf numFmtId="0" fontId="11" fillId="3" borderId="9" xfId="0" applyFont="1" applyFill="1" applyBorder="1" applyAlignment="1" applyProtection="1">
      <alignment horizontal="center"/>
      <protection locked="0"/>
    </xf>
    <xf numFmtId="0" fontId="9" fillId="2" borderId="4" xfId="0" applyFont="1" applyFill="1" applyBorder="1" applyAlignment="1">
      <alignment horizontal="right"/>
    </xf>
    <xf numFmtId="2" fontId="9" fillId="4" borderId="34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7" xfId="0" applyFont="1" applyFill="1" applyBorder="1" applyAlignment="1">
      <alignment horizontal="center"/>
    </xf>
    <xf numFmtId="2" fontId="9" fillId="5" borderId="34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64" fontId="9" fillId="2" borderId="0" xfId="0" applyNumberFormat="1" applyFont="1" applyFill="1" applyAlignment="1">
      <alignment horizontal="center"/>
    </xf>
    <xf numFmtId="164" fontId="9" fillId="4" borderId="10" xfId="0" applyNumberFormat="1" applyFont="1" applyFill="1" applyBorder="1" applyAlignment="1">
      <alignment horizontal="center"/>
    </xf>
    <xf numFmtId="0" fontId="9" fillId="2" borderId="35" xfId="0" applyFont="1" applyFill="1" applyBorder="1" applyAlignment="1">
      <alignment horizontal="right"/>
    </xf>
    <xf numFmtId="164" fontId="11" fillId="3" borderId="34" xfId="0" applyNumberFormat="1" applyFont="1" applyFill="1" applyBorder="1" applyAlignment="1" applyProtection="1">
      <alignment horizontal="center"/>
      <protection locked="0"/>
    </xf>
    <xf numFmtId="164" fontId="9" fillId="2" borderId="0" xfId="0" applyNumberFormat="1" applyFont="1" applyFill="1"/>
    <xf numFmtId="0" fontId="9" fillId="2" borderId="22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8" xfId="0" applyFont="1" applyFill="1" applyBorder="1" applyAlignment="1">
      <alignment horizontal="right"/>
    </xf>
    <xf numFmtId="2" fontId="9" fillId="4" borderId="8" xfId="0" applyNumberFormat="1" applyFont="1" applyFill="1" applyBorder="1" applyAlignment="1">
      <alignment horizontal="center"/>
    </xf>
    <xf numFmtId="171" fontId="10" fillId="5" borderId="6" xfId="0" applyNumberFormat="1" applyFont="1" applyFill="1" applyBorder="1" applyAlignment="1">
      <alignment horizontal="center"/>
    </xf>
    <xf numFmtId="171" fontId="9" fillId="2" borderId="0" xfId="0" applyNumberFormat="1" applyFont="1" applyFill="1" applyAlignment="1">
      <alignment horizontal="center"/>
    </xf>
    <xf numFmtId="10" fontId="9" fillId="4" borderId="34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0" fontId="9" fillId="5" borderId="8" xfId="0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2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2" fontId="10" fillId="2" borderId="6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2" fontId="9" fillId="2" borderId="14" xfId="0" applyNumberFormat="1" applyFont="1" applyFill="1" applyBorder="1" applyAlignment="1">
      <alignment horizontal="center"/>
    </xf>
    <xf numFmtId="10" fontId="9" fillId="2" borderId="6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/>
    </xf>
    <xf numFmtId="2" fontId="9" fillId="2" borderId="16" xfId="0" applyNumberFormat="1" applyFont="1" applyFill="1" applyBorder="1" applyAlignment="1">
      <alignment horizontal="center"/>
    </xf>
    <xf numFmtId="10" fontId="9" fillId="2" borderId="7" xfId="0" applyNumberFormat="1" applyFont="1" applyFill="1" applyBorder="1" applyAlignment="1">
      <alignment horizontal="center" vertical="center"/>
    </xf>
    <xf numFmtId="1" fontId="11" fillId="3" borderId="16" xfId="0" applyNumberFormat="1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>
      <alignment horizontal="center"/>
    </xf>
    <xf numFmtId="0" fontId="11" fillId="3" borderId="36" xfId="0" applyFont="1" applyFill="1" applyBorder="1" applyAlignment="1" applyProtection="1">
      <alignment horizontal="center"/>
      <protection locked="0"/>
    </xf>
    <xf numFmtId="2" fontId="9" fillId="2" borderId="6" xfId="0" applyNumberFormat="1" applyFont="1" applyFill="1" applyBorder="1" applyAlignment="1">
      <alignment horizontal="center"/>
    </xf>
    <xf numFmtId="10" fontId="9" fillId="2" borderId="15" xfId="0" applyNumberFormat="1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/>
    </xf>
    <xf numFmtId="10" fontId="9" fillId="2" borderId="17" xfId="0" applyNumberFormat="1" applyFont="1" applyFill="1" applyBorder="1" applyAlignment="1">
      <alignment horizontal="center" vertical="center"/>
    </xf>
    <xf numFmtId="2" fontId="9" fillId="2" borderId="8" xfId="0" applyNumberFormat="1" applyFont="1" applyFill="1" applyBorder="1" applyAlignment="1">
      <alignment horizontal="center"/>
    </xf>
    <xf numFmtId="10" fontId="9" fillId="2" borderId="37" xfId="0" applyNumberFormat="1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/>
    </xf>
    <xf numFmtId="2" fontId="12" fillId="2" borderId="37" xfId="0" applyNumberFormat="1" applyFont="1" applyFill="1" applyBorder="1" applyAlignment="1">
      <alignment horizontal="center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8" xfId="0" applyFont="1" applyFill="1" applyBorder="1" applyAlignment="1">
      <alignment horizontal="right"/>
    </xf>
    <xf numFmtId="10" fontId="11" fillId="5" borderId="26" xfId="0" applyNumberFormat="1" applyFont="1" applyFill="1" applyBorder="1" applyAlignment="1">
      <alignment horizontal="center"/>
    </xf>
    <xf numFmtId="0" fontId="9" fillId="2" borderId="34" xfId="0" applyFont="1" applyFill="1" applyBorder="1" applyAlignment="1">
      <alignment horizontal="right"/>
    </xf>
    <xf numFmtId="167" fontId="11" fillId="4" borderId="39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0" fontId="11" fillId="5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7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1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1" fontId="11" fillId="3" borderId="27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3" xfId="0" applyNumberFormat="1" applyFont="1" applyFill="1" applyBorder="1" applyAlignment="1">
      <alignment horizontal="center"/>
    </xf>
    <xf numFmtId="1" fontId="10" fillId="4" borderId="44" xfId="0" applyNumberFormat="1" applyFont="1" applyFill="1" applyBorder="1" applyAlignment="1">
      <alignment horizontal="center"/>
    </xf>
    <xf numFmtId="171" fontId="10" fillId="4" borderId="8" xfId="0" applyNumberFormat="1" applyFont="1" applyFill="1" applyBorder="1" applyAlignment="1">
      <alignment horizontal="center"/>
    </xf>
    <xf numFmtId="0" fontId="9" fillId="2" borderId="45" xfId="0" applyFont="1" applyFill="1" applyBorder="1" applyAlignment="1">
      <alignment horizontal="right"/>
    </xf>
    <xf numFmtId="0" fontId="11" fillId="3" borderId="46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2" fontId="9" fillId="4" borderId="2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0" xfId="0" applyNumberFormat="1" applyFont="1" applyFill="1" applyBorder="1" applyAlignment="1">
      <alignment horizontal="center"/>
    </xf>
    <xf numFmtId="164" fontId="9" fillId="4" borderId="20" xfId="0" applyNumberFormat="1" applyFont="1" applyFill="1" applyBorder="1" applyAlignment="1">
      <alignment horizontal="center"/>
    </xf>
    <xf numFmtId="0" fontId="1" fillId="2" borderId="0" xfId="0" applyFont="1" applyFill="1"/>
    <xf numFmtId="164" fontId="9" fillId="5" borderId="20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9" fillId="2" borderId="47" xfId="0" applyFont="1" applyFill="1" applyBorder="1" applyAlignment="1">
      <alignment horizontal="right"/>
    </xf>
    <xf numFmtId="2" fontId="9" fillId="5" borderId="23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9" xfId="0" applyFont="1" applyFill="1" applyBorder="1" applyAlignment="1">
      <alignment horizontal="right"/>
    </xf>
    <xf numFmtId="171" fontId="10" fillId="5" borderId="9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4" xfId="0" applyNumberFormat="1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2" borderId="41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 wrapText="1"/>
    </xf>
    <xf numFmtId="0" fontId="9" fillId="2" borderId="16" xfId="0" applyFont="1" applyFill="1" applyBorder="1" applyAlignment="1">
      <alignment horizontal="center"/>
    </xf>
    <xf numFmtId="1" fontId="11" fillId="3" borderId="24" xfId="0" applyNumberFormat="1" applyFont="1" applyFill="1" applyBorder="1" applyAlignment="1" applyProtection="1">
      <alignment horizontal="center"/>
      <protection locked="0"/>
    </xf>
    <xf numFmtId="2" fontId="9" fillId="2" borderId="19" xfId="0" applyNumberFormat="1" applyFont="1" applyFill="1" applyBorder="1" applyAlignment="1">
      <alignment horizontal="center"/>
    </xf>
    <xf numFmtId="10" fontId="9" fillId="2" borderId="23" xfId="0" applyNumberFormat="1" applyFont="1" applyFill="1" applyBorder="1" applyAlignment="1">
      <alignment horizontal="center"/>
    </xf>
    <xf numFmtId="2" fontId="9" fillId="2" borderId="24" xfId="0" applyNumberFormat="1" applyFont="1" applyFill="1" applyBorder="1" applyAlignment="1">
      <alignment horizontal="center"/>
    </xf>
    <xf numFmtId="10" fontId="9" fillId="2" borderId="25" xfId="0" applyNumberFormat="1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1" fontId="11" fillId="3" borderId="28" xfId="0" applyNumberFormat="1" applyFont="1" applyFill="1" applyBorder="1" applyAlignment="1" applyProtection="1">
      <alignment horizontal="center"/>
      <protection locked="0"/>
    </xf>
    <xf numFmtId="2" fontId="9" fillId="2" borderId="28" xfId="0" applyNumberFormat="1" applyFont="1" applyFill="1" applyBorder="1" applyAlignment="1">
      <alignment horizontal="center"/>
    </xf>
    <xf numFmtId="10" fontId="9" fillId="2" borderId="29" xfId="0" applyNumberFormat="1" applyFont="1" applyFill="1" applyBorder="1" applyAlignment="1">
      <alignment horizontal="center"/>
    </xf>
    <xf numFmtId="2" fontId="9" fillId="2" borderId="1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71" fontId="9" fillId="2" borderId="50" xfId="0" applyNumberFormat="1" applyFont="1" applyFill="1" applyBorder="1" applyAlignment="1">
      <alignment horizontal="right"/>
    </xf>
    <xf numFmtId="10" fontId="11" fillId="5" borderId="20" xfId="0" applyNumberFormat="1" applyFont="1" applyFill="1" applyBorder="1" applyAlignment="1">
      <alignment horizontal="center"/>
    </xf>
    <xf numFmtId="0" fontId="9" fillId="2" borderId="16" xfId="0" applyFont="1" applyFill="1" applyBorder="1"/>
    <xf numFmtId="0" fontId="9" fillId="2" borderId="51" xfId="0" applyFont="1" applyFill="1" applyBorder="1"/>
    <xf numFmtId="10" fontId="11" fillId="4" borderId="20" xfId="0" applyNumberFormat="1" applyFont="1" applyFill="1" applyBorder="1" applyAlignment="1">
      <alignment horizontal="center"/>
    </xf>
    <xf numFmtId="0" fontId="9" fillId="2" borderId="36" xfId="0" applyFont="1" applyFill="1" applyBorder="1"/>
    <xf numFmtId="0" fontId="9" fillId="2" borderId="52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right"/>
    </xf>
    <xf numFmtId="0" fontId="11" fillId="5" borderId="10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/>
    <xf numFmtId="0" fontId="9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4" xfId="0" applyFont="1" applyFill="1" applyBorder="1"/>
    <xf numFmtId="0" fontId="9" fillId="2" borderId="4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8" fontId="12" fillId="3" borderId="0" xfId="0" applyNumberFormat="1" applyFont="1" applyFill="1" applyAlignment="1" applyProtection="1">
      <alignment horizontal="center"/>
      <protection locked="0"/>
    </xf>
    <xf numFmtId="169" fontId="9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0" fontId="17" fillId="2" borderId="0" xfId="0" applyFont="1" applyFill="1"/>
    <xf numFmtId="2" fontId="10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0" fillId="2" borderId="0" xfId="0" applyNumberFormat="1" applyFont="1" applyFill="1" applyAlignment="1">
      <alignment horizontal="center"/>
    </xf>
    <xf numFmtId="0" fontId="9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71" fontId="9" fillId="2" borderId="19" xfId="0" applyNumberFormat="1" applyFont="1" applyFill="1" applyBorder="1" applyAlignment="1">
      <alignment horizontal="center"/>
    </xf>
    <xf numFmtId="171" fontId="9" fillId="2" borderId="23" xfId="0" applyNumberFormat="1" applyFont="1" applyFill="1" applyBorder="1" applyAlignment="1">
      <alignment horizontal="center"/>
    </xf>
    <xf numFmtId="0" fontId="17" fillId="2" borderId="6" xfId="0" applyFont="1" applyFill="1" applyBorder="1"/>
    <xf numFmtId="0" fontId="9" fillId="2" borderId="17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71" fontId="9" fillId="2" borderId="24" xfId="0" applyNumberFormat="1" applyFont="1" applyFill="1" applyBorder="1" applyAlignment="1">
      <alignment horizontal="center"/>
    </xf>
    <xf numFmtId="171" fontId="9" fillId="2" borderId="25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6" xfId="0" applyFont="1" applyFill="1" applyBorder="1" applyAlignment="1">
      <alignment horizontal="center"/>
    </xf>
    <xf numFmtId="0" fontId="11" fillId="3" borderId="27" xfId="0" applyFont="1" applyFill="1" applyBorder="1" applyAlignment="1" applyProtection="1">
      <alignment horizontal="center"/>
      <protection locked="0"/>
    </xf>
    <xf numFmtId="171" fontId="9" fillId="2" borderId="28" xfId="0" applyNumberFormat="1" applyFont="1" applyFill="1" applyBorder="1" applyAlignment="1">
      <alignment horizontal="center"/>
    </xf>
    <xf numFmtId="171" fontId="9" fillId="2" borderId="29" xfId="0" applyNumberFormat="1" applyFont="1" applyFill="1" applyBorder="1" applyAlignment="1">
      <alignment horizontal="center"/>
    </xf>
    <xf numFmtId="0" fontId="9" fillId="2" borderId="8" xfId="0" applyFont="1" applyFill="1" applyBorder="1"/>
    <xf numFmtId="0" fontId="9" fillId="2" borderId="17" xfId="0" applyFont="1" applyFill="1" applyBorder="1" applyAlignment="1">
      <alignment horizontal="right"/>
    </xf>
    <xf numFmtId="1" fontId="10" fillId="4" borderId="30" xfId="0" applyNumberFormat="1" applyFont="1" applyFill="1" applyBorder="1" applyAlignment="1">
      <alignment horizontal="center"/>
    </xf>
    <xf numFmtId="171" fontId="10" fillId="4" borderId="31" xfId="0" applyNumberFormat="1" applyFont="1" applyFill="1" applyBorder="1" applyAlignment="1">
      <alignment horizontal="center"/>
    </xf>
    <xf numFmtId="171" fontId="10" fillId="4" borderId="3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9" fillId="2" borderId="33" xfId="0" applyFont="1" applyFill="1" applyBorder="1" applyAlignment="1">
      <alignment horizontal="right"/>
    </xf>
    <xf numFmtId="0" fontId="11" fillId="3" borderId="9" xfId="0" applyFont="1" applyFill="1" applyBorder="1" applyAlignment="1" applyProtection="1">
      <alignment horizontal="center"/>
      <protection locked="0"/>
    </xf>
    <xf numFmtId="0" fontId="9" fillId="2" borderId="4" xfId="0" applyFont="1" applyFill="1" applyBorder="1" applyAlignment="1">
      <alignment horizontal="right"/>
    </xf>
    <xf numFmtId="2" fontId="9" fillId="4" borderId="34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7" xfId="0" applyFont="1" applyFill="1" applyBorder="1" applyAlignment="1">
      <alignment horizontal="center"/>
    </xf>
    <xf numFmtId="2" fontId="9" fillId="5" borderId="34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64" fontId="9" fillId="2" borderId="0" xfId="0" applyNumberFormat="1" applyFont="1" applyFill="1" applyAlignment="1">
      <alignment horizontal="center"/>
    </xf>
    <xf numFmtId="164" fontId="9" fillId="4" borderId="10" xfId="0" applyNumberFormat="1" applyFont="1" applyFill="1" applyBorder="1" applyAlignment="1">
      <alignment horizontal="center"/>
    </xf>
    <xf numFmtId="0" fontId="9" fillId="2" borderId="35" xfId="0" applyFont="1" applyFill="1" applyBorder="1" applyAlignment="1">
      <alignment horizontal="right"/>
    </xf>
    <xf numFmtId="164" fontId="11" fillId="3" borderId="34" xfId="0" applyNumberFormat="1" applyFont="1" applyFill="1" applyBorder="1" applyAlignment="1" applyProtection="1">
      <alignment horizontal="center"/>
      <protection locked="0"/>
    </xf>
    <xf numFmtId="164" fontId="9" fillId="2" borderId="0" xfId="0" applyNumberFormat="1" applyFont="1" applyFill="1"/>
    <xf numFmtId="0" fontId="9" fillId="2" borderId="22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8" xfId="0" applyFont="1" applyFill="1" applyBorder="1" applyAlignment="1">
      <alignment horizontal="right"/>
    </xf>
    <xf numFmtId="2" fontId="9" fillId="4" borderId="8" xfId="0" applyNumberFormat="1" applyFont="1" applyFill="1" applyBorder="1" applyAlignment="1">
      <alignment horizontal="center"/>
    </xf>
    <xf numFmtId="171" fontId="10" fillId="5" borderId="6" xfId="0" applyNumberFormat="1" applyFont="1" applyFill="1" applyBorder="1" applyAlignment="1">
      <alignment horizontal="center"/>
    </xf>
    <xf numFmtId="171" fontId="9" fillId="2" borderId="0" xfId="0" applyNumberFormat="1" applyFont="1" applyFill="1" applyAlignment="1">
      <alignment horizontal="center"/>
    </xf>
    <xf numFmtId="10" fontId="9" fillId="4" borderId="34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0" fontId="9" fillId="5" borderId="8" xfId="0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2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2" fontId="10" fillId="2" borderId="6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2" fontId="9" fillId="2" borderId="14" xfId="0" applyNumberFormat="1" applyFont="1" applyFill="1" applyBorder="1" applyAlignment="1">
      <alignment horizontal="center"/>
    </xf>
    <xf numFmtId="10" fontId="9" fillId="2" borderId="6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/>
    </xf>
    <xf numFmtId="2" fontId="9" fillId="2" borderId="16" xfId="0" applyNumberFormat="1" applyFont="1" applyFill="1" applyBorder="1" applyAlignment="1">
      <alignment horizontal="center"/>
    </xf>
    <xf numFmtId="10" fontId="9" fillId="2" borderId="7" xfId="0" applyNumberFormat="1" applyFont="1" applyFill="1" applyBorder="1" applyAlignment="1">
      <alignment horizontal="center" vertical="center"/>
    </xf>
    <xf numFmtId="1" fontId="11" fillId="3" borderId="16" xfId="0" applyNumberFormat="1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>
      <alignment horizontal="center"/>
    </xf>
    <xf numFmtId="0" fontId="11" fillId="3" borderId="36" xfId="0" applyFont="1" applyFill="1" applyBorder="1" applyAlignment="1" applyProtection="1">
      <alignment horizontal="center"/>
      <protection locked="0"/>
    </xf>
    <xf numFmtId="2" fontId="9" fillId="2" borderId="6" xfId="0" applyNumberFormat="1" applyFont="1" applyFill="1" applyBorder="1" applyAlignment="1">
      <alignment horizontal="center"/>
    </xf>
    <xf numFmtId="10" fontId="9" fillId="2" borderId="15" xfId="0" applyNumberFormat="1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/>
    </xf>
    <xf numFmtId="10" fontId="9" fillId="2" borderId="17" xfId="0" applyNumberFormat="1" applyFont="1" applyFill="1" applyBorder="1" applyAlignment="1">
      <alignment horizontal="center" vertical="center"/>
    </xf>
    <xf numFmtId="2" fontId="9" fillId="2" borderId="8" xfId="0" applyNumberFormat="1" applyFont="1" applyFill="1" applyBorder="1" applyAlignment="1">
      <alignment horizontal="center"/>
    </xf>
    <xf numFmtId="10" fontId="9" fillId="2" borderId="37" xfId="0" applyNumberFormat="1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/>
    </xf>
    <xf numFmtId="2" fontId="12" fillId="2" borderId="37" xfId="0" applyNumberFormat="1" applyFont="1" applyFill="1" applyBorder="1" applyAlignment="1">
      <alignment horizontal="center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8" xfId="0" applyFont="1" applyFill="1" applyBorder="1" applyAlignment="1">
      <alignment horizontal="right"/>
    </xf>
    <xf numFmtId="10" fontId="11" fillId="5" borderId="26" xfId="0" applyNumberFormat="1" applyFont="1" applyFill="1" applyBorder="1" applyAlignment="1">
      <alignment horizontal="center"/>
    </xf>
    <xf numFmtId="0" fontId="9" fillId="2" borderId="34" xfId="0" applyFont="1" applyFill="1" applyBorder="1" applyAlignment="1">
      <alignment horizontal="right"/>
    </xf>
    <xf numFmtId="167" fontId="11" fillId="4" borderId="39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0" fontId="11" fillId="5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7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1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1" fontId="11" fillId="3" borderId="27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3" xfId="0" applyNumberFormat="1" applyFont="1" applyFill="1" applyBorder="1" applyAlignment="1">
      <alignment horizontal="center"/>
    </xf>
    <xf numFmtId="1" fontId="10" fillId="4" borderId="44" xfId="0" applyNumberFormat="1" applyFont="1" applyFill="1" applyBorder="1" applyAlignment="1">
      <alignment horizontal="center"/>
    </xf>
    <xf numFmtId="171" fontId="10" fillId="4" borderId="8" xfId="0" applyNumberFormat="1" applyFont="1" applyFill="1" applyBorder="1" applyAlignment="1">
      <alignment horizontal="center"/>
    </xf>
    <xf numFmtId="0" fontId="9" fillId="2" borderId="45" xfId="0" applyFont="1" applyFill="1" applyBorder="1" applyAlignment="1">
      <alignment horizontal="right"/>
    </xf>
    <xf numFmtId="0" fontId="11" fillId="3" borderId="46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2" fontId="9" fillId="4" borderId="2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0" xfId="0" applyNumberFormat="1" applyFont="1" applyFill="1" applyBorder="1" applyAlignment="1">
      <alignment horizontal="center"/>
    </xf>
    <xf numFmtId="164" fontId="9" fillId="4" borderId="20" xfId="0" applyNumberFormat="1" applyFont="1" applyFill="1" applyBorder="1" applyAlignment="1">
      <alignment horizontal="center"/>
    </xf>
    <xf numFmtId="0" fontId="1" fillId="2" borderId="0" xfId="0" applyFont="1" applyFill="1"/>
    <xf numFmtId="164" fontId="9" fillId="5" borderId="20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9" fillId="2" borderId="47" xfId="0" applyFont="1" applyFill="1" applyBorder="1" applyAlignment="1">
      <alignment horizontal="right"/>
    </xf>
    <xf numFmtId="2" fontId="9" fillId="5" borderId="23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9" xfId="0" applyFont="1" applyFill="1" applyBorder="1" applyAlignment="1">
      <alignment horizontal="right"/>
    </xf>
    <xf numFmtId="171" fontId="10" fillId="5" borderId="9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4" xfId="0" applyNumberFormat="1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2" borderId="41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 wrapText="1"/>
    </xf>
    <xf numFmtId="0" fontId="9" fillId="2" borderId="16" xfId="0" applyFont="1" applyFill="1" applyBorder="1" applyAlignment="1">
      <alignment horizontal="center"/>
    </xf>
    <xf numFmtId="1" fontId="11" fillId="3" borderId="24" xfId="0" applyNumberFormat="1" applyFont="1" applyFill="1" applyBorder="1" applyAlignment="1" applyProtection="1">
      <alignment horizontal="center"/>
      <protection locked="0"/>
    </xf>
    <xf numFmtId="2" fontId="9" fillId="2" borderId="19" xfId="0" applyNumberFormat="1" applyFont="1" applyFill="1" applyBorder="1" applyAlignment="1">
      <alignment horizontal="center"/>
    </xf>
    <xf numFmtId="10" fontId="9" fillId="2" borderId="23" xfId="0" applyNumberFormat="1" applyFont="1" applyFill="1" applyBorder="1" applyAlignment="1">
      <alignment horizontal="center"/>
    </xf>
    <xf numFmtId="2" fontId="9" fillId="2" borderId="24" xfId="0" applyNumberFormat="1" applyFont="1" applyFill="1" applyBorder="1" applyAlignment="1">
      <alignment horizontal="center"/>
    </xf>
    <xf numFmtId="10" fontId="9" fillId="2" borderId="25" xfId="0" applyNumberFormat="1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1" fontId="11" fillId="3" borderId="28" xfId="0" applyNumberFormat="1" applyFont="1" applyFill="1" applyBorder="1" applyAlignment="1" applyProtection="1">
      <alignment horizontal="center"/>
      <protection locked="0"/>
    </xf>
    <xf numFmtId="2" fontId="9" fillId="2" borderId="28" xfId="0" applyNumberFormat="1" applyFont="1" applyFill="1" applyBorder="1" applyAlignment="1">
      <alignment horizontal="center"/>
    </xf>
    <xf numFmtId="10" fontId="9" fillId="2" borderId="29" xfId="0" applyNumberFormat="1" applyFont="1" applyFill="1" applyBorder="1" applyAlignment="1">
      <alignment horizontal="center"/>
    </xf>
    <xf numFmtId="2" fontId="9" fillId="2" borderId="1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71" fontId="9" fillId="2" borderId="50" xfId="0" applyNumberFormat="1" applyFont="1" applyFill="1" applyBorder="1" applyAlignment="1">
      <alignment horizontal="right"/>
    </xf>
    <xf numFmtId="10" fontId="11" fillId="5" borderId="20" xfId="0" applyNumberFormat="1" applyFont="1" applyFill="1" applyBorder="1" applyAlignment="1">
      <alignment horizontal="center"/>
    </xf>
    <xf numFmtId="0" fontId="9" fillId="2" borderId="16" xfId="0" applyFont="1" applyFill="1" applyBorder="1"/>
    <xf numFmtId="0" fontId="9" fillId="2" borderId="51" xfId="0" applyFont="1" applyFill="1" applyBorder="1"/>
    <xf numFmtId="10" fontId="11" fillId="4" borderId="20" xfId="0" applyNumberFormat="1" applyFont="1" applyFill="1" applyBorder="1" applyAlignment="1">
      <alignment horizontal="center"/>
    </xf>
    <xf numFmtId="0" fontId="9" fillId="2" borderId="36" xfId="0" applyFont="1" applyFill="1" applyBorder="1"/>
    <xf numFmtId="0" fontId="9" fillId="2" borderId="52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right"/>
    </xf>
    <xf numFmtId="0" fontId="11" fillId="5" borderId="10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/>
    <xf numFmtId="0" fontId="9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4" xfId="0" applyFont="1" applyFill="1" applyBorder="1"/>
    <xf numFmtId="0" fontId="9" fillId="2" borderId="4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0" fontId="22" fillId="2" borderId="0" xfId="1" applyFont="1"/>
    <xf numFmtId="0" fontId="23" fillId="2" borderId="55" xfId="1" applyFont="1" applyBorder="1" applyAlignment="1"/>
    <xf numFmtId="0" fontId="23" fillId="2" borderId="0" xfId="1" applyFont="1" applyBorder="1"/>
    <xf numFmtId="0" fontId="24" fillId="2" borderId="55" xfId="1" applyFont="1" applyBorder="1" applyAlignment="1"/>
    <xf numFmtId="0" fontId="24" fillId="2" borderId="0" xfId="1" applyFont="1" applyBorder="1" applyAlignment="1"/>
    <xf numFmtId="0" fontId="24" fillId="2" borderId="0" xfId="1" applyFont="1" applyBorder="1" applyAlignment="1">
      <alignment horizontal="right"/>
    </xf>
    <xf numFmtId="0" fontId="23" fillId="2" borderId="56" xfId="1" applyFont="1" applyBorder="1" applyAlignment="1"/>
    <xf numFmtId="0" fontId="23" fillId="2" borderId="56" xfId="1" quotePrefix="1" applyFont="1" applyBorder="1" applyAlignment="1"/>
    <xf numFmtId="0" fontId="23" fillId="2" borderId="0" xfId="1" quotePrefix="1" applyFont="1" applyBorder="1" applyAlignment="1"/>
    <xf numFmtId="0" fontId="24" fillId="2" borderId="57" xfId="1" applyFont="1" applyBorder="1" applyAlignment="1">
      <alignment horizontal="center"/>
    </xf>
    <xf numFmtId="0" fontId="23" fillId="2" borderId="57" xfId="1" applyFont="1" applyBorder="1" applyAlignment="1">
      <alignment horizontal="center"/>
    </xf>
    <xf numFmtId="0" fontId="24" fillId="2" borderId="57" xfId="1" applyFont="1" applyBorder="1" applyAlignment="1"/>
    <xf numFmtId="0" fontId="23" fillId="2" borderId="0" xfId="1" applyFont="1"/>
    <xf numFmtId="0" fontId="25" fillId="2" borderId="0" xfId="1" applyFont="1"/>
    <xf numFmtId="10" fontId="23" fillId="2" borderId="58" xfId="2" applyNumberFormat="1" applyFont="1" applyBorder="1"/>
    <xf numFmtId="0" fontId="23" fillId="2" borderId="0" xfId="1" applyFont="1" applyAlignment="1">
      <alignment horizontal="center"/>
    </xf>
    <xf numFmtId="0" fontId="23" fillId="2" borderId="58" xfId="1" applyFont="1" applyBorder="1"/>
    <xf numFmtId="0" fontId="23" fillId="2" borderId="0" xfId="1" applyFont="1" applyProtection="1">
      <protection locked="0"/>
    </xf>
    <xf numFmtId="0" fontId="23" fillId="2" borderId="0" xfId="1" applyFont="1" applyAlignment="1" applyProtection="1">
      <alignment horizontal="left"/>
      <protection locked="0"/>
    </xf>
    <xf numFmtId="0" fontId="24" fillId="2" borderId="0" xfId="1" applyFont="1"/>
    <xf numFmtId="0" fontId="22" fillId="2" borderId="0" xfId="1" applyFont="1" applyBorder="1"/>
    <xf numFmtId="0" fontId="23" fillId="2" borderId="0" xfId="1" applyFont="1" applyBorder="1" applyProtection="1">
      <protection locked="0"/>
    </xf>
    <xf numFmtId="0" fontId="23" fillId="2" borderId="0" xfId="1" quotePrefix="1" applyFont="1" applyAlignment="1" applyProtection="1">
      <alignment horizontal="left"/>
      <protection locked="0"/>
    </xf>
    <xf numFmtId="0" fontId="23" fillId="2" borderId="59" xfId="1" applyFont="1" applyBorder="1"/>
    <xf numFmtId="0" fontId="23" fillId="2" borderId="56" xfId="1" applyFont="1" applyBorder="1"/>
    <xf numFmtId="0" fontId="24" fillId="2" borderId="56" xfId="1" applyFont="1" applyFill="1" applyBorder="1" applyAlignment="1">
      <alignment horizontal="center"/>
    </xf>
    <xf numFmtId="0" fontId="24" fillId="6" borderId="60" xfId="1" applyFont="1" applyFill="1" applyBorder="1" applyAlignment="1">
      <alignment horizontal="center"/>
    </xf>
    <xf numFmtId="0" fontId="23" fillId="2" borderId="61" xfId="1" applyFont="1" applyBorder="1"/>
    <xf numFmtId="0" fontId="23" fillId="2" borderId="62" xfId="1" applyFont="1" applyBorder="1"/>
    <xf numFmtId="167" fontId="24" fillId="2" borderId="0" xfId="1" applyNumberFormat="1" applyFont="1" applyFill="1" applyBorder="1" applyAlignment="1">
      <alignment horizontal="center"/>
    </xf>
    <xf numFmtId="10" fontId="24" fillId="7" borderId="60" xfId="1" applyNumberFormat="1" applyFont="1" applyFill="1" applyBorder="1" applyAlignment="1">
      <alignment horizontal="center"/>
    </xf>
    <xf numFmtId="0" fontId="23" fillId="2" borderId="63" xfId="1" applyFont="1" applyBorder="1"/>
    <xf numFmtId="2" fontId="24" fillId="6" borderId="60" xfId="1" applyNumberFormat="1" applyFont="1" applyFill="1" applyBorder="1" applyAlignment="1">
      <alignment horizontal="center"/>
    </xf>
    <xf numFmtId="1" fontId="24" fillId="6" borderId="60" xfId="1" applyNumberFormat="1" applyFont="1" applyFill="1" applyBorder="1" applyAlignment="1">
      <alignment horizontal="center"/>
    </xf>
    <xf numFmtId="1" fontId="24" fillId="6" borderId="64" xfId="1" applyNumberFormat="1" applyFont="1" applyFill="1" applyBorder="1" applyAlignment="1">
      <alignment horizontal="center"/>
    </xf>
    <xf numFmtId="0" fontId="23" fillId="2" borderId="65" xfId="1" applyFont="1" applyBorder="1"/>
    <xf numFmtId="2" fontId="26" fillId="8" borderId="61" xfId="1" applyNumberFormat="1" applyFont="1" applyFill="1" applyBorder="1" applyAlignment="1" applyProtection="1">
      <alignment horizontal="center"/>
      <protection locked="0"/>
    </xf>
    <xf numFmtId="0" fontId="26" fillId="8" borderId="61" xfId="1" applyFont="1" applyFill="1" applyBorder="1" applyAlignment="1" applyProtection="1">
      <alignment horizontal="center"/>
      <protection locked="0"/>
    </xf>
    <xf numFmtId="0" fontId="23" fillId="2" borderId="63" xfId="1" applyFont="1" applyBorder="1" applyAlignment="1">
      <alignment horizontal="center"/>
    </xf>
    <xf numFmtId="2" fontId="26" fillId="8" borderId="63" xfId="1" applyNumberFormat="1" applyFont="1" applyFill="1" applyBorder="1" applyAlignment="1" applyProtection="1">
      <alignment horizontal="center"/>
      <protection locked="0"/>
    </xf>
    <xf numFmtId="0" fontId="26" fillId="8" borderId="63" xfId="1" applyFont="1" applyFill="1" applyBorder="1" applyAlignment="1" applyProtection="1">
      <alignment horizontal="center"/>
      <protection locked="0"/>
    </xf>
    <xf numFmtId="2" fontId="26" fillId="8" borderId="65" xfId="1" applyNumberFormat="1" applyFont="1" applyFill="1" applyBorder="1" applyAlignment="1" applyProtection="1">
      <alignment horizontal="center"/>
      <protection locked="0"/>
    </xf>
    <xf numFmtId="0" fontId="24" fillId="2" borderId="60" xfId="1" quotePrefix="1" applyFont="1" applyBorder="1" applyAlignment="1">
      <alignment horizontal="center"/>
    </xf>
    <xf numFmtId="0" fontId="24" fillId="2" borderId="60" xfId="1" applyFont="1" applyBorder="1" applyAlignment="1">
      <alignment horizontal="center"/>
    </xf>
    <xf numFmtId="0" fontId="24" fillId="2" borderId="64" xfId="1" quotePrefix="1" applyFont="1" applyBorder="1" applyAlignment="1">
      <alignment horizontal="center"/>
    </xf>
    <xf numFmtId="165" fontId="24" fillId="2" borderId="0" xfId="1" applyNumberFormat="1" applyFont="1" applyAlignment="1">
      <alignment horizontal="center"/>
    </xf>
    <xf numFmtId="0" fontId="24" fillId="2" borderId="0" xfId="1" quotePrefix="1" applyFont="1" applyAlignment="1">
      <alignment horizontal="left"/>
    </xf>
    <xf numFmtId="2" fontId="24" fillId="2" borderId="0" xfId="1" applyNumberFormat="1" applyFont="1" applyAlignment="1">
      <alignment horizontal="center"/>
    </xf>
    <xf numFmtId="0" fontId="24" fillId="2" borderId="0" xfId="1" applyFont="1" applyAlignment="1">
      <alignment horizontal="left"/>
    </xf>
    <xf numFmtId="0" fontId="27" fillId="2" borderId="0" xfId="1" applyFont="1" applyAlignment="1">
      <alignment horizontal="left"/>
    </xf>
    <xf numFmtId="0" fontId="27" fillId="2" borderId="0" xfId="1" applyFont="1"/>
    <xf numFmtId="0" fontId="28" fillId="2" borderId="0" xfId="1" quotePrefix="1" applyFont="1" applyAlignment="1">
      <alignment horizontal="center"/>
    </xf>
    <xf numFmtId="166" fontId="23" fillId="2" borderId="0" xfId="1" quotePrefix="1" applyNumberFormat="1" applyFont="1" applyAlignment="1">
      <alignment horizontal="left"/>
    </xf>
    <xf numFmtId="0" fontId="24" fillId="2" borderId="0" xfId="1" applyFont="1" applyAlignment="1">
      <alignment horizontal="right"/>
    </xf>
    <xf numFmtId="0" fontId="23" fillId="2" borderId="0" xfId="1" quotePrefix="1" applyFont="1" applyAlignment="1">
      <alignment horizontal="left"/>
    </xf>
    <xf numFmtId="0" fontId="28" fillId="2" borderId="0" xfId="1" quotePrefix="1" applyFont="1" applyAlignment="1">
      <alignment horizontal="center"/>
    </xf>
    <xf numFmtId="0" fontId="29" fillId="2" borderId="0" xfId="1" applyFont="1" applyBorder="1" applyAlignment="1"/>
    <xf numFmtId="0" fontId="22" fillId="2" borderId="0" xfId="1" applyFont="1" applyFill="1" applyBorder="1" applyAlignment="1">
      <alignment horizontal="right"/>
    </xf>
    <xf numFmtId="0" fontId="22" fillId="2" borderId="0" xfId="1" applyFont="1" applyAlignment="1">
      <alignment horizontal="right"/>
    </xf>
    <xf numFmtId="0" fontId="31" fillId="2" borderId="0" xfId="1" applyFont="1"/>
    <xf numFmtId="164" fontId="6" fillId="2" borderId="6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 wrapText="1"/>
    </xf>
    <xf numFmtId="165" fontId="4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30" fillId="2" borderId="68" xfId="1" applyFont="1" applyBorder="1" applyAlignment="1">
      <alignment horizontal="center"/>
    </xf>
    <xf numFmtId="0" fontId="30" fillId="2" borderId="67" xfId="1" applyFont="1" applyBorder="1" applyAlignment="1">
      <alignment horizontal="center"/>
    </xf>
    <xf numFmtId="0" fontId="30" fillId="2" borderId="66" xfId="1" applyFont="1" applyBorder="1" applyAlignment="1">
      <alignment horizontal="center"/>
    </xf>
    <xf numFmtId="0" fontId="28" fillId="2" borderId="0" xfId="1" quotePrefix="1" applyFont="1" applyAlignment="1">
      <alignment horizontal="center"/>
    </xf>
    <xf numFmtId="0" fontId="11" fillId="3" borderId="0" xfId="0" applyFont="1" applyFill="1" applyAlignment="1" applyProtection="1">
      <alignment horizontal="left" wrapText="1"/>
      <protection locked="0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8" fillId="2" borderId="36" xfId="0" applyFont="1" applyFill="1" applyBorder="1" applyAlignment="1">
      <alignment horizontal="left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justify" vertical="center" wrapText="1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0" fillId="2" borderId="41" xfId="0" applyFont="1" applyFill="1" applyBorder="1" applyAlignment="1">
      <alignment horizontal="center"/>
    </xf>
    <xf numFmtId="0" fontId="10" fillId="2" borderId="54" xfId="0" applyFont="1" applyFill="1" applyBorder="1" applyAlignment="1">
      <alignment horizontal="center"/>
    </xf>
    <xf numFmtId="10" fontId="14" fillId="2" borderId="7" xfId="0" applyNumberFormat="1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2" fontId="11" fillId="3" borderId="6" xfId="0" applyNumberFormat="1" applyFont="1" applyFill="1" applyBorder="1" applyAlignment="1" applyProtection="1">
      <alignment horizontal="center" vertical="center"/>
      <protection locked="0"/>
    </xf>
    <xf numFmtId="2" fontId="11" fillId="3" borderId="7" xfId="0" applyNumberFormat="1" applyFont="1" applyFill="1" applyBorder="1" applyAlignment="1" applyProtection="1">
      <alignment horizontal="center" vertical="center"/>
      <protection locked="0"/>
    </xf>
    <xf numFmtId="2" fontId="11" fillId="3" borderId="8" xfId="0" applyNumberFormat="1" applyFont="1" applyFill="1" applyBorder="1" applyAlignment="1" applyProtection="1">
      <alignment horizontal="center" vertical="center"/>
      <protection locked="0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1" fillId="3" borderId="0" xfId="0" applyFont="1" applyFill="1" applyAlignment="1" applyProtection="1">
      <alignment horizontal="left"/>
      <protection locked="0"/>
    </xf>
    <xf numFmtId="0" fontId="10" fillId="2" borderId="1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/>
      <protection locked="0"/>
    </xf>
    <xf numFmtId="0" fontId="10" fillId="2" borderId="33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 vertical="center"/>
    </xf>
    <xf numFmtId="0" fontId="32" fillId="3" borderId="0" xfId="0" applyFont="1" applyFill="1" applyAlignment="1" applyProtection="1">
      <alignment horizontal="left" wrapText="1"/>
      <protection locked="0"/>
    </xf>
    <xf numFmtId="0" fontId="32" fillId="2" borderId="0" xfId="0" applyFont="1" applyFill="1" applyAlignment="1" applyProtection="1">
      <alignment horizontal="right"/>
      <protection locked="0"/>
    </xf>
    <xf numFmtId="0" fontId="32" fillId="2" borderId="0" xfId="0" applyFont="1" applyFill="1" applyAlignment="1" applyProtection="1">
      <alignment horizontal="left"/>
      <protection locked="0"/>
    </xf>
    <xf numFmtId="0" fontId="33" fillId="2" borderId="0" xfId="0" applyFont="1" applyFill="1"/>
    <xf numFmtId="0" fontId="33" fillId="3" borderId="0" xfId="0" applyFont="1" applyFill="1" applyAlignment="1" applyProtection="1">
      <alignment horizontal="left"/>
      <protection locked="0"/>
    </xf>
    <xf numFmtId="0" fontId="33" fillId="3" borderId="0" xfId="0" applyFont="1" applyFill="1" applyAlignment="1" applyProtection="1">
      <alignment horizontal="left" wrapText="1"/>
      <protection locked="0"/>
    </xf>
    <xf numFmtId="168" fontId="33" fillId="3" borderId="0" xfId="0" applyNumberFormat="1" applyFont="1" applyFill="1" applyAlignment="1" applyProtection="1">
      <alignment horizontal="center"/>
      <protection locked="0"/>
    </xf>
    <xf numFmtId="0" fontId="34" fillId="2" borderId="11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Percent 2" xfId="2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1524000</xdr:colOff>
      <xdr:row>13</xdr:row>
      <xdr:rowOff>1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10286999" cy="2228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1524000</xdr:colOff>
      <xdr:row>13</xdr:row>
      <xdr:rowOff>1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3657599" cy="2105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1524000</xdr:colOff>
      <xdr:row>13</xdr:row>
      <xdr:rowOff>1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10286999" cy="2228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VAROXABAN%20ASSAY%20AND%20DIS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Component 1"/>
    </sheetNames>
    <sheetDataSet>
      <sheetData sheetId="0"/>
      <sheetData sheetId="1">
        <row r="18">
          <cell r="B18" t="str">
            <v>XAREGO</v>
          </cell>
        </row>
        <row r="79">
          <cell r="B79" t="str">
            <v>Rivaroxaban</v>
          </cell>
        </row>
        <row r="83">
          <cell r="B83">
            <v>99.9</v>
          </cell>
        </row>
        <row r="96">
          <cell r="D96">
            <v>20.16</v>
          </cell>
        </row>
        <row r="98">
          <cell r="B98">
            <v>6666.666666666667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3" workbookViewId="0">
      <selection activeCell="D44" sqref="D44"/>
    </sheetView>
  </sheetViews>
  <sheetFormatPr defaultRowHeight="12.75" x14ac:dyDescent="0.2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2"/>
    <row r="11" spans="1:7" ht="13.5" customHeight="1" x14ac:dyDescent="0.25">
      <c r="A11" s="660" t="s">
        <v>0</v>
      </c>
      <c r="B11" s="661"/>
      <c r="C11" s="661"/>
      <c r="D11" s="661"/>
      <c r="E11" s="661"/>
      <c r="F11" s="662"/>
      <c r="G11" s="41"/>
    </row>
    <row r="12" spans="1:7" ht="16.5" customHeight="1" x14ac:dyDescent="0.3">
      <c r="A12" s="659" t="s">
        <v>1</v>
      </c>
      <c r="B12" s="659"/>
      <c r="C12" s="659"/>
      <c r="D12" s="659"/>
      <c r="E12" s="659"/>
      <c r="F12" s="659"/>
      <c r="G12" s="40"/>
    </row>
    <row r="14" spans="1:7" ht="16.5" customHeight="1" x14ac:dyDescent="0.3">
      <c r="A14" s="664" t="s">
        <v>2</v>
      </c>
      <c r="B14" s="664"/>
      <c r="C14" s="10" t="s">
        <v>3</v>
      </c>
    </row>
    <row r="15" spans="1:7" ht="16.5" customHeight="1" x14ac:dyDescent="0.3">
      <c r="A15" s="664" t="s">
        <v>4</v>
      </c>
      <c r="B15" s="664"/>
      <c r="C15" s="10" t="s">
        <v>5</v>
      </c>
    </row>
    <row r="16" spans="1:7" ht="16.5" customHeight="1" x14ac:dyDescent="0.3">
      <c r="A16" s="664" t="s">
        <v>6</v>
      </c>
      <c r="B16" s="664"/>
      <c r="C16" s="10" t="s">
        <v>7</v>
      </c>
    </row>
    <row r="17" spans="1:5" ht="16.5" customHeight="1" x14ac:dyDescent="0.3">
      <c r="A17" s="664" t="s">
        <v>8</v>
      </c>
      <c r="B17" s="664"/>
      <c r="C17" s="10" t="s">
        <v>9</v>
      </c>
    </row>
    <row r="18" spans="1:5" ht="16.5" customHeight="1" x14ac:dyDescent="0.3">
      <c r="A18" s="664" t="s">
        <v>10</v>
      </c>
      <c r="B18" s="664"/>
      <c r="C18" s="47" t="s">
        <v>11</v>
      </c>
    </row>
    <row r="19" spans="1:5" ht="16.5" customHeight="1" x14ac:dyDescent="0.3">
      <c r="A19" s="664" t="s">
        <v>12</v>
      </c>
      <c r="B19" s="664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659" t="s">
        <v>13</v>
      </c>
      <c r="B21" s="659"/>
      <c r="C21" s="9" t="s">
        <v>14</v>
      </c>
      <c r="D21" s="16"/>
    </row>
    <row r="22" spans="1:5" ht="15.75" customHeight="1" x14ac:dyDescent="0.3">
      <c r="A22" s="663"/>
      <c r="B22" s="663"/>
      <c r="C22" s="7"/>
      <c r="D22" s="663"/>
      <c r="E22" s="663"/>
    </row>
    <row r="23" spans="1:5" ht="33.75" customHeight="1" x14ac:dyDescent="0.3">
      <c r="C23" s="36" t="s">
        <v>15</v>
      </c>
      <c r="D23" s="35" t="s">
        <v>16</v>
      </c>
      <c r="E23" s="2"/>
    </row>
    <row r="24" spans="1:5" ht="15.75" customHeight="1" x14ac:dyDescent="0.25">
      <c r="C24" s="45">
        <v>814.96</v>
      </c>
      <c r="D24" s="37">
        <f t="shared" ref="D24:D43" si="0">(C24-$C$46)/$C$46</f>
        <v>-1.040401783545899E-2</v>
      </c>
      <c r="E24" s="3"/>
    </row>
    <row r="25" spans="1:5" ht="15.75" customHeight="1" x14ac:dyDescent="0.25">
      <c r="C25" s="45">
        <v>816.87</v>
      </c>
      <c r="D25" s="38">
        <f t="shared" si="0"/>
        <v>-8.0847281452481306E-3</v>
      </c>
      <c r="E25" s="3"/>
    </row>
    <row r="26" spans="1:5" ht="15.75" customHeight="1" x14ac:dyDescent="0.25">
      <c r="C26" s="45">
        <v>831.17</v>
      </c>
      <c r="D26" s="38">
        <f t="shared" si="0"/>
        <v>9.2795873364354999E-3</v>
      </c>
      <c r="E26" s="3"/>
    </row>
    <row r="27" spans="1:5" ht="15.75" customHeight="1" x14ac:dyDescent="0.25">
      <c r="C27" s="45">
        <v>812.38</v>
      </c>
      <c r="D27" s="38">
        <f t="shared" si="0"/>
        <v>-1.3536880348937635E-2</v>
      </c>
      <c r="E27" s="3"/>
    </row>
    <row r="28" spans="1:5" ht="15.75" customHeight="1" x14ac:dyDescent="0.25">
      <c r="C28" s="45">
        <v>830.1</v>
      </c>
      <c r="D28" s="38">
        <f t="shared" si="0"/>
        <v>7.9802993947991046E-3</v>
      </c>
      <c r="E28" s="3"/>
    </row>
    <row r="29" spans="1:5" ht="15.75" customHeight="1" x14ac:dyDescent="0.25">
      <c r="C29" s="45">
        <v>821.79</v>
      </c>
      <c r="D29" s="38">
        <f t="shared" si="0"/>
        <v>-2.1104321893122553E-3</v>
      </c>
      <c r="E29" s="3"/>
    </row>
    <row r="30" spans="1:5" ht="15.75" customHeight="1" x14ac:dyDescent="0.25">
      <c r="C30" s="45">
        <v>829.82</v>
      </c>
      <c r="D30" s="38">
        <f t="shared" si="0"/>
        <v>7.6402988119409956E-3</v>
      </c>
      <c r="E30" s="3"/>
    </row>
    <row r="31" spans="1:5" ht="15.75" customHeight="1" x14ac:dyDescent="0.25">
      <c r="C31" s="45">
        <v>836.67</v>
      </c>
      <c r="D31" s="38">
        <f t="shared" si="0"/>
        <v>1.5958170214006147E-2</v>
      </c>
      <c r="E31" s="3"/>
    </row>
    <row r="32" spans="1:5" ht="15.75" customHeight="1" x14ac:dyDescent="0.25">
      <c r="C32" s="45">
        <v>835.71</v>
      </c>
      <c r="D32" s="38">
        <f t="shared" si="0"/>
        <v>1.4792453929921182E-2</v>
      </c>
      <c r="E32" s="3"/>
    </row>
    <row r="33" spans="1:7" ht="15.75" customHeight="1" x14ac:dyDescent="0.25">
      <c r="C33" s="45">
        <v>825.53</v>
      </c>
      <c r="D33" s="38">
        <f t="shared" si="0"/>
        <v>2.4310041674357966E-3</v>
      </c>
      <c r="E33" s="3"/>
    </row>
    <row r="34" spans="1:7" ht="15.75" customHeight="1" x14ac:dyDescent="0.25">
      <c r="C34" s="45">
        <v>841.96</v>
      </c>
      <c r="D34" s="38">
        <f t="shared" si="0"/>
        <v>2.2381752654433283E-2</v>
      </c>
      <c r="E34" s="3"/>
    </row>
    <row r="35" spans="1:7" ht="15.75" customHeight="1" x14ac:dyDescent="0.25">
      <c r="C35" s="45">
        <v>824.82</v>
      </c>
      <c r="D35" s="38">
        <f t="shared" si="0"/>
        <v>1.5688598323313158E-3</v>
      </c>
      <c r="E35" s="3"/>
    </row>
    <row r="36" spans="1:7" ht="15.75" customHeight="1" x14ac:dyDescent="0.25">
      <c r="C36" s="45">
        <v>826.14</v>
      </c>
      <c r="D36" s="38">
        <f t="shared" si="0"/>
        <v>3.1717197229481939E-3</v>
      </c>
      <c r="E36" s="3"/>
    </row>
    <row r="37" spans="1:7" ht="15.75" customHeight="1" x14ac:dyDescent="0.25">
      <c r="C37" s="45">
        <v>822.78</v>
      </c>
      <c r="D37" s="38">
        <f t="shared" si="0"/>
        <v>-9.0828727134952751E-4</v>
      </c>
      <c r="E37" s="3"/>
    </row>
    <row r="38" spans="1:7" ht="15.75" customHeight="1" x14ac:dyDescent="0.25">
      <c r="C38" s="45">
        <v>818.9</v>
      </c>
      <c r="D38" s="38">
        <f t="shared" si="0"/>
        <v>-5.6197239195266337E-3</v>
      </c>
      <c r="E38" s="3"/>
    </row>
    <row r="39" spans="1:7" ht="15.75" customHeight="1" x14ac:dyDescent="0.25">
      <c r="C39" s="45">
        <v>805.54</v>
      </c>
      <c r="D39" s="38">
        <f t="shared" si="0"/>
        <v>-2.1842608873043717E-2</v>
      </c>
      <c r="E39" s="3"/>
    </row>
    <row r="40" spans="1:7" ht="15.75" customHeight="1" x14ac:dyDescent="0.25">
      <c r="C40" s="45">
        <v>810.65</v>
      </c>
      <c r="D40" s="38">
        <f t="shared" si="0"/>
        <v>-1.5637598235882604E-2</v>
      </c>
      <c r="E40" s="3"/>
    </row>
    <row r="41" spans="1:7" ht="15.75" customHeight="1" x14ac:dyDescent="0.25">
      <c r="C41" s="45">
        <v>823.43</v>
      </c>
      <c r="D41" s="38">
        <f t="shared" si="0"/>
        <v>-1.1900020400029672E-4</v>
      </c>
      <c r="E41" s="3"/>
    </row>
    <row r="42" spans="1:7" ht="15.75" customHeight="1" x14ac:dyDescent="0.25">
      <c r="C42" s="45">
        <v>812.25</v>
      </c>
      <c r="D42" s="38">
        <f t="shared" si="0"/>
        <v>-1.3694737762407481E-2</v>
      </c>
      <c r="E42" s="3"/>
    </row>
    <row r="43" spans="1:7" ht="16.5" customHeight="1" x14ac:dyDescent="0.25">
      <c r="C43" s="46">
        <v>829.09</v>
      </c>
      <c r="D43" s="39">
        <f t="shared" si="0"/>
        <v>6.7538687209179604E-3</v>
      </c>
      <c r="E43" s="3"/>
    </row>
    <row r="44" spans="1:7" ht="16.5" customHeight="1" x14ac:dyDescent="0.25">
      <c r="C44" s="4"/>
      <c r="D44" s="3"/>
      <c r="E44" s="5"/>
    </row>
    <row r="45" spans="1:7" ht="16.5" customHeight="1" x14ac:dyDescent="0.25">
      <c r="B45" s="32" t="s">
        <v>17</v>
      </c>
      <c r="C45" s="33">
        <f>SUM(C24:C44)</f>
        <v>16470.559999999998</v>
      </c>
      <c r="D45" s="28"/>
      <c r="E45" s="4"/>
    </row>
    <row r="46" spans="1:7" ht="17.25" customHeight="1" x14ac:dyDescent="0.2">
      <c r="B46" s="32" t="s">
        <v>18</v>
      </c>
      <c r="C46" s="34">
        <f>AVERAGE(C24:C44)</f>
        <v>823.52799999999991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18</v>
      </c>
      <c r="C48" s="35" t="s">
        <v>19</v>
      </c>
      <c r="D48" s="30"/>
      <c r="G48" s="8"/>
    </row>
    <row r="49" spans="1:6" ht="17.25" customHeight="1" x14ac:dyDescent="0.3">
      <c r="B49" s="657">
        <f>C46</f>
        <v>823.52799999999991</v>
      </c>
      <c r="C49" s="43">
        <f>-IF(C46&lt;=80,10%,IF(C46&lt;250,7.5%,5%))</f>
        <v>-0.05</v>
      </c>
      <c r="D49" s="31">
        <f>IF(C46&lt;=80,C46*0.9,IF(C46&lt;250,C46*0.925,C46*0.95))</f>
        <v>782.35159999999985</v>
      </c>
    </row>
    <row r="50" spans="1:6" ht="17.25" customHeight="1" x14ac:dyDescent="0.3">
      <c r="B50" s="658"/>
      <c r="C50" s="44">
        <f>IF(C46&lt;=80, 10%, IF(C46&lt;250, 7.5%, 5%))</f>
        <v>0.05</v>
      </c>
      <c r="D50" s="31">
        <f>IF(C46&lt;=80, C46*1.1, IF(C46&lt;250, C46*1.075, C46*1.05))</f>
        <v>864.70439999999996</v>
      </c>
    </row>
    <row r="51" spans="1:6" ht="16.5" customHeight="1" x14ac:dyDescent="0.25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20</v>
      </c>
      <c r="C52" s="17"/>
      <c r="D52" s="18" t="s">
        <v>21</v>
      </c>
      <c r="E52" s="19"/>
      <c r="F52" s="18" t="s">
        <v>22</v>
      </c>
    </row>
    <row r="53" spans="1:6" ht="34.5" customHeight="1" x14ac:dyDescent="0.3">
      <c r="A53" s="20" t="s">
        <v>23</v>
      </c>
      <c r="B53" s="21"/>
      <c r="C53" s="22"/>
      <c r="D53" s="21"/>
      <c r="E53" s="11"/>
      <c r="F53" s="23"/>
    </row>
    <row r="54" spans="1:6" ht="34.5" customHeight="1" x14ac:dyDescent="0.3">
      <c r="A54" s="20" t="s">
        <v>24</v>
      </c>
      <c r="B54" s="24"/>
      <c r="C54" s="25"/>
      <c r="D54" s="24"/>
      <c r="E54" s="11"/>
      <c r="F54" s="2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3:I68"/>
  <sheetViews>
    <sheetView view="pageBreakPreview" topLeftCell="A10" zoomScale="80" zoomScaleSheetLayoutView="80" workbookViewId="0">
      <selection activeCell="B1" sqref="B1"/>
    </sheetView>
  </sheetViews>
  <sheetFormatPr defaultRowHeight="13.5" x14ac:dyDescent="0.25"/>
  <cols>
    <col min="1" max="1" width="27.5703125" style="597" bestFit="1" customWidth="1"/>
    <col min="2" max="2" width="20.42578125" style="597" customWidth="1"/>
    <col min="3" max="3" width="31.85546875" style="597" customWidth="1"/>
    <col min="4" max="4" width="25.85546875" style="597" bestFit="1" customWidth="1"/>
    <col min="5" max="5" width="25.7109375" style="597" bestFit="1" customWidth="1"/>
    <col min="6" max="6" width="23.140625" style="597" customWidth="1"/>
    <col min="7" max="7" width="28.42578125" style="597" customWidth="1"/>
    <col min="8" max="8" width="21.5703125" style="597" customWidth="1"/>
    <col min="9" max="16384" width="9.140625" style="597"/>
  </cols>
  <sheetData>
    <row r="13" spans="1:9" x14ac:dyDescent="0.25">
      <c r="F13" s="617"/>
      <c r="G13" s="617"/>
      <c r="H13" s="617"/>
      <c r="I13" s="617"/>
    </row>
    <row r="14" spans="1:9" ht="15.75" thickBot="1" x14ac:dyDescent="0.35">
      <c r="A14" s="656"/>
      <c r="B14" s="617"/>
      <c r="C14" s="655"/>
      <c r="D14" s="617"/>
      <c r="F14" s="654"/>
      <c r="G14" s="617"/>
      <c r="H14" s="617"/>
      <c r="I14" s="617"/>
    </row>
    <row r="15" spans="1:9" ht="19.5" thickBot="1" x14ac:dyDescent="0.35">
      <c r="A15" s="665" t="s">
        <v>0</v>
      </c>
      <c r="B15" s="666"/>
      <c r="C15" s="666"/>
      <c r="D15" s="666"/>
      <c r="E15" s="666"/>
      <c r="F15" s="667"/>
      <c r="G15" s="653"/>
      <c r="H15" s="653"/>
      <c r="I15" s="617"/>
    </row>
    <row r="16" spans="1:9" ht="20.100000000000001" customHeight="1" x14ac:dyDescent="0.3">
      <c r="A16" s="668" t="s">
        <v>127</v>
      </c>
      <c r="B16" s="668"/>
      <c r="C16" s="668"/>
      <c r="D16" s="668"/>
      <c r="E16" s="668"/>
      <c r="F16" s="617"/>
      <c r="G16" s="617"/>
      <c r="H16" s="617"/>
      <c r="I16" s="617"/>
    </row>
    <row r="17" spans="1:9" ht="20.100000000000001" customHeight="1" x14ac:dyDescent="0.3">
      <c r="A17" s="650" t="s">
        <v>2</v>
      </c>
      <c r="B17" s="706" t="s">
        <v>133</v>
      </c>
      <c r="C17" s="706"/>
      <c r="D17" s="707"/>
      <c r="E17" s="708"/>
      <c r="F17" s="709"/>
      <c r="G17" s="709"/>
      <c r="H17" s="709"/>
      <c r="I17" s="617"/>
    </row>
    <row r="18" spans="1:9" ht="20.100000000000001" customHeight="1" x14ac:dyDescent="0.3">
      <c r="A18" s="650" t="s">
        <v>4</v>
      </c>
      <c r="B18" s="710" t="s">
        <v>5</v>
      </c>
      <c r="C18" s="709">
        <v>1</v>
      </c>
      <c r="D18" s="709"/>
      <c r="E18" s="709"/>
      <c r="F18" s="709"/>
      <c r="G18" s="709"/>
      <c r="H18" s="709"/>
      <c r="I18" s="617"/>
    </row>
    <row r="19" spans="1:9" ht="20.100000000000001" customHeight="1" x14ac:dyDescent="0.3">
      <c r="A19" s="650" t="s">
        <v>6</v>
      </c>
      <c r="B19" s="711" t="s">
        <v>129</v>
      </c>
      <c r="C19" s="711"/>
      <c r="D19" s="709"/>
      <c r="E19" s="709"/>
      <c r="F19" s="709"/>
      <c r="G19" s="709"/>
      <c r="H19" s="709"/>
      <c r="I19" s="617"/>
    </row>
    <row r="20" spans="1:9" ht="20.100000000000001" customHeight="1" x14ac:dyDescent="0.3">
      <c r="A20" s="650" t="s">
        <v>8</v>
      </c>
      <c r="B20" s="711" t="s">
        <v>134</v>
      </c>
      <c r="C20" s="711"/>
      <c r="D20" s="711"/>
      <c r="E20" s="711"/>
      <c r="F20" s="711"/>
      <c r="G20" s="711"/>
      <c r="H20" s="711"/>
      <c r="I20" s="617"/>
    </row>
    <row r="21" spans="1:9" ht="20.100000000000001" customHeight="1" x14ac:dyDescent="0.3">
      <c r="A21" s="650" t="s">
        <v>10</v>
      </c>
      <c r="B21" s="712" t="s">
        <v>131</v>
      </c>
      <c r="C21" s="709"/>
      <c r="D21" s="709"/>
      <c r="E21" s="709"/>
      <c r="F21" s="709"/>
      <c r="G21" s="709"/>
      <c r="H21" s="709"/>
      <c r="I21" s="617"/>
    </row>
    <row r="22" spans="1:9" ht="20.100000000000001" customHeight="1" x14ac:dyDescent="0.3">
      <c r="A22" s="650" t="s">
        <v>12</v>
      </c>
      <c r="B22" s="712" t="s">
        <v>135</v>
      </c>
      <c r="C22" s="709"/>
      <c r="D22" s="709"/>
      <c r="E22" s="709"/>
      <c r="F22" s="709"/>
      <c r="G22" s="709"/>
      <c r="H22" s="709"/>
      <c r="I22" s="617"/>
    </row>
    <row r="23" spans="1:9" ht="20.100000000000001" customHeight="1" x14ac:dyDescent="0.3">
      <c r="A23" s="650"/>
      <c r="B23" s="649"/>
      <c r="C23" s="648"/>
      <c r="D23" s="648"/>
      <c r="E23" s="648"/>
      <c r="F23" s="617"/>
      <c r="G23" s="617"/>
      <c r="H23" s="617"/>
      <c r="I23" s="617"/>
    </row>
    <row r="24" spans="1:9" ht="16.5" x14ac:dyDescent="0.3">
      <c r="A24" s="647" t="s">
        <v>13</v>
      </c>
      <c r="B24" s="646" t="s">
        <v>126</v>
      </c>
      <c r="F24" s="617"/>
      <c r="G24" s="617"/>
      <c r="H24" s="617"/>
      <c r="I24" s="617"/>
    </row>
    <row r="25" spans="1:9" ht="16.5" x14ac:dyDescent="0.3">
      <c r="A25" s="616" t="s">
        <v>26</v>
      </c>
      <c r="B25" s="645" t="s">
        <v>106</v>
      </c>
      <c r="C25" s="609"/>
      <c r="D25" s="609"/>
      <c r="E25" s="609"/>
    </row>
    <row r="26" spans="1:9" ht="16.5" x14ac:dyDescent="0.3">
      <c r="A26" s="616" t="s">
        <v>28</v>
      </c>
      <c r="B26" s="644">
        <v>98.375</v>
      </c>
      <c r="C26" s="609"/>
      <c r="D26" s="609"/>
      <c r="E26" s="609"/>
    </row>
    <row r="27" spans="1:9" ht="16.5" x14ac:dyDescent="0.3">
      <c r="A27" s="643" t="s">
        <v>124</v>
      </c>
      <c r="B27" s="644">
        <v>11.56</v>
      </c>
      <c r="C27" s="609"/>
      <c r="D27" s="609"/>
      <c r="E27" s="609"/>
    </row>
    <row r="28" spans="1:9" ht="16.5" x14ac:dyDescent="0.3">
      <c r="A28" s="643" t="s">
        <v>123</v>
      </c>
      <c r="B28" s="642">
        <f>B27/100</f>
        <v>0.11560000000000001</v>
      </c>
      <c r="C28" s="609"/>
      <c r="D28" s="609"/>
      <c r="E28" s="609"/>
    </row>
    <row r="29" spans="1:9" ht="15.75" x14ac:dyDescent="0.25">
      <c r="A29" s="609"/>
      <c r="B29" s="609"/>
      <c r="C29" s="609"/>
      <c r="D29" s="609"/>
      <c r="E29" s="609"/>
    </row>
    <row r="30" spans="1:9" ht="16.5" x14ac:dyDescent="0.3">
      <c r="A30" s="640" t="s">
        <v>122</v>
      </c>
      <c r="B30" s="641" t="s">
        <v>121</v>
      </c>
      <c r="C30" s="640" t="s">
        <v>120</v>
      </c>
      <c r="D30" s="640" t="s">
        <v>119</v>
      </c>
      <c r="E30" s="639" t="s">
        <v>118</v>
      </c>
    </row>
    <row r="31" spans="1:9" ht="16.5" x14ac:dyDescent="0.3">
      <c r="A31" s="635">
        <v>1</v>
      </c>
      <c r="B31" s="637">
        <v>939009</v>
      </c>
      <c r="C31" s="637">
        <v>67155</v>
      </c>
      <c r="D31" s="636">
        <v>1.1000000000000001</v>
      </c>
      <c r="E31" s="638">
        <v>5.8</v>
      </c>
    </row>
    <row r="32" spans="1:9" ht="16.5" x14ac:dyDescent="0.3">
      <c r="A32" s="635">
        <v>2</v>
      </c>
      <c r="B32" s="637">
        <v>996503</v>
      </c>
      <c r="C32" s="637">
        <v>65854</v>
      </c>
      <c r="D32" s="636">
        <v>1.2</v>
      </c>
      <c r="E32" s="636">
        <v>5.81</v>
      </c>
    </row>
    <row r="33" spans="1:6" ht="16.5" x14ac:dyDescent="0.3">
      <c r="A33" s="635">
        <v>3</v>
      </c>
      <c r="B33" s="637">
        <v>991331</v>
      </c>
      <c r="C33" s="637">
        <v>66056</v>
      </c>
      <c r="D33" s="636">
        <v>1.1100000000000001</v>
      </c>
      <c r="E33" s="636">
        <v>5.82</v>
      </c>
    </row>
    <row r="34" spans="1:6" ht="16.5" x14ac:dyDescent="0.3">
      <c r="A34" s="635">
        <v>4</v>
      </c>
      <c r="B34" s="637">
        <v>993386</v>
      </c>
      <c r="C34" s="637">
        <v>65881</v>
      </c>
      <c r="D34" s="636">
        <v>1.1499999999999999</v>
      </c>
      <c r="E34" s="636">
        <v>5.82</v>
      </c>
    </row>
    <row r="35" spans="1:6" ht="16.5" x14ac:dyDescent="0.3">
      <c r="A35" s="635">
        <v>5</v>
      </c>
      <c r="B35" s="637">
        <v>959128</v>
      </c>
      <c r="C35" s="637">
        <v>64867</v>
      </c>
      <c r="D35" s="636">
        <v>1.1599999999999999</v>
      </c>
      <c r="E35" s="636">
        <v>5.83</v>
      </c>
    </row>
    <row r="36" spans="1:6" ht="16.5" x14ac:dyDescent="0.3">
      <c r="A36" s="635">
        <v>6</v>
      </c>
      <c r="B36" s="634">
        <v>958654</v>
      </c>
      <c r="C36" s="634">
        <v>66270</v>
      </c>
      <c r="D36" s="633">
        <v>1.1000000000000001</v>
      </c>
      <c r="E36" s="633">
        <v>5.83</v>
      </c>
    </row>
    <row r="37" spans="1:6" ht="16.5" x14ac:dyDescent="0.3">
      <c r="A37" s="632" t="s">
        <v>117</v>
      </c>
      <c r="B37" s="631">
        <f>AVERAGE(B31:B36)</f>
        <v>973001.83333333337</v>
      </c>
      <c r="C37" s="630">
        <f>AVERAGE(C31:C36)</f>
        <v>66013.833333333328</v>
      </c>
      <c r="D37" s="629">
        <f>AVERAGE(D31:D36)</f>
        <v>1.1366666666666667</v>
      </c>
      <c r="E37" s="629">
        <f>AVERAGE(E31:E36)</f>
        <v>5.8183333333333325</v>
      </c>
    </row>
    <row r="38" spans="1:6" ht="16.5" x14ac:dyDescent="0.3">
      <c r="A38" s="628" t="s">
        <v>116</v>
      </c>
      <c r="B38" s="627">
        <f>(STDEV(B31:B36)/B37)</f>
        <v>2.4569969690435921E-2</v>
      </c>
      <c r="C38" s="626"/>
      <c r="D38" s="626"/>
      <c r="E38" s="625"/>
      <c r="F38" s="617"/>
    </row>
    <row r="39" spans="1:6" s="617" customFormat="1" ht="16.5" x14ac:dyDescent="0.3">
      <c r="A39" s="624" t="s">
        <v>65</v>
      </c>
      <c r="B39" s="623">
        <f>COUNT(B31:B36)</f>
        <v>6</v>
      </c>
      <c r="C39" s="622"/>
      <c r="D39" s="621"/>
      <c r="E39" s="620"/>
    </row>
    <row r="40" spans="1:6" s="617" customFormat="1" ht="15.75" x14ac:dyDescent="0.25">
      <c r="A40" s="609"/>
      <c r="B40" s="609"/>
      <c r="C40" s="609"/>
      <c r="D40" s="609"/>
      <c r="E40" s="599"/>
    </row>
    <row r="41" spans="1:6" s="617" customFormat="1" ht="16.5" x14ac:dyDescent="0.3">
      <c r="A41" s="616" t="s">
        <v>115</v>
      </c>
      <c r="B41" s="619" t="s">
        <v>114</v>
      </c>
      <c r="C41" s="614"/>
      <c r="D41" s="614"/>
      <c r="E41" s="618"/>
    </row>
    <row r="42" spans="1:6" ht="16.5" x14ac:dyDescent="0.3">
      <c r="A42" s="616"/>
      <c r="B42" s="619" t="s">
        <v>113</v>
      </c>
      <c r="C42" s="614"/>
      <c r="D42" s="614"/>
      <c r="E42" s="618"/>
      <c r="F42" s="617"/>
    </row>
    <row r="43" spans="1:6" ht="16.5" x14ac:dyDescent="0.3">
      <c r="A43" s="616"/>
      <c r="B43" s="615" t="s">
        <v>112</v>
      </c>
      <c r="C43" s="614"/>
      <c r="D43" s="614"/>
      <c r="E43" s="614"/>
    </row>
    <row r="44" spans="1:6" ht="15.75" x14ac:dyDescent="0.25">
      <c r="A44" s="609"/>
      <c r="B44" s="609"/>
      <c r="C44" s="609"/>
      <c r="D44" s="609"/>
      <c r="E44" s="609"/>
    </row>
    <row r="45" spans="1:6" ht="16.5" x14ac:dyDescent="0.3">
      <c r="A45" s="647" t="s">
        <v>13</v>
      </c>
      <c r="B45" s="646" t="s">
        <v>125</v>
      </c>
    </row>
    <row r="46" spans="1:6" ht="16.5" x14ac:dyDescent="0.3">
      <c r="A46" s="616" t="s">
        <v>26</v>
      </c>
      <c r="B46" s="645" t="str">
        <f>'[1]Component 1'!B79</f>
        <v>Rivaroxaban</v>
      </c>
      <c r="C46" s="609"/>
      <c r="D46" s="609"/>
      <c r="E46" s="609"/>
    </row>
    <row r="47" spans="1:6" ht="16.5" x14ac:dyDescent="0.3">
      <c r="A47" s="616" t="s">
        <v>28</v>
      </c>
      <c r="B47" s="644">
        <f>'[1]Component 1'!B83</f>
        <v>99.9</v>
      </c>
      <c r="C47" s="609"/>
      <c r="D47" s="609"/>
      <c r="E47" s="609"/>
    </row>
    <row r="48" spans="1:6" ht="16.5" x14ac:dyDescent="0.3">
      <c r="A48" s="643" t="s">
        <v>124</v>
      </c>
      <c r="B48" s="644">
        <f>'[1]Component 1'!D96</f>
        <v>20.16</v>
      </c>
      <c r="C48" s="609"/>
      <c r="D48" s="609"/>
      <c r="E48" s="609"/>
    </row>
    <row r="49" spans="1:6" ht="16.5" x14ac:dyDescent="0.3">
      <c r="A49" s="643" t="s">
        <v>123</v>
      </c>
      <c r="B49" s="642">
        <f>B48/'[1]Component 1'!B98</f>
        <v>3.0239999999999998E-3</v>
      </c>
      <c r="C49" s="609"/>
      <c r="D49" s="609"/>
      <c r="E49" s="609"/>
    </row>
    <row r="50" spans="1:6" ht="15.75" x14ac:dyDescent="0.25">
      <c r="A50" s="609"/>
      <c r="B50" s="609"/>
      <c r="C50" s="609"/>
      <c r="D50" s="609"/>
      <c r="E50" s="609"/>
    </row>
    <row r="51" spans="1:6" ht="16.5" x14ac:dyDescent="0.3">
      <c r="A51" s="640" t="s">
        <v>122</v>
      </c>
      <c r="B51" s="641" t="s">
        <v>121</v>
      </c>
      <c r="C51" s="640" t="s">
        <v>120</v>
      </c>
      <c r="D51" s="640" t="s">
        <v>119</v>
      </c>
      <c r="E51" s="639" t="s">
        <v>118</v>
      </c>
    </row>
    <row r="52" spans="1:6" ht="16.5" x14ac:dyDescent="0.3">
      <c r="A52" s="635">
        <v>1</v>
      </c>
      <c r="B52" s="637"/>
      <c r="C52" s="637"/>
      <c r="D52" s="636"/>
      <c r="E52" s="638"/>
    </row>
    <row r="53" spans="1:6" ht="16.5" x14ac:dyDescent="0.3">
      <c r="A53" s="635">
        <v>2</v>
      </c>
      <c r="B53" s="637"/>
      <c r="C53" s="637"/>
      <c r="D53" s="636"/>
      <c r="E53" s="636"/>
    </row>
    <row r="54" spans="1:6" ht="16.5" x14ac:dyDescent="0.3">
      <c r="A54" s="635">
        <v>3</v>
      </c>
      <c r="B54" s="637"/>
      <c r="C54" s="637"/>
      <c r="D54" s="636"/>
      <c r="E54" s="636"/>
    </row>
    <row r="55" spans="1:6" ht="16.5" x14ac:dyDescent="0.3">
      <c r="A55" s="635">
        <v>4</v>
      </c>
      <c r="B55" s="637"/>
      <c r="C55" s="637"/>
      <c r="D55" s="636"/>
      <c r="E55" s="636"/>
    </row>
    <row r="56" spans="1:6" ht="16.5" x14ac:dyDescent="0.3">
      <c r="A56" s="635">
        <v>5</v>
      </c>
      <c r="B56" s="637"/>
      <c r="C56" s="637"/>
      <c r="D56" s="636"/>
      <c r="E56" s="636"/>
    </row>
    <row r="57" spans="1:6" ht="16.5" x14ac:dyDescent="0.3">
      <c r="A57" s="635">
        <v>6</v>
      </c>
      <c r="B57" s="634"/>
      <c r="C57" s="634"/>
      <c r="D57" s="633"/>
      <c r="E57" s="633"/>
    </row>
    <row r="58" spans="1:6" ht="16.5" x14ac:dyDescent="0.3">
      <c r="A58" s="632" t="s">
        <v>117</v>
      </c>
      <c r="B58" s="631" t="e">
        <f>AVERAGE(B52:B57)</f>
        <v>#DIV/0!</v>
      </c>
      <c r="C58" s="630" t="e">
        <f>AVERAGE(C52:C57)</f>
        <v>#DIV/0!</v>
      </c>
      <c r="D58" s="629" t="e">
        <f>AVERAGE(D52:D57)</f>
        <v>#DIV/0!</v>
      </c>
      <c r="E58" s="629" t="e">
        <f>AVERAGE(E52:E57)</f>
        <v>#DIV/0!</v>
      </c>
    </row>
    <row r="59" spans="1:6" ht="16.5" x14ac:dyDescent="0.3">
      <c r="A59" s="628" t="s">
        <v>116</v>
      </c>
      <c r="B59" s="627" t="e">
        <f>(STDEV(B52:B57)/B58)</f>
        <v>#DIV/0!</v>
      </c>
      <c r="C59" s="626"/>
      <c r="D59" s="626"/>
      <c r="E59" s="625"/>
      <c r="F59" s="617"/>
    </row>
    <row r="60" spans="1:6" s="617" customFormat="1" ht="16.5" x14ac:dyDescent="0.3">
      <c r="A60" s="624" t="s">
        <v>65</v>
      </c>
      <c r="B60" s="623">
        <f>COUNT(B52:B57)</f>
        <v>0</v>
      </c>
      <c r="C60" s="622"/>
      <c r="D60" s="621"/>
      <c r="E60" s="620"/>
    </row>
    <row r="61" spans="1:6" s="617" customFormat="1" ht="15.75" x14ac:dyDescent="0.25">
      <c r="A61" s="609"/>
      <c r="B61" s="609"/>
      <c r="C61" s="609"/>
      <c r="D61" s="609"/>
      <c r="E61" s="599"/>
    </row>
    <row r="62" spans="1:6" s="617" customFormat="1" ht="16.5" x14ac:dyDescent="0.3">
      <c r="A62" s="616" t="s">
        <v>115</v>
      </c>
      <c r="B62" s="619" t="s">
        <v>114</v>
      </c>
      <c r="C62" s="614"/>
      <c r="D62" s="614"/>
      <c r="E62" s="618"/>
    </row>
    <row r="63" spans="1:6" ht="16.5" x14ac:dyDescent="0.3">
      <c r="A63" s="616"/>
      <c r="B63" s="619" t="s">
        <v>113</v>
      </c>
      <c r="C63" s="614"/>
      <c r="D63" s="614"/>
      <c r="E63" s="618"/>
      <c r="F63" s="617"/>
    </row>
    <row r="64" spans="1:6" ht="16.5" x14ac:dyDescent="0.3">
      <c r="A64" s="616"/>
      <c r="B64" s="615" t="s">
        <v>112</v>
      </c>
      <c r="C64" s="614"/>
      <c r="D64" s="614"/>
      <c r="E64" s="614"/>
    </row>
    <row r="65" spans="1:6" ht="16.5" thickBot="1" x14ac:dyDescent="0.3">
      <c r="A65" s="613"/>
      <c r="B65" s="612"/>
      <c r="C65" s="609"/>
      <c r="D65" s="611"/>
      <c r="E65" s="609"/>
      <c r="F65" s="610"/>
    </row>
    <row r="66" spans="1:6" ht="16.5" x14ac:dyDescent="0.3">
      <c r="A66" s="609"/>
      <c r="B66" s="608" t="s">
        <v>20</v>
      </c>
      <c r="C66" s="608"/>
      <c r="D66" s="606" t="s">
        <v>21</v>
      </c>
      <c r="E66" s="607"/>
      <c r="F66" s="606" t="s">
        <v>22</v>
      </c>
    </row>
    <row r="67" spans="1:6" ht="34.5" customHeight="1" x14ac:dyDescent="0.3">
      <c r="A67" s="602" t="s">
        <v>23</v>
      </c>
      <c r="B67" s="604"/>
      <c r="C67" s="605"/>
      <c r="D67" s="604"/>
      <c r="E67" s="599"/>
      <c r="F67" s="603"/>
    </row>
    <row r="68" spans="1:6" ht="34.5" customHeight="1" x14ac:dyDescent="0.3">
      <c r="A68" s="602" t="s">
        <v>24</v>
      </c>
      <c r="B68" s="600"/>
      <c r="C68" s="601"/>
      <c r="D68" s="600"/>
      <c r="E68" s="599"/>
      <c r="F68" s="598"/>
    </row>
  </sheetData>
  <sheetProtection formatCells="0" formatColumns="0" formatRows="0"/>
  <mergeCells count="5">
    <mergeCell ref="A15:F15"/>
    <mergeCell ref="A16:E16"/>
    <mergeCell ref="B17:C17"/>
    <mergeCell ref="B19:C19"/>
    <mergeCell ref="B20:H20"/>
  </mergeCells>
  <printOptions horizontalCentered="1"/>
  <pageMargins left="0.75" right="0.75" top="0.49" bottom="1" header="0.5" footer="0.5"/>
  <pageSetup scale="45" orientation="landscape" r:id="rId1"/>
  <headerFooter alignWithMargins="0"/>
  <colBreaks count="1" manualBreakCount="1">
    <brk id="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view="pageBreakPreview" topLeftCell="C52" zoomScale="60" zoomScaleNormal="49" workbookViewId="0">
      <selection activeCell="J20" sqref="J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48"/>
    </row>
    <row r="16" spans="1:8" ht="19.5" customHeight="1" x14ac:dyDescent="0.3">
      <c r="A16" s="702" t="s">
        <v>0</v>
      </c>
      <c r="B16" s="703"/>
      <c r="C16" s="703"/>
      <c r="D16" s="703"/>
      <c r="E16" s="703"/>
      <c r="F16" s="703"/>
      <c r="G16" s="703"/>
      <c r="H16" s="704"/>
    </row>
    <row r="17" spans="1:14" ht="20.25" customHeight="1" x14ac:dyDescent="0.25">
      <c r="A17" s="705" t="s">
        <v>25</v>
      </c>
      <c r="B17" s="705"/>
      <c r="C17" s="705"/>
      <c r="D17" s="705"/>
      <c r="E17" s="705"/>
      <c r="F17" s="705"/>
      <c r="G17" s="705"/>
      <c r="H17" s="705"/>
    </row>
    <row r="18" spans="1:14" ht="26.25" customHeight="1" x14ac:dyDescent="0.4">
      <c r="A18" s="50" t="s">
        <v>2</v>
      </c>
      <c r="B18" s="669" t="s">
        <v>3</v>
      </c>
      <c r="C18" s="669"/>
      <c r="D18" s="230"/>
      <c r="E18" s="51"/>
      <c r="F18" s="52"/>
      <c r="G18" s="52"/>
      <c r="H18" s="52"/>
    </row>
    <row r="19" spans="1:14" ht="26.25" customHeight="1" x14ac:dyDescent="0.4">
      <c r="A19" s="50" t="s">
        <v>4</v>
      </c>
      <c r="B19" s="53" t="s">
        <v>5</v>
      </c>
      <c r="C19" s="52">
        <v>1</v>
      </c>
      <c r="D19" s="52"/>
      <c r="E19" s="52"/>
      <c r="F19" s="52"/>
      <c r="G19" s="52"/>
      <c r="H19" s="52"/>
    </row>
    <row r="20" spans="1:14" ht="26.25" customHeight="1" x14ac:dyDescent="0.4">
      <c r="A20" s="50" t="s">
        <v>6</v>
      </c>
      <c r="B20" s="670" t="s">
        <v>7</v>
      </c>
      <c r="C20" s="670"/>
      <c r="D20" s="52"/>
      <c r="E20" s="52"/>
      <c r="F20" s="52"/>
      <c r="G20" s="52"/>
      <c r="H20" s="52"/>
    </row>
    <row r="21" spans="1:14" ht="26.25" customHeight="1" x14ac:dyDescent="0.4">
      <c r="A21" s="50" t="s">
        <v>8</v>
      </c>
      <c r="B21" s="670" t="s">
        <v>9</v>
      </c>
      <c r="C21" s="670"/>
      <c r="D21" s="670"/>
      <c r="E21" s="670"/>
      <c r="F21" s="670"/>
      <c r="G21" s="670"/>
      <c r="H21" s="670"/>
      <c r="I21" s="54"/>
    </row>
    <row r="22" spans="1:14" ht="26.25" customHeight="1" x14ac:dyDescent="0.4">
      <c r="A22" s="50" t="s">
        <v>10</v>
      </c>
      <c r="B22" s="55" t="s">
        <v>11</v>
      </c>
      <c r="C22" s="52"/>
      <c r="D22" s="52"/>
      <c r="E22" s="52"/>
      <c r="F22" s="52"/>
      <c r="G22" s="52"/>
      <c r="H22" s="52"/>
    </row>
    <row r="23" spans="1:14" ht="26.25" customHeight="1" x14ac:dyDescent="0.4">
      <c r="A23" s="50" t="s">
        <v>12</v>
      </c>
      <c r="B23" s="55">
        <v>42103</v>
      </c>
      <c r="C23" s="52"/>
      <c r="D23" s="52"/>
      <c r="E23" s="52"/>
      <c r="F23" s="52"/>
      <c r="G23" s="52"/>
      <c r="H23" s="52"/>
    </row>
    <row r="24" spans="1:14" ht="18.75" x14ac:dyDescent="0.3">
      <c r="A24" s="50"/>
      <c r="B24" s="56"/>
    </row>
    <row r="25" spans="1:14" ht="18.75" x14ac:dyDescent="0.3">
      <c r="A25" s="57" t="s">
        <v>13</v>
      </c>
      <c r="B25" s="56"/>
    </row>
    <row r="26" spans="1:14" ht="26.25" customHeight="1" x14ac:dyDescent="0.4">
      <c r="A26" s="58" t="s">
        <v>26</v>
      </c>
      <c r="B26" s="669" t="s">
        <v>106</v>
      </c>
      <c r="C26" s="669"/>
    </row>
    <row r="27" spans="1:14" ht="26.25" customHeight="1" x14ac:dyDescent="0.4">
      <c r="A27" s="59" t="s">
        <v>27</v>
      </c>
      <c r="B27" s="700" t="s">
        <v>107</v>
      </c>
      <c r="C27" s="700"/>
    </row>
    <row r="28" spans="1:14" ht="27" customHeight="1" x14ac:dyDescent="0.4">
      <c r="A28" s="59" t="s">
        <v>28</v>
      </c>
      <c r="B28" s="60">
        <v>98.375</v>
      </c>
    </row>
    <row r="29" spans="1:14" s="15" customFormat="1" ht="27" customHeight="1" x14ac:dyDescent="0.4">
      <c r="A29" s="59" t="s">
        <v>29</v>
      </c>
      <c r="B29" s="61">
        <v>0</v>
      </c>
      <c r="C29" s="677" t="s">
        <v>30</v>
      </c>
      <c r="D29" s="678"/>
      <c r="E29" s="678"/>
      <c r="F29" s="678"/>
      <c r="G29" s="679"/>
      <c r="I29" s="62"/>
      <c r="J29" s="62"/>
      <c r="K29" s="62"/>
      <c r="L29" s="62"/>
    </row>
    <row r="30" spans="1:14" s="15" customFormat="1" ht="19.5" customHeight="1" x14ac:dyDescent="0.3">
      <c r="A30" s="59" t="s">
        <v>31</v>
      </c>
      <c r="B30" s="63">
        <f>B28-B29</f>
        <v>98.375</v>
      </c>
      <c r="C30" s="64"/>
      <c r="D30" s="64"/>
      <c r="E30" s="64"/>
      <c r="F30" s="64"/>
      <c r="G30" s="65"/>
      <c r="I30" s="62"/>
      <c r="J30" s="62"/>
      <c r="K30" s="62"/>
      <c r="L30" s="62"/>
    </row>
    <row r="31" spans="1:14" s="15" customFormat="1" ht="27" customHeight="1" x14ac:dyDescent="0.4">
      <c r="A31" s="59" t="s">
        <v>32</v>
      </c>
      <c r="B31" s="66">
        <v>408.87599999999998</v>
      </c>
      <c r="C31" s="680" t="s">
        <v>33</v>
      </c>
      <c r="D31" s="681"/>
      <c r="E31" s="681"/>
      <c r="F31" s="681"/>
      <c r="G31" s="681"/>
      <c r="H31" s="682"/>
      <c r="I31" s="62"/>
      <c r="J31" s="62"/>
      <c r="K31" s="62"/>
      <c r="L31" s="62"/>
    </row>
    <row r="32" spans="1:14" s="15" customFormat="1" ht="27" customHeight="1" x14ac:dyDescent="0.4">
      <c r="A32" s="59" t="s">
        <v>34</v>
      </c>
      <c r="B32" s="66">
        <v>567.04999999999995</v>
      </c>
      <c r="C32" s="680" t="s">
        <v>35</v>
      </c>
      <c r="D32" s="681"/>
      <c r="E32" s="681"/>
      <c r="F32" s="681"/>
      <c r="G32" s="681"/>
      <c r="H32" s="682"/>
      <c r="I32" s="62"/>
      <c r="J32" s="62"/>
      <c r="K32" s="62"/>
      <c r="L32" s="67"/>
      <c r="M32" s="67"/>
      <c r="N32" s="68"/>
    </row>
    <row r="33" spans="1:14" s="15" customFormat="1" ht="17.25" customHeight="1" x14ac:dyDescent="0.3">
      <c r="A33" s="59"/>
      <c r="B33" s="69"/>
      <c r="C33" s="70"/>
      <c r="D33" s="70"/>
      <c r="E33" s="70"/>
      <c r="F33" s="70"/>
      <c r="G33" s="70"/>
      <c r="H33" s="70"/>
      <c r="I33" s="62"/>
      <c r="J33" s="62"/>
      <c r="K33" s="62"/>
      <c r="L33" s="67"/>
      <c r="M33" s="67"/>
      <c r="N33" s="68"/>
    </row>
    <row r="34" spans="1:14" s="15" customFormat="1" ht="18.75" x14ac:dyDescent="0.3">
      <c r="A34" s="59" t="s">
        <v>36</v>
      </c>
      <c r="B34" s="71">
        <f>B31/B32</f>
        <v>0.72105810775063928</v>
      </c>
      <c r="C34" s="49" t="s">
        <v>37</v>
      </c>
      <c r="D34" s="49"/>
      <c r="E34" s="49"/>
      <c r="F34" s="49"/>
      <c r="G34" s="49"/>
      <c r="I34" s="62"/>
      <c r="J34" s="62"/>
      <c r="K34" s="62"/>
      <c r="L34" s="67"/>
      <c r="M34" s="67"/>
      <c r="N34" s="68"/>
    </row>
    <row r="35" spans="1:14" s="15" customFormat="1" ht="19.5" customHeight="1" x14ac:dyDescent="0.3">
      <c r="A35" s="59"/>
      <c r="B35" s="63"/>
      <c r="G35" s="49"/>
      <c r="I35" s="62"/>
      <c r="J35" s="62"/>
      <c r="K35" s="62"/>
      <c r="L35" s="67"/>
      <c r="M35" s="67"/>
      <c r="N35" s="68"/>
    </row>
    <row r="36" spans="1:14" s="15" customFormat="1" ht="27" customHeight="1" x14ac:dyDescent="0.4">
      <c r="A36" s="72" t="s">
        <v>38</v>
      </c>
      <c r="B36" s="73">
        <v>100</v>
      </c>
      <c r="C36" s="49"/>
      <c r="D36" s="683" t="s">
        <v>39</v>
      </c>
      <c r="E36" s="701"/>
      <c r="F36" s="683" t="s">
        <v>40</v>
      </c>
      <c r="G36" s="684"/>
      <c r="J36" s="62"/>
      <c r="K36" s="62"/>
      <c r="L36" s="67"/>
      <c r="M36" s="67"/>
      <c r="N36" s="68"/>
    </row>
    <row r="37" spans="1:14" s="15" customFormat="1" ht="27" customHeight="1" x14ac:dyDescent="0.4">
      <c r="A37" s="74" t="s">
        <v>41</v>
      </c>
      <c r="B37" s="75">
        <v>1</v>
      </c>
      <c r="C37" s="76" t="s">
        <v>42</v>
      </c>
      <c r="D37" s="77" t="s">
        <v>43</v>
      </c>
      <c r="E37" s="78" t="s">
        <v>44</v>
      </c>
      <c r="F37" s="77" t="s">
        <v>43</v>
      </c>
      <c r="G37" s="79" t="s">
        <v>44</v>
      </c>
      <c r="I37" s="80" t="s">
        <v>45</v>
      </c>
      <c r="J37" s="62"/>
      <c r="K37" s="62"/>
      <c r="L37" s="67"/>
      <c r="M37" s="67"/>
      <c r="N37" s="68"/>
    </row>
    <row r="38" spans="1:14" s="15" customFormat="1" ht="26.25" customHeight="1" x14ac:dyDescent="0.4">
      <c r="A38" s="74" t="s">
        <v>46</v>
      </c>
      <c r="B38" s="75">
        <v>1</v>
      </c>
      <c r="C38" s="81">
        <v>1</v>
      </c>
      <c r="D38" s="82">
        <v>976118</v>
      </c>
      <c r="E38" s="83">
        <f>IF(ISBLANK(D38),"-",$D$48/$D$45*D38)</f>
        <v>1190390.5688986897</v>
      </c>
      <c r="F38" s="82">
        <v>934539</v>
      </c>
      <c r="G38" s="84">
        <f>IF(ISBLANK(F38),"-",$D$48/$F$45*F38)</f>
        <v>1217629.4942351335</v>
      </c>
      <c r="I38" s="85"/>
      <c r="J38" s="62"/>
      <c r="K38" s="62"/>
      <c r="L38" s="67"/>
      <c r="M38" s="67"/>
      <c r="N38" s="68"/>
    </row>
    <row r="39" spans="1:14" s="15" customFormat="1" ht="26.25" customHeight="1" x14ac:dyDescent="0.4">
      <c r="A39" s="74" t="s">
        <v>47</v>
      </c>
      <c r="B39" s="75">
        <v>1</v>
      </c>
      <c r="C39" s="86">
        <v>2</v>
      </c>
      <c r="D39" s="87">
        <v>1013490</v>
      </c>
      <c r="E39" s="88">
        <f>IF(ISBLANK(D39),"-",$D$48/$D$45*D39)</f>
        <v>1235966.2844790621</v>
      </c>
      <c r="F39" s="87">
        <v>931335</v>
      </c>
      <c r="G39" s="89">
        <f>IF(ISBLANK(F39),"-",$D$48/$F$45*F39)</f>
        <v>1213454.9387596217</v>
      </c>
      <c r="I39" s="685">
        <f>ABS((F43/D43*D42)-F42)/D42</f>
        <v>1.5082656125160717E-3</v>
      </c>
      <c r="J39" s="62"/>
      <c r="K39" s="62"/>
      <c r="L39" s="67"/>
      <c r="M39" s="67"/>
      <c r="N39" s="68"/>
    </row>
    <row r="40" spans="1:14" ht="26.25" customHeight="1" x14ac:dyDescent="0.4">
      <c r="A40" s="74" t="s">
        <v>48</v>
      </c>
      <c r="B40" s="75">
        <v>1</v>
      </c>
      <c r="C40" s="86">
        <v>3</v>
      </c>
      <c r="D40" s="87">
        <v>1006419</v>
      </c>
      <c r="E40" s="88">
        <f>IF(ISBLANK(D40),"-",$D$48/$D$45*D40)</f>
        <v>1227343.0937247858</v>
      </c>
      <c r="F40" s="87">
        <v>933847</v>
      </c>
      <c r="G40" s="89">
        <f>IF(ISBLANK(F40),"-",$D$48/$F$45*F40)</f>
        <v>1216727.8736392988</v>
      </c>
      <c r="I40" s="685"/>
      <c r="L40" s="67"/>
      <c r="M40" s="67"/>
      <c r="N40" s="90"/>
    </row>
    <row r="41" spans="1:14" ht="27" customHeight="1" x14ac:dyDescent="0.4">
      <c r="A41" s="74" t="s">
        <v>49</v>
      </c>
      <c r="B41" s="75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I41" s="95"/>
      <c r="L41" s="67"/>
      <c r="M41" s="67"/>
      <c r="N41" s="90"/>
    </row>
    <row r="42" spans="1:14" ht="27" customHeight="1" x14ac:dyDescent="0.4">
      <c r="A42" s="74" t="s">
        <v>50</v>
      </c>
      <c r="B42" s="75">
        <v>1</v>
      </c>
      <c r="C42" s="96" t="s">
        <v>51</v>
      </c>
      <c r="D42" s="97">
        <f>AVERAGE(D38:D41)</f>
        <v>998675.66666666663</v>
      </c>
      <c r="E42" s="98">
        <f>AVERAGE(E38:E41)</f>
        <v>1217899.9823675125</v>
      </c>
      <c r="F42" s="97">
        <f>AVERAGE(F38:F41)</f>
        <v>933240.33333333337</v>
      </c>
      <c r="G42" s="99">
        <f>AVERAGE(G38:G41)</f>
        <v>1215937.4355446845</v>
      </c>
      <c r="H42" s="100"/>
    </row>
    <row r="43" spans="1:14" ht="26.25" customHeight="1" x14ac:dyDescent="0.4">
      <c r="A43" s="74" t="s">
        <v>52</v>
      </c>
      <c r="B43" s="75">
        <v>1</v>
      </c>
      <c r="C43" s="101" t="s">
        <v>53</v>
      </c>
      <c r="D43" s="102">
        <v>11.56</v>
      </c>
      <c r="E43" s="90"/>
      <c r="F43" s="102">
        <v>10.82</v>
      </c>
      <c r="H43" s="100"/>
    </row>
    <row r="44" spans="1:14" ht="26.25" customHeight="1" x14ac:dyDescent="0.4">
      <c r="A44" s="74" t="s">
        <v>54</v>
      </c>
      <c r="B44" s="75">
        <v>1</v>
      </c>
      <c r="C44" s="103" t="s">
        <v>55</v>
      </c>
      <c r="D44" s="104">
        <f>D43*$B$34</f>
        <v>8.33543172559739</v>
      </c>
      <c r="E44" s="105"/>
      <c r="F44" s="104">
        <f>F43*$B$34</f>
        <v>7.8018487258619169</v>
      </c>
      <c r="H44" s="100"/>
    </row>
    <row r="45" spans="1:14" ht="19.5" customHeight="1" x14ac:dyDescent="0.3">
      <c r="A45" s="74" t="s">
        <v>56</v>
      </c>
      <c r="B45" s="106">
        <f>(B44/B43)*(B42/B41)*(B40/B39)*(B38/B37)*B36</f>
        <v>100</v>
      </c>
      <c r="C45" s="103" t="s">
        <v>57</v>
      </c>
      <c r="D45" s="107">
        <f>D44*$B$30/100</f>
        <v>8.1999809600564326</v>
      </c>
      <c r="E45" s="108"/>
      <c r="F45" s="107">
        <f>F44*$B$30/100</f>
        <v>7.6750686840666607</v>
      </c>
      <c r="H45" s="100"/>
    </row>
    <row r="46" spans="1:14" ht="19.5" customHeight="1" x14ac:dyDescent="0.3">
      <c r="A46" s="671" t="s">
        <v>58</v>
      </c>
      <c r="B46" s="672"/>
      <c r="C46" s="103" t="s">
        <v>59</v>
      </c>
      <c r="D46" s="109">
        <f>D45/$B$45</f>
        <v>8.1999809600564327E-2</v>
      </c>
      <c r="E46" s="110"/>
      <c r="F46" s="111">
        <f>F45/$B$45</f>
        <v>7.6750686840666604E-2</v>
      </c>
      <c r="H46" s="100"/>
    </row>
    <row r="47" spans="1:14" ht="27" customHeight="1" x14ac:dyDescent="0.4">
      <c r="A47" s="673"/>
      <c r="B47" s="674"/>
      <c r="C47" s="112" t="s">
        <v>60</v>
      </c>
      <c r="D47" s="113">
        <v>0.1</v>
      </c>
      <c r="E47" s="114"/>
      <c r="F47" s="110"/>
      <c r="H47" s="100"/>
    </row>
    <row r="48" spans="1:14" ht="18.75" x14ac:dyDescent="0.3">
      <c r="C48" s="115" t="s">
        <v>61</v>
      </c>
      <c r="D48" s="107">
        <f>D47*$B$45</f>
        <v>10</v>
      </c>
      <c r="F48" s="116"/>
      <c r="H48" s="100"/>
    </row>
    <row r="49" spans="1:12" ht="19.5" customHeight="1" x14ac:dyDescent="0.3">
      <c r="C49" s="117" t="s">
        <v>62</v>
      </c>
      <c r="D49" s="118">
        <f>D48/B34</f>
        <v>13.868507811659281</v>
      </c>
      <c r="F49" s="116"/>
      <c r="H49" s="100"/>
    </row>
    <row r="50" spans="1:12" ht="18.75" x14ac:dyDescent="0.3">
      <c r="C50" s="72" t="s">
        <v>63</v>
      </c>
      <c r="D50" s="119">
        <f>AVERAGE(E38:E41,G38:G41)</f>
        <v>1216918.7089560984</v>
      </c>
      <c r="F50" s="120"/>
      <c r="H50" s="100"/>
    </row>
    <row r="51" spans="1:12" ht="18.75" x14ac:dyDescent="0.3">
      <c r="C51" s="74" t="s">
        <v>64</v>
      </c>
      <c r="D51" s="121">
        <f>STDEV(E38:E41,G38:G41)/D50</f>
        <v>1.2665364214861786E-2</v>
      </c>
      <c r="F51" s="120"/>
      <c r="H51" s="100"/>
    </row>
    <row r="52" spans="1:12" ht="19.5" customHeight="1" x14ac:dyDescent="0.3">
      <c r="C52" s="122" t="s">
        <v>65</v>
      </c>
      <c r="D52" s="123">
        <f>COUNT(E38:E41,G38:G41)</f>
        <v>6</v>
      </c>
      <c r="F52" s="120"/>
    </row>
    <row r="54" spans="1:12" ht="18.75" x14ac:dyDescent="0.3">
      <c r="A54" s="124" t="s">
        <v>13</v>
      </c>
      <c r="B54" s="125" t="s">
        <v>66</v>
      </c>
    </row>
    <row r="55" spans="1:12" ht="18.75" x14ac:dyDescent="0.3">
      <c r="A55" s="49" t="s">
        <v>67</v>
      </c>
      <c r="B55" s="126" t="str">
        <f>B21</f>
        <v>Each film coated tablet contains: Amlodipine bsylate equivalent to Amlodipine 10mg, Valsartan 320mg and Hydrochlorothiazide 25mg</v>
      </c>
    </row>
    <row r="56" spans="1:12" ht="26.25" customHeight="1" x14ac:dyDescent="0.4">
      <c r="A56" s="127" t="s">
        <v>68</v>
      </c>
      <c r="B56" s="128">
        <v>10</v>
      </c>
      <c r="C56" s="49" t="str">
        <f>B20</f>
        <v>Amlodipine/Valsartan/Hydrochloride</v>
      </c>
      <c r="H56" s="129"/>
    </row>
    <row r="57" spans="1:12" ht="18.75" x14ac:dyDescent="0.3">
      <c r="A57" s="126" t="s">
        <v>69</v>
      </c>
      <c r="B57" s="130">
        <f>Uniformity!C46</f>
        <v>823.52799999999991</v>
      </c>
      <c r="H57" s="129"/>
    </row>
    <row r="58" spans="1:12" ht="19.5" customHeight="1" x14ac:dyDescent="0.3">
      <c r="H58" s="129"/>
    </row>
    <row r="59" spans="1:12" s="15" customFormat="1" ht="27" customHeight="1" x14ac:dyDescent="0.4">
      <c r="A59" s="72" t="s">
        <v>70</v>
      </c>
      <c r="B59" s="73">
        <v>100</v>
      </c>
      <c r="C59" s="49"/>
      <c r="D59" s="131" t="s">
        <v>71</v>
      </c>
      <c r="E59" s="132" t="s">
        <v>42</v>
      </c>
      <c r="F59" s="132" t="s">
        <v>43</v>
      </c>
      <c r="G59" s="132" t="s">
        <v>72</v>
      </c>
      <c r="H59" s="76" t="s">
        <v>73</v>
      </c>
      <c r="L59" s="62"/>
    </row>
    <row r="60" spans="1:12" s="15" customFormat="1" ht="26.25" customHeight="1" x14ac:dyDescent="0.4">
      <c r="A60" s="74" t="s">
        <v>74</v>
      </c>
      <c r="B60" s="75">
        <v>1</v>
      </c>
      <c r="C60" s="688" t="s">
        <v>75</v>
      </c>
      <c r="D60" s="691">
        <v>830.36</v>
      </c>
      <c r="E60" s="133">
        <v>1</v>
      </c>
      <c r="F60" s="134">
        <v>1181474</v>
      </c>
      <c r="G60" s="135">
        <f>IF(ISBLANK(F60),"-",(F60/$D$50*$D$47*$B$68)*($B$57/$D$60))</f>
        <v>9.62885286283238</v>
      </c>
      <c r="H60" s="136">
        <f>IF(ISBLANK(F60),"-",G60/$B$56)</f>
        <v>0.962885286283238</v>
      </c>
      <c r="L60" s="62"/>
    </row>
    <row r="61" spans="1:12" s="15" customFormat="1" ht="26.25" customHeight="1" x14ac:dyDescent="0.4">
      <c r="A61" s="74" t="s">
        <v>76</v>
      </c>
      <c r="B61" s="75">
        <v>1</v>
      </c>
      <c r="C61" s="689"/>
      <c r="D61" s="692"/>
      <c r="E61" s="137">
        <v>2</v>
      </c>
      <c r="F61" s="87">
        <v>1191961</v>
      </c>
      <c r="G61" s="138">
        <f>IF(ISBLANK(F61),"-",(F61/$D$50*$D$47*$B$68)*($B$57/$D$60))</f>
        <v>9.7143204905351688</v>
      </c>
      <c r="H61" s="139">
        <f t="shared" ref="H61:H71" si="0">IF(ISBLANK(F61),"-",G61/$B$56)</f>
        <v>0.97143204905351688</v>
      </c>
      <c r="L61" s="62"/>
    </row>
    <row r="62" spans="1:12" s="15" customFormat="1" ht="26.25" customHeight="1" x14ac:dyDescent="0.4">
      <c r="A62" s="74" t="s">
        <v>77</v>
      </c>
      <c r="B62" s="75">
        <v>1</v>
      </c>
      <c r="C62" s="689"/>
      <c r="D62" s="692"/>
      <c r="E62" s="137">
        <v>3</v>
      </c>
      <c r="F62" s="140">
        <v>1204282</v>
      </c>
      <c r="G62" s="138">
        <f>IF(ISBLANK(F62),"-",(F62/$D$50*$D$47*$B$68)*($B$57/$D$60))</f>
        <v>9.8147349695020818</v>
      </c>
      <c r="H62" s="139">
        <f t="shared" si="0"/>
        <v>0.98147349695020814</v>
      </c>
      <c r="L62" s="62"/>
    </row>
    <row r="63" spans="1:12" ht="27" customHeight="1" x14ac:dyDescent="0.4">
      <c r="A63" s="74" t="s">
        <v>78</v>
      </c>
      <c r="B63" s="75">
        <v>1</v>
      </c>
      <c r="C63" s="699"/>
      <c r="D63" s="693"/>
      <c r="E63" s="141">
        <v>4</v>
      </c>
      <c r="F63" s="142"/>
      <c r="G63" s="138" t="str">
        <f>IF(ISBLANK(F63),"-",(F63/$D$50*$D$47*$B$68)*($B$57/$D$60))</f>
        <v>-</v>
      </c>
      <c r="H63" s="139" t="str">
        <f t="shared" si="0"/>
        <v>-</v>
      </c>
    </row>
    <row r="64" spans="1:12" ht="26.25" customHeight="1" x14ac:dyDescent="0.4">
      <c r="A64" s="74" t="s">
        <v>79</v>
      </c>
      <c r="B64" s="75">
        <v>1</v>
      </c>
      <c r="C64" s="688" t="s">
        <v>80</v>
      </c>
      <c r="D64" s="691">
        <v>841.93</v>
      </c>
      <c r="E64" s="133">
        <v>1</v>
      </c>
      <c r="F64" s="134">
        <v>1223303</v>
      </c>
      <c r="G64" s="143">
        <f>IF(ISBLANK(F64),"-",(F64/$D$50*$D$47*$B$68)*($B$57/$D$64))</f>
        <v>9.8327468427234006</v>
      </c>
      <c r="H64" s="144">
        <f t="shared" si="0"/>
        <v>0.9832746842723401</v>
      </c>
    </row>
    <row r="65" spans="1:8" ht="26.25" customHeight="1" x14ac:dyDescent="0.4">
      <c r="A65" s="74" t="s">
        <v>81</v>
      </c>
      <c r="B65" s="75">
        <v>1</v>
      </c>
      <c r="C65" s="689"/>
      <c r="D65" s="692"/>
      <c r="E65" s="137">
        <v>2</v>
      </c>
      <c r="F65" s="87">
        <v>1226769</v>
      </c>
      <c r="G65" s="145">
        <f>IF(ISBLANK(F65),"-",(F65/$D$50*$D$47*$B$68)*($B$57/$D$64))</f>
        <v>9.8606060898247954</v>
      </c>
      <c r="H65" s="146">
        <f t="shared" si="0"/>
        <v>0.98606060898247949</v>
      </c>
    </row>
    <row r="66" spans="1:8" ht="26.25" customHeight="1" x14ac:dyDescent="0.4">
      <c r="A66" s="74" t="s">
        <v>82</v>
      </c>
      <c r="B66" s="75">
        <v>1</v>
      </c>
      <c r="C66" s="689"/>
      <c r="D66" s="692"/>
      <c r="E66" s="137">
        <v>3</v>
      </c>
      <c r="F66" s="87">
        <v>1226541</v>
      </c>
      <c r="G66" s="145">
        <f>IF(ISBLANK(F66),"-",(F66/$D$50*$D$47*$B$68)*($B$57/$D$64))</f>
        <v>9.8587734561435738</v>
      </c>
      <c r="H66" s="146">
        <f t="shared" si="0"/>
        <v>0.98587734561435736</v>
      </c>
    </row>
    <row r="67" spans="1:8" ht="27" customHeight="1" x14ac:dyDescent="0.4">
      <c r="A67" s="74" t="s">
        <v>83</v>
      </c>
      <c r="B67" s="75">
        <v>1</v>
      </c>
      <c r="C67" s="699"/>
      <c r="D67" s="693"/>
      <c r="E67" s="141">
        <v>4</v>
      </c>
      <c r="F67" s="142"/>
      <c r="G67" s="147" t="str">
        <f>IF(ISBLANK(F67),"-",(F67/$D$50*$D$47*$B$68)*($B$57/$D$64))</f>
        <v>-</v>
      </c>
      <c r="H67" s="148" t="str">
        <f t="shared" si="0"/>
        <v>-</v>
      </c>
    </row>
    <row r="68" spans="1:8" ht="26.25" customHeight="1" x14ac:dyDescent="0.4">
      <c r="A68" s="74" t="s">
        <v>84</v>
      </c>
      <c r="B68" s="149">
        <f>(B67/B66)*(B65/B64)*(B63/B62)*(B61/B60)*B59</f>
        <v>100</v>
      </c>
      <c r="C68" s="688" t="s">
        <v>85</v>
      </c>
      <c r="D68" s="691">
        <v>835.76</v>
      </c>
      <c r="E68" s="133">
        <v>1</v>
      </c>
      <c r="F68" s="134">
        <v>1226938</v>
      </c>
      <c r="G68" s="143">
        <f>IF(ISBLANK(F68),"-",(F68/$D$50*$D$47*$B$68)*($B$57/$D$68))</f>
        <v>9.934770463434301</v>
      </c>
      <c r="H68" s="139">
        <f t="shared" si="0"/>
        <v>0.99347704634343015</v>
      </c>
    </row>
    <row r="69" spans="1:8" ht="27" customHeight="1" x14ac:dyDescent="0.4">
      <c r="A69" s="122" t="s">
        <v>86</v>
      </c>
      <c r="B69" s="150">
        <f>(D47*B68)/B56*B57</f>
        <v>823.52799999999991</v>
      </c>
      <c r="C69" s="689"/>
      <c r="D69" s="692"/>
      <c r="E69" s="137">
        <v>2</v>
      </c>
      <c r="F69" s="87">
        <v>1191512</v>
      </c>
      <c r="G69" s="145">
        <f>IF(ISBLANK(F69),"-",(F69/$D$50*$D$47*$B$68)*($B$57/$D$68))</f>
        <v>9.6479188226524304</v>
      </c>
      <c r="H69" s="139">
        <f t="shared" si="0"/>
        <v>0.96479188226524304</v>
      </c>
    </row>
    <row r="70" spans="1:8" ht="26.25" customHeight="1" x14ac:dyDescent="0.4">
      <c r="A70" s="694" t="s">
        <v>58</v>
      </c>
      <c r="B70" s="695"/>
      <c r="C70" s="689"/>
      <c r="D70" s="692"/>
      <c r="E70" s="137">
        <v>3</v>
      </c>
      <c r="F70" s="87">
        <v>1213056</v>
      </c>
      <c r="G70" s="145">
        <f>IF(ISBLANK(F70),"-",(F70/$D$50*$D$47*$B$68)*($B$57/$D$68))</f>
        <v>9.8223650415031223</v>
      </c>
      <c r="H70" s="139">
        <f t="shared" si="0"/>
        <v>0.98223650415031227</v>
      </c>
    </row>
    <row r="71" spans="1:8" ht="27" customHeight="1" x14ac:dyDescent="0.4">
      <c r="A71" s="696"/>
      <c r="B71" s="697"/>
      <c r="C71" s="690"/>
      <c r="D71" s="693"/>
      <c r="E71" s="141">
        <v>4</v>
      </c>
      <c r="F71" s="142"/>
      <c r="G71" s="147" t="str">
        <f>IF(ISBLANK(F71),"-",(F71/$D$50*$D$47*$B$68)*($B$57/$D$68))</f>
        <v>-</v>
      </c>
      <c r="H71" s="151" t="str">
        <f t="shared" si="0"/>
        <v>-</v>
      </c>
    </row>
    <row r="72" spans="1:8" ht="26.25" customHeight="1" x14ac:dyDescent="0.4">
      <c r="A72" s="152"/>
      <c r="B72" s="152"/>
      <c r="C72" s="152"/>
      <c r="D72" s="152"/>
      <c r="E72" s="152"/>
      <c r="F72" s="153"/>
      <c r="G72" s="154" t="s">
        <v>51</v>
      </c>
      <c r="H72" s="155">
        <f>AVERAGE(H60:H71)</f>
        <v>0.97905654487945837</v>
      </c>
    </row>
    <row r="73" spans="1:8" ht="26.25" customHeight="1" x14ac:dyDescent="0.4">
      <c r="C73" s="152"/>
      <c r="D73" s="152"/>
      <c r="E73" s="152"/>
      <c r="F73" s="153"/>
      <c r="G73" s="156" t="s">
        <v>64</v>
      </c>
      <c r="H73" s="157">
        <f>STDEV(H60:H71)/H72</f>
        <v>1.0592479170202694E-2</v>
      </c>
    </row>
    <row r="74" spans="1:8" ht="27" customHeight="1" x14ac:dyDescent="0.4">
      <c r="A74" s="152"/>
      <c r="B74" s="152"/>
      <c r="C74" s="153"/>
      <c r="D74" s="153"/>
      <c r="E74" s="158"/>
      <c r="F74" s="153"/>
      <c r="G74" s="159" t="s">
        <v>65</v>
      </c>
      <c r="H74" s="160">
        <f>COUNT(H60:H71)</f>
        <v>9</v>
      </c>
    </row>
    <row r="76" spans="1:8" ht="26.25" customHeight="1" x14ac:dyDescent="0.4">
      <c r="A76" s="58" t="s">
        <v>87</v>
      </c>
      <c r="B76" s="161" t="s">
        <v>88</v>
      </c>
      <c r="C76" s="675" t="str">
        <f>B20</f>
        <v>Amlodipine/Valsartan/Hydrochloride</v>
      </c>
      <c r="D76" s="675"/>
      <c r="E76" s="162" t="s">
        <v>89</v>
      </c>
      <c r="F76" s="162"/>
      <c r="G76" s="163">
        <f>H72</f>
        <v>0.97905654487945837</v>
      </c>
      <c r="H76" s="164"/>
    </row>
    <row r="77" spans="1:8" ht="18.75" x14ac:dyDescent="0.3">
      <c r="A77" s="57" t="s">
        <v>90</v>
      </c>
      <c r="B77" s="57" t="s">
        <v>91</v>
      </c>
    </row>
    <row r="78" spans="1:8" ht="18.75" x14ac:dyDescent="0.3">
      <c r="A78" s="57"/>
      <c r="B78" s="57"/>
    </row>
    <row r="79" spans="1:8" ht="26.25" customHeight="1" x14ac:dyDescent="0.4">
      <c r="A79" s="58" t="s">
        <v>26</v>
      </c>
      <c r="B79" s="698" t="str">
        <f>B26</f>
        <v>Amlodipine</v>
      </c>
      <c r="C79" s="698"/>
    </row>
    <row r="80" spans="1:8" ht="26.25" customHeight="1" x14ac:dyDescent="0.4">
      <c r="A80" s="59" t="s">
        <v>27</v>
      </c>
      <c r="B80" s="698" t="str">
        <f>B27</f>
        <v>A31-1</v>
      </c>
      <c r="C80" s="698"/>
    </row>
    <row r="81" spans="1:12" ht="27" customHeight="1" x14ac:dyDescent="0.4">
      <c r="A81" s="59" t="s">
        <v>28</v>
      </c>
      <c r="B81" s="165">
        <f>B28</f>
        <v>98.375</v>
      </c>
    </row>
    <row r="82" spans="1:12" s="15" customFormat="1" ht="27" customHeight="1" x14ac:dyDescent="0.4">
      <c r="A82" s="59" t="s">
        <v>29</v>
      </c>
      <c r="B82" s="61">
        <v>0</v>
      </c>
      <c r="C82" s="677" t="s">
        <v>30</v>
      </c>
      <c r="D82" s="678"/>
      <c r="E82" s="678"/>
      <c r="F82" s="678"/>
      <c r="G82" s="679"/>
      <c r="I82" s="62"/>
      <c r="J82" s="62"/>
      <c r="K82" s="62"/>
      <c r="L82" s="62"/>
    </row>
    <row r="83" spans="1:12" s="15" customFormat="1" ht="19.5" customHeight="1" x14ac:dyDescent="0.3">
      <c r="A83" s="59" t="s">
        <v>31</v>
      </c>
      <c r="B83" s="63">
        <f>B81-B82</f>
        <v>98.375</v>
      </c>
      <c r="C83" s="64"/>
      <c r="D83" s="64"/>
      <c r="E83" s="64"/>
      <c r="F83" s="64"/>
      <c r="G83" s="65"/>
      <c r="I83" s="62"/>
      <c r="J83" s="62"/>
      <c r="K83" s="62"/>
      <c r="L83" s="62"/>
    </row>
    <row r="84" spans="1:12" s="15" customFormat="1" ht="27" customHeight="1" x14ac:dyDescent="0.4">
      <c r="A84" s="59" t="s">
        <v>32</v>
      </c>
      <c r="B84" s="66">
        <v>408.88</v>
      </c>
      <c r="C84" s="680" t="s">
        <v>92</v>
      </c>
      <c r="D84" s="681"/>
      <c r="E84" s="681"/>
      <c r="F84" s="681"/>
      <c r="G84" s="681"/>
      <c r="H84" s="682"/>
      <c r="I84" s="62"/>
      <c r="J84" s="62"/>
      <c r="K84" s="62"/>
      <c r="L84" s="62"/>
    </row>
    <row r="85" spans="1:12" s="15" customFormat="1" ht="27" customHeight="1" x14ac:dyDescent="0.4">
      <c r="A85" s="59" t="s">
        <v>34</v>
      </c>
      <c r="B85" s="66">
        <v>567.04999999999995</v>
      </c>
      <c r="C85" s="680" t="s">
        <v>93</v>
      </c>
      <c r="D85" s="681"/>
      <c r="E85" s="681"/>
      <c r="F85" s="681"/>
      <c r="G85" s="681"/>
      <c r="H85" s="682"/>
      <c r="I85" s="62"/>
      <c r="J85" s="62"/>
      <c r="K85" s="62"/>
      <c r="L85" s="62"/>
    </row>
    <row r="86" spans="1:12" s="15" customFormat="1" ht="18.75" x14ac:dyDescent="0.3">
      <c r="A86" s="59"/>
      <c r="B86" s="69"/>
      <c r="C86" s="70"/>
      <c r="D86" s="70"/>
      <c r="E86" s="70"/>
      <c r="F86" s="70"/>
      <c r="G86" s="70"/>
      <c r="H86" s="70"/>
      <c r="I86" s="62"/>
      <c r="J86" s="62"/>
      <c r="K86" s="62"/>
      <c r="L86" s="62"/>
    </row>
    <row r="87" spans="1:12" s="15" customFormat="1" ht="18.75" x14ac:dyDescent="0.3">
      <c r="A87" s="59" t="s">
        <v>36</v>
      </c>
      <c r="B87" s="71">
        <f>B84/B85</f>
        <v>0.72106516180231028</v>
      </c>
      <c r="C87" s="49" t="s">
        <v>37</v>
      </c>
      <c r="D87" s="49"/>
      <c r="E87" s="49"/>
      <c r="F87" s="49"/>
      <c r="G87" s="49"/>
      <c r="I87" s="62"/>
      <c r="J87" s="62"/>
      <c r="K87" s="62"/>
      <c r="L87" s="62"/>
    </row>
    <row r="88" spans="1:12" ht="19.5" customHeight="1" x14ac:dyDescent="0.3">
      <c r="A88" s="57"/>
      <c r="B88" s="57"/>
    </row>
    <row r="89" spans="1:12" ht="27" customHeight="1" x14ac:dyDescent="0.4">
      <c r="A89" s="72" t="s">
        <v>38</v>
      </c>
      <c r="B89" s="73">
        <v>100</v>
      </c>
      <c r="D89" s="166" t="s">
        <v>39</v>
      </c>
      <c r="E89" s="167"/>
      <c r="F89" s="683" t="s">
        <v>40</v>
      </c>
      <c r="G89" s="684"/>
    </row>
    <row r="90" spans="1:12" ht="27" customHeight="1" x14ac:dyDescent="0.4">
      <c r="A90" s="74" t="s">
        <v>41</v>
      </c>
      <c r="B90" s="75">
        <v>5</v>
      </c>
      <c r="C90" s="168" t="s">
        <v>42</v>
      </c>
      <c r="D90" s="77" t="s">
        <v>43</v>
      </c>
      <c r="E90" s="78" t="s">
        <v>44</v>
      </c>
      <c r="F90" s="77" t="s">
        <v>43</v>
      </c>
      <c r="G90" s="169" t="s">
        <v>44</v>
      </c>
      <c r="I90" s="80" t="s">
        <v>45</v>
      </c>
    </row>
    <row r="91" spans="1:12" ht="26.25" customHeight="1" x14ac:dyDescent="0.4">
      <c r="A91" s="74" t="s">
        <v>46</v>
      </c>
      <c r="B91" s="75">
        <v>50</v>
      </c>
      <c r="C91" s="170">
        <v>1</v>
      </c>
      <c r="D91" s="82">
        <v>2933804</v>
      </c>
      <c r="E91" s="83">
        <f>IF(ISBLANK(D91),"-",$D$101/$D$98*D91)</f>
        <v>3975314.5138188438</v>
      </c>
      <c r="F91" s="82">
        <v>2717403</v>
      </c>
      <c r="G91" s="84">
        <f>IF(ISBLANK(F91),"-",$D$101/$F$98*F91)</f>
        <v>3933915.4518622798</v>
      </c>
      <c r="I91" s="85"/>
    </row>
    <row r="92" spans="1:12" ht="26.25" customHeight="1" x14ac:dyDescent="0.4">
      <c r="A92" s="74" t="s">
        <v>47</v>
      </c>
      <c r="B92" s="75">
        <v>1</v>
      </c>
      <c r="C92" s="153">
        <v>2</v>
      </c>
      <c r="D92" s="87">
        <v>2929215</v>
      </c>
      <c r="E92" s="88">
        <f>IF(ISBLANK(D92),"-",$D$101/$D$98*D92)</f>
        <v>3969096.4030302861</v>
      </c>
      <c r="F92" s="87">
        <v>2734386</v>
      </c>
      <c r="G92" s="89">
        <f>IF(ISBLANK(F92),"-",$D$101/$F$98*F92)</f>
        <v>3958501.3105365275</v>
      </c>
      <c r="I92" s="685">
        <f>ABS((F96/D96*D95)-F95)/D95</f>
        <v>9.3855044959788737E-3</v>
      </c>
    </row>
    <row r="93" spans="1:12" ht="26.25" customHeight="1" x14ac:dyDescent="0.4">
      <c r="A93" s="74" t="s">
        <v>48</v>
      </c>
      <c r="B93" s="75">
        <v>1</v>
      </c>
      <c r="C93" s="153">
        <v>3</v>
      </c>
      <c r="D93" s="87">
        <v>2962448</v>
      </c>
      <c r="E93" s="88">
        <f>IF(ISBLANK(D93),"-",$D$101/$D$98*D93)</f>
        <v>4014127.2323691719</v>
      </c>
      <c r="F93" s="87"/>
      <c r="G93" s="89" t="str">
        <f>IF(ISBLANK(F93),"-",$D$101/$F$98*F93)</f>
        <v>-</v>
      </c>
      <c r="I93" s="685"/>
    </row>
    <row r="94" spans="1:12" ht="27" customHeight="1" x14ac:dyDescent="0.4">
      <c r="A94" s="74" t="s">
        <v>49</v>
      </c>
      <c r="B94" s="75">
        <v>1</v>
      </c>
      <c r="C94" s="171">
        <v>4</v>
      </c>
      <c r="D94" s="92"/>
      <c r="E94" s="93" t="str">
        <f>IF(ISBLANK(D94),"-",$D$101/$D$98*D94)</f>
        <v>-</v>
      </c>
      <c r="F94" s="172"/>
      <c r="G94" s="94" t="str">
        <f>IF(ISBLANK(F94),"-",$D$101/$F$98*F94)</f>
        <v>-</v>
      </c>
      <c r="I94" s="95"/>
    </row>
    <row r="95" spans="1:12" ht="27" customHeight="1" x14ac:dyDescent="0.4">
      <c r="A95" s="74" t="s">
        <v>50</v>
      </c>
      <c r="B95" s="75">
        <v>1</v>
      </c>
      <c r="C95" s="173" t="s">
        <v>51</v>
      </c>
      <c r="D95" s="174">
        <f>AVERAGE(D91:D94)</f>
        <v>2941822.3333333335</v>
      </c>
      <c r="E95" s="98">
        <f>AVERAGE(E91:E94)</f>
        <v>3986179.3830727674</v>
      </c>
      <c r="F95" s="175">
        <f>AVERAGE(F91:F94)</f>
        <v>2725894.5</v>
      </c>
      <c r="G95" s="176">
        <f>AVERAGE(G91:G94)</f>
        <v>3946208.3811994037</v>
      </c>
    </row>
    <row r="96" spans="1:12" ht="26.25" customHeight="1" x14ac:dyDescent="0.4">
      <c r="A96" s="74" t="s">
        <v>52</v>
      </c>
      <c r="B96" s="60">
        <v>1</v>
      </c>
      <c r="C96" s="177" t="s">
        <v>94</v>
      </c>
      <c r="D96" s="178">
        <v>11.56</v>
      </c>
      <c r="E96" s="90"/>
      <c r="F96" s="102">
        <v>10.82</v>
      </c>
    </row>
    <row r="97" spans="1:10" ht="26.25" customHeight="1" x14ac:dyDescent="0.4">
      <c r="A97" s="74" t="s">
        <v>54</v>
      </c>
      <c r="B97" s="60">
        <v>1</v>
      </c>
      <c r="C97" s="179" t="s">
        <v>95</v>
      </c>
      <c r="D97" s="180">
        <f>D96*$B$87</f>
        <v>8.3355132704347064</v>
      </c>
      <c r="E97" s="105"/>
      <c r="F97" s="104">
        <f>F96*$B$87</f>
        <v>7.8019250507009978</v>
      </c>
    </row>
    <row r="98" spans="1:10" ht="19.5" customHeight="1" x14ac:dyDescent="0.3">
      <c r="A98" s="74" t="s">
        <v>56</v>
      </c>
      <c r="B98" s="181">
        <f>(B97/B96)*(B95/B94)*(B93/B92)*(B91/B90)*B89</f>
        <v>1000</v>
      </c>
      <c r="C98" s="179" t="s">
        <v>96</v>
      </c>
      <c r="D98" s="182">
        <f>D97*$B$83/100</f>
        <v>8.2000611797901417</v>
      </c>
      <c r="E98" s="108"/>
      <c r="F98" s="107">
        <f>F97*$B$83/100</f>
        <v>7.6751437686271071</v>
      </c>
    </row>
    <row r="99" spans="1:10" ht="19.5" customHeight="1" x14ac:dyDescent="0.3">
      <c r="A99" s="671" t="s">
        <v>58</v>
      </c>
      <c r="B99" s="686"/>
      <c r="C99" s="179" t="s">
        <v>97</v>
      </c>
      <c r="D99" s="183">
        <f>D98/$B$98</f>
        <v>8.2000611797901409E-3</v>
      </c>
      <c r="E99" s="108"/>
      <c r="F99" s="111">
        <f>F98/$B$98</f>
        <v>7.675143768627107E-3</v>
      </c>
      <c r="G99" s="184"/>
      <c r="H99" s="100"/>
    </row>
    <row r="100" spans="1:10" ht="19.5" customHeight="1" x14ac:dyDescent="0.3">
      <c r="A100" s="673"/>
      <c r="B100" s="687"/>
      <c r="C100" s="179" t="s">
        <v>60</v>
      </c>
      <c r="D100" s="185">
        <f>$B$56/$B$116</f>
        <v>1.1111111111111112E-2</v>
      </c>
      <c r="F100" s="116"/>
      <c r="G100" s="186"/>
      <c r="H100" s="100"/>
    </row>
    <row r="101" spans="1:10" ht="18.75" x14ac:dyDescent="0.3">
      <c r="C101" s="179" t="s">
        <v>61</v>
      </c>
      <c r="D101" s="180">
        <f>D100*$B$98</f>
        <v>11.111111111111111</v>
      </c>
      <c r="F101" s="116"/>
      <c r="G101" s="184"/>
      <c r="H101" s="100"/>
    </row>
    <row r="102" spans="1:10" ht="19.5" customHeight="1" x14ac:dyDescent="0.3">
      <c r="C102" s="187" t="s">
        <v>62</v>
      </c>
      <c r="D102" s="188">
        <f>D101/B34</f>
        <v>15.409453124065866</v>
      </c>
      <c r="F102" s="120"/>
      <c r="G102" s="184"/>
      <c r="H102" s="100"/>
      <c r="J102" s="189"/>
    </row>
    <row r="103" spans="1:10" ht="18.75" x14ac:dyDescent="0.3">
      <c r="C103" s="190" t="s">
        <v>98</v>
      </c>
      <c r="D103" s="191">
        <f>AVERAGE(E91:E94,G91:G94)</f>
        <v>3970190.9823234216</v>
      </c>
      <c r="F103" s="120"/>
      <c r="G103" s="192"/>
      <c r="H103" s="100"/>
      <c r="J103" s="193"/>
    </row>
    <row r="104" spans="1:10" ht="18.75" x14ac:dyDescent="0.3">
      <c r="C104" s="156" t="s">
        <v>64</v>
      </c>
      <c r="D104" s="194">
        <f>STDEV(E91:E94,G91:G94)/D103</f>
        <v>7.3546430912814209E-3</v>
      </c>
      <c r="F104" s="120"/>
      <c r="G104" s="184"/>
      <c r="H104" s="100"/>
      <c r="J104" s="193"/>
    </row>
    <row r="105" spans="1:10" ht="19.5" customHeight="1" x14ac:dyDescent="0.3">
      <c r="C105" s="159" t="s">
        <v>65</v>
      </c>
      <c r="D105" s="195">
        <f>COUNT(E91:E94,G91:G94)</f>
        <v>5</v>
      </c>
      <c r="F105" s="120"/>
      <c r="G105" s="184"/>
      <c r="H105" s="100"/>
      <c r="J105" s="193"/>
    </row>
    <row r="106" spans="1:10" ht="19.5" customHeight="1" x14ac:dyDescent="0.3">
      <c r="A106" s="124"/>
      <c r="B106" s="124"/>
      <c r="C106" s="124"/>
      <c r="D106" s="124"/>
      <c r="E106" s="124"/>
    </row>
    <row r="107" spans="1:10" ht="26.25" customHeight="1" x14ac:dyDescent="0.4">
      <c r="A107" s="72" t="s">
        <v>99</v>
      </c>
      <c r="B107" s="73">
        <v>900</v>
      </c>
      <c r="C107" s="196" t="s">
        <v>100</v>
      </c>
      <c r="D107" s="197" t="s">
        <v>43</v>
      </c>
      <c r="E107" s="198" t="s">
        <v>101</v>
      </c>
      <c r="F107" s="199" t="s">
        <v>102</v>
      </c>
    </row>
    <row r="108" spans="1:10" ht="26.25" customHeight="1" x14ac:dyDescent="0.4">
      <c r="A108" s="74" t="s">
        <v>103</v>
      </c>
      <c r="B108" s="75">
        <v>1</v>
      </c>
      <c r="C108" s="200">
        <v>1</v>
      </c>
      <c r="D108" s="201">
        <v>3525886</v>
      </c>
      <c r="E108" s="202">
        <f t="shared" ref="E108:E113" si="1">IF(ISBLANK(D108),"-",D108/$D$103*$D$100*$B$116)</f>
        <v>8.8808977091993526</v>
      </c>
      <c r="F108" s="203">
        <f t="shared" ref="F108:F113" si="2">IF(ISBLANK(D108), "-", E108/$B$56)</f>
        <v>0.88808977091993524</v>
      </c>
    </row>
    <row r="109" spans="1:10" ht="26.25" customHeight="1" x14ac:dyDescent="0.4">
      <c r="A109" s="74" t="s">
        <v>76</v>
      </c>
      <c r="B109" s="75">
        <v>1</v>
      </c>
      <c r="C109" s="200">
        <v>2</v>
      </c>
      <c r="D109" s="201">
        <v>3519253</v>
      </c>
      <c r="E109" s="204">
        <f t="shared" si="1"/>
        <v>8.8641907043486228</v>
      </c>
      <c r="F109" s="205">
        <f t="shared" si="2"/>
        <v>0.88641907043486223</v>
      </c>
    </row>
    <row r="110" spans="1:10" ht="26.25" customHeight="1" x14ac:dyDescent="0.4">
      <c r="A110" s="74" t="s">
        <v>77</v>
      </c>
      <c r="B110" s="75">
        <v>1</v>
      </c>
      <c r="C110" s="200">
        <v>3</v>
      </c>
      <c r="D110" s="201">
        <v>3528720</v>
      </c>
      <c r="E110" s="204">
        <f t="shared" si="1"/>
        <v>8.8880359048494295</v>
      </c>
      <c r="F110" s="205">
        <f t="shared" si="2"/>
        <v>0.88880359048494295</v>
      </c>
    </row>
    <row r="111" spans="1:10" ht="26.25" customHeight="1" x14ac:dyDescent="0.4">
      <c r="A111" s="74" t="s">
        <v>78</v>
      </c>
      <c r="B111" s="75">
        <v>1</v>
      </c>
      <c r="C111" s="200">
        <v>4</v>
      </c>
      <c r="D111" s="201">
        <v>3500277</v>
      </c>
      <c r="E111" s="204">
        <f t="shared" si="1"/>
        <v>8.8163945149852214</v>
      </c>
      <c r="F111" s="205">
        <f t="shared" si="2"/>
        <v>0.88163945149852219</v>
      </c>
    </row>
    <row r="112" spans="1:10" ht="26.25" customHeight="1" x14ac:dyDescent="0.4">
      <c r="A112" s="74" t="s">
        <v>79</v>
      </c>
      <c r="B112" s="75">
        <v>1</v>
      </c>
      <c r="C112" s="200">
        <v>5</v>
      </c>
      <c r="D112" s="201">
        <v>3516507</v>
      </c>
      <c r="E112" s="204">
        <f t="shared" si="1"/>
        <v>8.8572741605041934</v>
      </c>
      <c r="F112" s="205">
        <f t="shared" si="2"/>
        <v>0.88572741605041938</v>
      </c>
    </row>
    <row r="113" spans="1:10" ht="26.25" customHeight="1" x14ac:dyDescent="0.4">
      <c r="A113" s="74" t="s">
        <v>81</v>
      </c>
      <c r="B113" s="75">
        <v>1</v>
      </c>
      <c r="C113" s="206">
        <v>6</v>
      </c>
      <c r="D113" s="207">
        <v>3513851</v>
      </c>
      <c r="E113" s="208">
        <f t="shared" si="1"/>
        <v>8.8505843060064482</v>
      </c>
      <c r="F113" s="209">
        <f t="shared" si="2"/>
        <v>0.88505843060064482</v>
      </c>
    </row>
    <row r="114" spans="1:10" ht="26.25" customHeight="1" x14ac:dyDescent="0.4">
      <c r="A114" s="74" t="s">
        <v>82</v>
      </c>
      <c r="B114" s="75">
        <v>1</v>
      </c>
      <c r="C114" s="200"/>
      <c r="D114" s="153"/>
      <c r="E114" s="48"/>
      <c r="F114" s="210"/>
    </row>
    <row r="115" spans="1:10" ht="26.25" customHeight="1" x14ac:dyDescent="0.4">
      <c r="A115" s="74" t="s">
        <v>83</v>
      </c>
      <c r="B115" s="75">
        <v>1</v>
      </c>
      <c r="C115" s="200"/>
      <c r="D115" s="211"/>
      <c r="E115" s="212" t="s">
        <v>51</v>
      </c>
      <c r="F115" s="213">
        <f>AVERAGE(F108:F113)</f>
        <v>0.88595628833155438</v>
      </c>
    </row>
    <row r="116" spans="1:10" ht="27" customHeight="1" x14ac:dyDescent="0.4">
      <c r="A116" s="74" t="s">
        <v>84</v>
      </c>
      <c r="B116" s="106">
        <f>(B115/B114)*(B113/B112)*(B111/B110)*(B109/B108)*B107</f>
        <v>900</v>
      </c>
      <c r="C116" s="214"/>
      <c r="D116" s="215"/>
      <c r="E116" s="173" t="s">
        <v>64</v>
      </c>
      <c r="F116" s="216">
        <f>STDEV(F108:F113)/F115</f>
        <v>2.871782992688227E-3</v>
      </c>
      <c r="I116" s="48"/>
    </row>
    <row r="117" spans="1:10" ht="27" customHeight="1" x14ac:dyDescent="0.4">
      <c r="A117" s="671" t="s">
        <v>58</v>
      </c>
      <c r="B117" s="672"/>
      <c r="C117" s="217"/>
      <c r="D117" s="218"/>
      <c r="E117" s="219" t="s">
        <v>65</v>
      </c>
      <c r="F117" s="220">
        <f>COUNT(F108:F113)</f>
        <v>6</v>
      </c>
      <c r="I117" s="48"/>
      <c r="J117" s="193"/>
    </row>
    <row r="118" spans="1:10" ht="19.5" customHeight="1" x14ac:dyDescent="0.3">
      <c r="A118" s="673"/>
      <c r="B118" s="674"/>
      <c r="C118" s="48"/>
      <c r="D118" s="48"/>
      <c r="E118" s="48"/>
      <c r="F118" s="153"/>
      <c r="G118" s="48"/>
      <c r="H118" s="48"/>
      <c r="I118" s="48"/>
    </row>
    <row r="119" spans="1:10" ht="18.75" x14ac:dyDescent="0.3">
      <c r="A119" s="229"/>
      <c r="B119" s="70"/>
      <c r="C119" s="48"/>
      <c r="D119" s="48"/>
      <c r="E119" s="48"/>
      <c r="F119" s="153"/>
      <c r="G119" s="48"/>
      <c r="H119" s="48"/>
      <c r="I119" s="48"/>
    </row>
    <row r="120" spans="1:10" ht="26.25" customHeight="1" x14ac:dyDescent="0.4">
      <c r="A120" s="58" t="s">
        <v>87</v>
      </c>
      <c r="B120" s="161" t="s">
        <v>104</v>
      </c>
      <c r="C120" s="675" t="str">
        <f>B20</f>
        <v>Amlodipine/Valsartan/Hydrochloride</v>
      </c>
      <c r="D120" s="675"/>
      <c r="E120" s="162" t="s">
        <v>105</v>
      </c>
      <c r="F120" s="162"/>
      <c r="G120" s="163">
        <f>F115</f>
        <v>0.88595628833155438</v>
      </c>
      <c r="H120" s="48"/>
      <c r="I120" s="48"/>
    </row>
    <row r="121" spans="1:10" ht="19.5" customHeight="1" x14ac:dyDescent="0.3">
      <c r="A121" s="221"/>
      <c r="B121" s="221"/>
      <c r="C121" s="222"/>
      <c r="D121" s="222"/>
      <c r="E121" s="222"/>
      <c r="F121" s="222"/>
      <c r="G121" s="222"/>
      <c r="H121" s="222"/>
    </row>
    <row r="122" spans="1:10" ht="18.75" x14ac:dyDescent="0.3">
      <c r="B122" s="676" t="s">
        <v>20</v>
      </c>
      <c r="C122" s="676"/>
      <c r="E122" s="168" t="s">
        <v>21</v>
      </c>
      <c r="F122" s="223"/>
      <c r="G122" s="676" t="s">
        <v>22</v>
      </c>
      <c r="H122" s="676"/>
    </row>
    <row r="123" spans="1:10" ht="18.75" x14ac:dyDescent="0.3">
      <c r="A123" s="224" t="s">
        <v>23</v>
      </c>
      <c r="B123" s="225"/>
      <c r="C123" s="225"/>
      <c r="E123" s="225"/>
      <c r="F123" s="48"/>
      <c r="G123" s="226"/>
      <c r="H123" s="226"/>
    </row>
    <row r="124" spans="1:10" ht="18.75" x14ac:dyDescent="0.3">
      <c r="A124" s="224" t="s">
        <v>24</v>
      </c>
      <c r="B124" s="227"/>
      <c r="C124" s="227"/>
      <c r="E124" s="227"/>
      <c r="F124" s="48"/>
      <c r="G124" s="228"/>
      <c r="H124" s="228"/>
    </row>
    <row r="125" spans="1:10" ht="18.75" x14ac:dyDescent="0.3">
      <c r="A125" s="152"/>
      <c r="B125" s="152"/>
      <c r="C125" s="153"/>
      <c r="D125" s="153"/>
      <c r="E125" s="153"/>
      <c r="F125" s="158"/>
      <c r="G125" s="153"/>
      <c r="H125" s="153"/>
      <c r="I125" s="48"/>
    </row>
    <row r="126" spans="1:10" ht="18.75" x14ac:dyDescent="0.3">
      <c r="A126" s="152"/>
      <c r="B126" s="152"/>
      <c r="C126" s="153"/>
      <c r="D126" s="153"/>
      <c r="E126" s="153"/>
      <c r="F126" s="158"/>
      <c r="G126" s="153"/>
      <c r="H126" s="153"/>
      <c r="I126" s="48"/>
    </row>
    <row r="127" spans="1:10" ht="18.75" x14ac:dyDescent="0.3">
      <c r="A127" s="152"/>
      <c r="B127" s="152"/>
      <c r="C127" s="153"/>
      <c r="D127" s="153"/>
      <c r="E127" s="153"/>
      <c r="F127" s="158"/>
      <c r="G127" s="153"/>
      <c r="H127" s="153"/>
      <c r="I127" s="48"/>
    </row>
    <row r="128" spans="1:10" ht="18.75" x14ac:dyDescent="0.3">
      <c r="A128" s="152"/>
      <c r="B128" s="152"/>
      <c r="C128" s="153"/>
      <c r="D128" s="153"/>
      <c r="E128" s="153"/>
      <c r="F128" s="158"/>
      <c r="G128" s="153"/>
      <c r="H128" s="153"/>
      <c r="I128" s="48"/>
    </row>
    <row r="129" spans="1:9" ht="18.75" x14ac:dyDescent="0.3">
      <c r="A129" s="152"/>
      <c r="B129" s="152"/>
      <c r="C129" s="153"/>
      <c r="D129" s="153"/>
      <c r="E129" s="153"/>
      <c r="F129" s="158"/>
      <c r="G129" s="153"/>
      <c r="H129" s="153"/>
      <c r="I129" s="48"/>
    </row>
    <row r="130" spans="1:9" ht="18.75" x14ac:dyDescent="0.3">
      <c r="A130" s="152"/>
      <c r="B130" s="152"/>
      <c r="C130" s="153"/>
      <c r="D130" s="153"/>
      <c r="E130" s="153"/>
      <c r="F130" s="158"/>
      <c r="G130" s="153"/>
      <c r="H130" s="153"/>
      <c r="I130" s="48"/>
    </row>
    <row r="131" spans="1:9" ht="18.75" x14ac:dyDescent="0.3">
      <c r="A131" s="152"/>
      <c r="B131" s="152"/>
      <c r="C131" s="153"/>
      <c r="D131" s="153"/>
      <c r="E131" s="153"/>
      <c r="F131" s="158"/>
      <c r="G131" s="153"/>
      <c r="H131" s="153"/>
      <c r="I131" s="48"/>
    </row>
    <row r="132" spans="1:9" ht="18.75" x14ac:dyDescent="0.3">
      <c r="A132" s="152"/>
      <c r="B132" s="152"/>
      <c r="C132" s="153"/>
      <c r="D132" s="153"/>
      <c r="E132" s="153"/>
      <c r="F132" s="158"/>
      <c r="G132" s="153"/>
      <c r="H132" s="153"/>
      <c r="I132" s="48"/>
    </row>
    <row r="133" spans="1:9" ht="18.75" x14ac:dyDescent="0.3">
      <c r="A133" s="152"/>
      <c r="B133" s="152"/>
      <c r="C133" s="153"/>
      <c r="D133" s="153"/>
      <c r="E133" s="153"/>
      <c r="F133" s="158"/>
      <c r="G133" s="153"/>
      <c r="H133" s="153"/>
      <c r="I133" s="48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2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3:I68"/>
  <sheetViews>
    <sheetView view="pageBreakPreview" zoomScaleSheetLayoutView="100" workbookViewId="0">
      <selection activeCell="C17" sqref="C17"/>
    </sheetView>
  </sheetViews>
  <sheetFormatPr defaultRowHeight="13.5" x14ac:dyDescent="0.25"/>
  <cols>
    <col min="1" max="1" width="27.5703125" style="597" bestFit="1" customWidth="1"/>
    <col min="2" max="2" width="20.42578125" style="597" customWidth="1"/>
    <col min="3" max="3" width="31.85546875" style="597" customWidth="1"/>
    <col min="4" max="4" width="25.85546875" style="597" bestFit="1" customWidth="1"/>
    <col min="5" max="5" width="25.7109375" style="597" bestFit="1" customWidth="1"/>
    <col min="6" max="6" width="23.140625" style="597" customWidth="1"/>
    <col min="7" max="7" width="28.42578125" style="597" customWidth="1"/>
    <col min="8" max="8" width="21.5703125" style="597" customWidth="1"/>
    <col min="9" max="16384" width="9.140625" style="597"/>
  </cols>
  <sheetData>
    <row r="13" spans="1:9" x14ac:dyDescent="0.25">
      <c r="F13" s="617"/>
      <c r="G13" s="617"/>
      <c r="H13" s="617"/>
      <c r="I13" s="617"/>
    </row>
    <row r="14" spans="1:9" ht="15.75" thickBot="1" x14ac:dyDescent="0.35">
      <c r="A14" s="656"/>
      <c r="B14" s="617"/>
      <c r="C14" s="655"/>
      <c r="D14" s="617"/>
      <c r="F14" s="654"/>
      <c r="G14" s="617"/>
      <c r="H14" s="617"/>
      <c r="I14" s="617"/>
    </row>
    <row r="15" spans="1:9" ht="19.5" thickBot="1" x14ac:dyDescent="0.35">
      <c r="A15" s="665" t="s">
        <v>0</v>
      </c>
      <c r="B15" s="666"/>
      <c r="C15" s="666"/>
      <c r="D15" s="666"/>
      <c r="E15" s="666"/>
      <c r="F15" s="667"/>
      <c r="G15" s="653"/>
      <c r="H15" s="653"/>
      <c r="I15" s="617"/>
    </row>
    <row r="16" spans="1:9" ht="20.100000000000001" customHeight="1" x14ac:dyDescent="0.3">
      <c r="A16" s="668" t="s">
        <v>127</v>
      </c>
      <c r="B16" s="668"/>
      <c r="C16" s="668"/>
      <c r="D16" s="668"/>
      <c r="E16" s="668"/>
      <c r="F16" s="617"/>
      <c r="G16" s="617"/>
      <c r="H16" s="617"/>
      <c r="I16" s="617"/>
    </row>
    <row r="17" spans="1:9" ht="20.100000000000001" customHeight="1" x14ac:dyDescent="0.3">
      <c r="A17" s="650" t="s">
        <v>2</v>
      </c>
      <c r="B17" s="651" t="s">
        <v>128</v>
      </c>
      <c r="C17" s="648"/>
      <c r="D17" s="648"/>
      <c r="E17" s="648"/>
      <c r="F17" s="617"/>
      <c r="G17" s="617"/>
      <c r="H17" s="617"/>
      <c r="I17" s="617"/>
    </row>
    <row r="18" spans="1:9" ht="20.100000000000001" customHeight="1" x14ac:dyDescent="0.3">
      <c r="A18" s="650" t="s">
        <v>4</v>
      </c>
      <c r="B18" s="651" t="s">
        <v>5</v>
      </c>
      <c r="C18" s="648"/>
      <c r="D18" s="648"/>
      <c r="E18" s="648"/>
      <c r="F18" s="617"/>
      <c r="G18" s="617"/>
      <c r="H18" s="617"/>
      <c r="I18" s="617"/>
    </row>
    <row r="19" spans="1:9" ht="20.100000000000001" customHeight="1" x14ac:dyDescent="0.3">
      <c r="A19" s="650" t="s">
        <v>6</v>
      </c>
      <c r="B19" s="651" t="s">
        <v>129</v>
      </c>
      <c r="C19" s="648"/>
      <c r="D19" s="648"/>
      <c r="E19" s="648"/>
      <c r="F19" s="617"/>
      <c r="G19" s="617"/>
      <c r="H19" s="617"/>
      <c r="I19" s="617"/>
    </row>
    <row r="20" spans="1:9" ht="20.100000000000001" customHeight="1" x14ac:dyDescent="0.3">
      <c r="A20" s="650" t="s">
        <v>8</v>
      </c>
      <c r="B20" s="651" t="s">
        <v>130</v>
      </c>
      <c r="C20" s="648"/>
      <c r="D20" s="648"/>
      <c r="E20" s="648"/>
      <c r="F20" s="617"/>
      <c r="G20" s="617"/>
      <c r="H20" s="617"/>
      <c r="I20" s="617"/>
    </row>
    <row r="21" spans="1:9" ht="20.100000000000001" customHeight="1" x14ac:dyDescent="0.3">
      <c r="A21" s="650" t="s">
        <v>10</v>
      </c>
      <c r="B21" s="649" t="s">
        <v>131</v>
      </c>
      <c r="C21" s="648"/>
      <c r="D21" s="648"/>
      <c r="E21" s="648"/>
      <c r="F21" s="617"/>
      <c r="G21" s="617"/>
      <c r="H21" s="617"/>
      <c r="I21" s="617"/>
    </row>
    <row r="22" spans="1:9" ht="20.100000000000001" customHeight="1" x14ac:dyDescent="0.3">
      <c r="A22" s="650" t="s">
        <v>12</v>
      </c>
      <c r="B22" s="649" t="s">
        <v>132</v>
      </c>
      <c r="C22" s="648"/>
      <c r="D22" s="648"/>
      <c r="E22" s="648"/>
      <c r="F22" s="617"/>
      <c r="G22" s="617"/>
      <c r="H22" s="617"/>
      <c r="I22" s="617"/>
    </row>
    <row r="23" spans="1:9" ht="20.100000000000001" customHeight="1" x14ac:dyDescent="0.3">
      <c r="A23" s="650"/>
      <c r="B23" s="649"/>
      <c r="C23" s="648"/>
      <c r="D23" s="648"/>
      <c r="E23" s="648"/>
      <c r="F23" s="617"/>
      <c r="G23" s="617"/>
      <c r="H23" s="617"/>
      <c r="I23" s="617"/>
    </row>
    <row r="24" spans="1:9" ht="16.5" x14ac:dyDescent="0.3">
      <c r="A24" s="647" t="s">
        <v>13</v>
      </c>
      <c r="B24" s="646" t="s">
        <v>126</v>
      </c>
      <c r="F24" s="617"/>
      <c r="G24" s="617"/>
      <c r="H24" s="617"/>
      <c r="I24" s="617"/>
    </row>
    <row r="25" spans="1:9" ht="16.5" x14ac:dyDescent="0.3">
      <c r="A25" s="616" t="s">
        <v>26</v>
      </c>
      <c r="B25" s="645" t="s">
        <v>108</v>
      </c>
      <c r="C25" s="609"/>
      <c r="D25" s="609"/>
      <c r="E25" s="609"/>
    </row>
    <row r="26" spans="1:9" ht="16.5" x14ac:dyDescent="0.3">
      <c r="A26" s="616" t="s">
        <v>28</v>
      </c>
      <c r="B26" s="644">
        <v>98.9</v>
      </c>
      <c r="C26" s="609"/>
      <c r="D26" s="609"/>
      <c r="E26" s="609"/>
    </row>
    <row r="27" spans="1:9" ht="16.5" x14ac:dyDescent="0.3">
      <c r="A27" s="643" t="s">
        <v>124</v>
      </c>
      <c r="B27" s="644">
        <v>30.44</v>
      </c>
      <c r="C27" s="609"/>
      <c r="D27" s="609"/>
      <c r="E27" s="609"/>
    </row>
    <row r="28" spans="1:9" ht="16.5" x14ac:dyDescent="0.3">
      <c r="A28" s="643" t="s">
        <v>123</v>
      </c>
      <c r="B28" s="642">
        <f>B27/50*25/50</f>
        <v>0.3044</v>
      </c>
      <c r="C28" s="609"/>
      <c r="D28" s="609"/>
      <c r="E28" s="609"/>
    </row>
    <row r="29" spans="1:9" ht="15.75" x14ac:dyDescent="0.25">
      <c r="A29" s="609"/>
      <c r="B29" s="609"/>
      <c r="C29" s="609"/>
      <c r="D29" s="609"/>
      <c r="E29" s="609"/>
    </row>
    <row r="30" spans="1:9" ht="16.5" x14ac:dyDescent="0.3">
      <c r="A30" s="640" t="s">
        <v>122</v>
      </c>
      <c r="B30" s="641" t="s">
        <v>121</v>
      </c>
      <c r="C30" s="640" t="s">
        <v>120</v>
      </c>
      <c r="D30" s="640" t="s">
        <v>119</v>
      </c>
      <c r="E30" s="639" t="s">
        <v>118</v>
      </c>
    </row>
    <row r="31" spans="1:9" ht="16.5" x14ac:dyDescent="0.3">
      <c r="A31" s="635">
        <v>1</v>
      </c>
      <c r="B31" s="637"/>
      <c r="C31" s="637">
        <v>62758</v>
      </c>
      <c r="D31" s="636">
        <v>1.3</v>
      </c>
      <c r="E31" s="638">
        <v>6.63</v>
      </c>
    </row>
    <row r="32" spans="1:9" ht="16.5" x14ac:dyDescent="0.3">
      <c r="A32" s="635">
        <v>2</v>
      </c>
      <c r="B32" s="637">
        <v>48475126</v>
      </c>
      <c r="C32" s="637">
        <v>64583</v>
      </c>
      <c r="D32" s="636">
        <v>1.26</v>
      </c>
      <c r="E32" s="636">
        <v>6.64</v>
      </c>
    </row>
    <row r="33" spans="1:6" ht="16.5" x14ac:dyDescent="0.3">
      <c r="A33" s="635">
        <v>3</v>
      </c>
      <c r="B33" s="637">
        <v>49571869</v>
      </c>
      <c r="C33" s="637">
        <v>65543</v>
      </c>
      <c r="D33" s="636">
        <v>1.24</v>
      </c>
      <c r="E33" s="636">
        <v>6.63</v>
      </c>
    </row>
    <row r="34" spans="1:6" ht="16.5" x14ac:dyDescent="0.3">
      <c r="A34" s="635">
        <v>4</v>
      </c>
      <c r="B34" s="637">
        <v>50875624</v>
      </c>
      <c r="C34" s="637">
        <v>66177</v>
      </c>
      <c r="D34" s="636">
        <v>1.2</v>
      </c>
      <c r="E34" s="636">
        <v>6.64</v>
      </c>
    </row>
    <row r="35" spans="1:6" ht="16.5" x14ac:dyDescent="0.3">
      <c r="A35" s="635">
        <v>5</v>
      </c>
      <c r="B35" s="637">
        <v>48894495</v>
      </c>
      <c r="C35" s="637">
        <v>66808</v>
      </c>
      <c r="D35" s="636">
        <v>1.1399999999999999</v>
      </c>
      <c r="E35" s="636">
        <v>6.64</v>
      </c>
    </row>
    <row r="36" spans="1:6" ht="16.5" x14ac:dyDescent="0.3">
      <c r="A36" s="635">
        <v>6</v>
      </c>
      <c r="B36" s="634">
        <v>49874274</v>
      </c>
      <c r="C36" s="634">
        <v>68393</v>
      </c>
      <c r="D36" s="633">
        <v>1.1399999999999999</v>
      </c>
      <c r="E36" s="633">
        <v>6.64</v>
      </c>
    </row>
    <row r="37" spans="1:6" ht="16.5" x14ac:dyDescent="0.3">
      <c r="A37" s="632" t="s">
        <v>117</v>
      </c>
      <c r="B37" s="631">
        <f>AVERAGE(B31:B36)</f>
        <v>49538277.600000001</v>
      </c>
      <c r="C37" s="630">
        <f>AVERAGE(C31:C36)</f>
        <v>65710.333333333328</v>
      </c>
      <c r="D37" s="629">
        <f>AVERAGE(D31:D36)</f>
        <v>1.2133333333333332</v>
      </c>
      <c r="E37" s="629">
        <f>AVERAGE(E31:E36)</f>
        <v>6.6366666666666667</v>
      </c>
    </row>
    <row r="38" spans="1:6" ht="16.5" x14ac:dyDescent="0.3">
      <c r="A38" s="628" t="s">
        <v>116</v>
      </c>
      <c r="B38" s="627">
        <f>(STDEV(B31:B36)/B37)</f>
        <v>1.8739863320581605E-2</v>
      </c>
      <c r="C38" s="626"/>
      <c r="D38" s="626"/>
      <c r="E38" s="625"/>
      <c r="F38" s="617"/>
    </row>
    <row r="39" spans="1:6" s="617" customFormat="1" ht="16.5" x14ac:dyDescent="0.3">
      <c r="A39" s="624" t="s">
        <v>65</v>
      </c>
      <c r="B39" s="623">
        <f>COUNT(B31:B36)</f>
        <v>5</v>
      </c>
      <c r="C39" s="622"/>
      <c r="D39" s="621"/>
      <c r="E39" s="620"/>
    </row>
    <row r="40" spans="1:6" s="617" customFormat="1" ht="15.75" x14ac:dyDescent="0.25">
      <c r="A40" s="609"/>
      <c r="B40" s="609"/>
      <c r="C40" s="609"/>
      <c r="D40" s="609"/>
      <c r="E40" s="599"/>
    </row>
    <row r="41" spans="1:6" s="617" customFormat="1" ht="16.5" x14ac:dyDescent="0.3">
      <c r="A41" s="616" t="s">
        <v>115</v>
      </c>
      <c r="B41" s="619" t="s">
        <v>114</v>
      </c>
      <c r="C41" s="614"/>
      <c r="D41" s="614"/>
      <c r="E41" s="618"/>
    </row>
    <row r="42" spans="1:6" ht="16.5" x14ac:dyDescent="0.3">
      <c r="A42" s="616"/>
      <c r="B42" s="619" t="s">
        <v>113</v>
      </c>
      <c r="C42" s="614"/>
      <c r="D42" s="614"/>
      <c r="E42" s="618"/>
      <c r="F42" s="617"/>
    </row>
    <row r="43" spans="1:6" ht="16.5" x14ac:dyDescent="0.3">
      <c r="A43" s="616"/>
      <c r="B43" s="615" t="s">
        <v>112</v>
      </c>
      <c r="C43" s="614"/>
      <c r="D43" s="614"/>
      <c r="E43" s="614"/>
    </row>
    <row r="44" spans="1:6" ht="15.75" x14ac:dyDescent="0.25">
      <c r="A44" s="609"/>
      <c r="B44" s="609"/>
      <c r="C44" s="609"/>
      <c r="D44" s="609"/>
      <c r="E44" s="609"/>
    </row>
    <row r="45" spans="1:6" ht="16.5" x14ac:dyDescent="0.3">
      <c r="A45" s="647" t="s">
        <v>13</v>
      </c>
      <c r="B45" s="646" t="s">
        <v>125</v>
      </c>
    </row>
    <row r="46" spans="1:6" ht="16.5" x14ac:dyDescent="0.3">
      <c r="A46" s="616" t="s">
        <v>26</v>
      </c>
      <c r="B46" s="645" t="str">
        <f>'[1]Component 1'!B79</f>
        <v>Rivaroxaban</v>
      </c>
      <c r="C46" s="609"/>
      <c r="D46" s="609"/>
      <c r="E46" s="609"/>
    </row>
    <row r="47" spans="1:6" ht="16.5" x14ac:dyDescent="0.3">
      <c r="A47" s="616" t="s">
        <v>28</v>
      </c>
      <c r="B47" s="644">
        <f>'[1]Component 1'!B83</f>
        <v>99.9</v>
      </c>
      <c r="C47" s="609"/>
      <c r="D47" s="609"/>
      <c r="E47" s="609"/>
    </row>
    <row r="48" spans="1:6" ht="16.5" x14ac:dyDescent="0.3">
      <c r="A48" s="643" t="s">
        <v>124</v>
      </c>
      <c r="B48" s="644">
        <f>'[1]Component 1'!D96</f>
        <v>20.16</v>
      </c>
      <c r="C48" s="609"/>
      <c r="D48" s="609"/>
      <c r="E48" s="609"/>
    </row>
    <row r="49" spans="1:6" ht="16.5" x14ac:dyDescent="0.3">
      <c r="A49" s="643" t="s">
        <v>123</v>
      </c>
      <c r="B49" s="642">
        <f>B48/'[1]Component 1'!B98</f>
        <v>3.0239999999999998E-3</v>
      </c>
      <c r="C49" s="609"/>
      <c r="D49" s="609"/>
      <c r="E49" s="609"/>
    </row>
    <row r="50" spans="1:6" ht="15.75" x14ac:dyDescent="0.25">
      <c r="A50" s="609"/>
      <c r="B50" s="609"/>
      <c r="C50" s="609"/>
      <c r="D50" s="609"/>
      <c r="E50" s="609"/>
    </row>
    <row r="51" spans="1:6" ht="16.5" x14ac:dyDescent="0.3">
      <c r="A51" s="640" t="s">
        <v>122</v>
      </c>
      <c r="B51" s="641" t="s">
        <v>121</v>
      </c>
      <c r="C51" s="640" t="s">
        <v>120</v>
      </c>
      <c r="D51" s="640" t="s">
        <v>119</v>
      </c>
      <c r="E51" s="639" t="s">
        <v>118</v>
      </c>
    </row>
    <row r="52" spans="1:6" ht="16.5" x14ac:dyDescent="0.3">
      <c r="A52" s="635">
        <v>1</v>
      </c>
      <c r="B52" s="637"/>
      <c r="C52" s="637"/>
      <c r="D52" s="636"/>
      <c r="E52" s="638"/>
    </row>
    <row r="53" spans="1:6" ht="16.5" x14ac:dyDescent="0.3">
      <c r="A53" s="635">
        <v>2</v>
      </c>
      <c r="B53" s="637"/>
      <c r="C53" s="637"/>
      <c r="D53" s="636"/>
      <c r="E53" s="636"/>
    </row>
    <row r="54" spans="1:6" ht="16.5" x14ac:dyDescent="0.3">
      <c r="A54" s="635">
        <v>3</v>
      </c>
      <c r="B54" s="637"/>
      <c r="C54" s="637"/>
      <c r="D54" s="636"/>
      <c r="E54" s="636"/>
    </row>
    <row r="55" spans="1:6" ht="16.5" x14ac:dyDescent="0.3">
      <c r="A55" s="635">
        <v>4</v>
      </c>
      <c r="B55" s="637"/>
      <c r="C55" s="637"/>
      <c r="D55" s="636"/>
      <c r="E55" s="636"/>
    </row>
    <row r="56" spans="1:6" ht="16.5" x14ac:dyDescent="0.3">
      <c r="A56" s="635">
        <v>5</v>
      </c>
      <c r="B56" s="637"/>
      <c r="C56" s="637"/>
      <c r="D56" s="636"/>
      <c r="E56" s="636"/>
    </row>
    <row r="57" spans="1:6" ht="16.5" x14ac:dyDescent="0.3">
      <c r="A57" s="635">
        <v>6</v>
      </c>
      <c r="B57" s="634"/>
      <c r="C57" s="634"/>
      <c r="D57" s="633"/>
      <c r="E57" s="633"/>
    </row>
    <row r="58" spans="1:6" ht="16.5" x14ac:dyDescent="0.3">
      <c r="A58" s="632" t="s">
        <v>117</v>
      </c>
      <c r="B58" s="631" t="e">
        <f>AVERAGE(B52:B57)</f>
        <v>#DIV/0!</v>
      </c>
      <c r="C58" s="630" t="e">
        <f>AVERAGE(C52:C57)</f>
        <v>#DIV/0!</v>
      </c>
      <c r="D58" s="629" t="e">
        <f>AVERAGE(D52:D57)</f>
        <v>#DIV/0!</v>
      </c>
      <c r="E58" s="629" t="e">
        <f>AVERAGE(E52:E57)</f>
        <v>#DIV/0!</v>
      </c>
    </row>
    <row r="59" spans="1:6" ht="16.5" x14ac:dyDescent="0.3">
      <c r="A59" s="628" t="s">
        <v>116</v>
      </c>
      <c r="B59" s="627" t="e">
        <f>(STDEV(B52:B57)/B58)</f>
        <v>#DIV/0!</v>
      </c>
      <c r="C59" s="626"/>
      <c r="D59" s="626"/>
      <c r="E59" s="625"/>
      <c r="F59" s="617"/>
    </row>
    <row r="60" spans="1:6" s="617" customFormat="1" ht="16.5" x14ac:dyDescent="0.3">
      <c r="A60" s="624" t="s">
        <v>65</v>
      </c>
      <c r="B60" s="623">
        <f>COUNT(B52:B57)</f>
        <v>0</v>
      </c>
      <c r="C60" s="622"/>
      <c r="D60" s="621"/>
      <c r="E60" s="620"/>
    </row>
    <row r="61" spans="1:6" s="617" customFormat="1" ht="15.75" x14ac:dyDescent="0.25">
      <c r="A61" s="609"/>
      <c r="B61" s="609"/>
      <c r="C61" s="609"/>
      <c r="D61" s="609"/>
      <c r="E61" s="599"/>
    </row>
    <row r="62" spans="1:6" s="617" customFormat="1" ht="16.5" x14ac:dyDescent="0.3">
      <c r="A62" s="616" t="s">
        <v>115</v>
      </c>
      <c r="B62" s="619" t="s">
        <v>114</v>
      </c>
      <c r="C62" s="614"/>
      <c r="D62" s="614"/>
      <c r="E62" s="618"/>
    </row>
    <row r="63" spans="1:6" ht="16.5" x14ac:dyDescent="0.3">
      <c r="A63" s="616"/>
      <c r="B63" s="619" t="s">
        <v>113</v>
      </c>
      <c r="C63" s="614"/>
      <c r="D63" s="614"/>
      <c r="E63" s="618"/>
      <c r="F63" s="617"/>
    </row>
    <row r="64" spans="1:6" ht="16.5" x14ac:dyDescent="0.3">
      <c r="A64" s="616"/>
      <c r="B64" s="615" t="s">
        <v>112</v>
      </c>
      <c r="C64" s="614"/>
      <c r="D64" s="614"/>
      <c r="E64" s="614"/>
    </row>
    <row r="65" spans="1:6" ht="16.5" thickBot="1" x14ac:dyDescent="0.3">
      <c r="A65" s="613"/>
      <c r="B65" s="612"/>
      <c r="C65" s="609"/>
      <c r="D65" s="611"/>
      <c r="E65" s="609"/>
      <c r="F65" s="610"/>
    </row>
    <row r="66" spans="1:6" ht="16.5" x14ac:dyDescent="0.3">
      <c r="A66" s="609"/>
      <c r="B66" s="608" t="s">
        <v>20</v>
      </c>
      <c r="C66" s="608"/>
      <c r="D66" s="606" t="s">
        <v>21</v>
      </c>
      <c r="E66" s="607"/>
      <c r="F66" s="606" t="s">
        <v>22</v>
      </c>
    </row>
    <row r="67" spans="1:6" ht="34.5" customHeight="1" x14ac:dyDescent="0.3">
      <c r="A67" s="602" t="s">
        <v>23</v>
      </c>
      <c r="B67" s="604"/>
      <c r="C67" s="605"/>
      <c r="D67" s="604"/>
      <c r="E67" s="599"/>
      <c r="F67" s="603"/>
    </row>
    <row r="68" spans="1:6" ht="34.5" customHeight="1" x14ac:dyDescent="0.3">
      <c r="A68" s="602" t="s">
        <v>24</v>
      </c>
      <c r="B68" s="600"/>
      <c r="C68" s="601"/>
      <c r="D68" s="600"/>
      <c r="E68" s="599"/>
      <c r="F68" s="598"/>
    </row>
  </sheetData>
  <sheetProtection formatCells="0" formatColumns="0" formatRows="0"/>
  <mergeCells count="2">
    <mergeCell ref="A16:E16"/>
    <mergeCell ref="A15:F15"/>
  </mergeCells>
  <printOptions horizontalCentered="1"/>
  <pageMargins left="0.75" right="0.75" top="0.49" bottom="1" header="0.5" footer="0.5"/>
  <pageSetup scale="45" orientation="landscape" r:id="rId1"/>
  <headerFooter alignWithMargins="0"/>
  <colBreaks count="1" manualBreakCount="1">
    <brk id="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view="pageBreakPreview" topLeftCell="A65" zoomScale="60" zoomScaleNormal="44" workbookViewId="0">
      <selection activeCell="G24" sqref="G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231"/>
    </row>
    <row r="16" spans="1:8" ht="19.5" customHeight="1" x14ac:dyDescent="0.3">
      <c r="A16" s="702" t="s">
        <v>0</v>
      </c>
      <c r="B16" s="703"/>
      <c r="C16" s="703"/>
      <c r="D16" s="703"/>
      <c r="E16" s="703"/>
      <c r="F16" s="703"/>
      <c r="G16" s="703"/>
      <c r="H16" s="704"/>
    </row>
    <row r="17" spans="1:14" ht="20.25" customHeight="1" x14ac:dyDescent="0.25">
      <c r="A17" s="705" t="s">
        <v>25</v>
      </c>
      <c r="B17" s="705"/>
      <c r="C17" s="705"/>
      <c r="D17" s="705"/>
      <c r="E17" s="705"/>
      <c r="F17" s="705"/>
      <c r="G17" s="705"/>
      <c r="H17" s="705"/>
    </row>
    <row r="18" spans="1:14" ht="26.25" customHeight="1" x14ac:dyDescent="0.4">
      <c r="A18" s="233" t="s">
        <v>2</v>
      </c>
      <c r="B18" s="669" t="s">
        <v>3</v>
      </c>
      <c r="C18" s="669"/>
      <c r="D18" s="413"/>
      <c r="E18" s="234"/>
      <c r="F18" s="235"/>
      <c r="G18" s="235"/>
      <c r="H18" s="235"/>
    </row>
    <row r="19" spans="1:14" ht="26.25" customHeight="1" x14ac:dyDescent="0.4">
      <c r="A19" s="233" t="s">
        <v>4</v>
      </c>
      <c r="B19" s="236" t="s">
        <v>5</v>
      </c>
      <c r="C19" s="235">
        <v>1</v>
      </c>
      <c r="D19" s="235"/>
      <c r="E19" s="235"/>
      <c r="F19" s="235"/>
      <c r="G19" s="235"/>
      <c r="H19" s="235"/>
    </row>
    <row r="20" spans="1:14" ht="26.25" customHeight="1" x14ac:dyDescent="0.4">
      <c r="A20" s="233" t="s">
        <v>6</v>
      </c>
      <c r="B20" s="670" t="s">
        <v>7</v>
      </c>
      <c r="C20" s="670"/>
      <c r="D20" s="235"/>
      <c r="E20" s="235"/>
      <c r="F20" s="235"/>
      <c r="G20" s="235"/>
      <c r="H20" s="235"/>
    </row>
    <row r="21" spans="1:14" ht="26.25" customHeight="1" x14ac:dyDescent="0.4">
      <c r="A21" s="233" t="s">
        <v>8</v>
      </c>
      <c r="B21" s="670" t="s">
        <v>9</v>
      </c>
      <c r="C21" s="670"/>
      <c r="D21" s="670"/>
      <c r="E21" s="670"/>
      <c r="F21" s="670"/>
      <c r="G21" s="670"/>
      <c r="H21" s="670"/>
      <c r="I21" s="237"/>
    </row>
    <row r="22" spans="1:14" ht="26.25" customHeight="1" x14ac:dyDescent="0.4">
      <c r="A22" s="233" t="s">
        <v>10</v>
      </c>
      <c r="B22" s="238" t="s">
        <v>11</v>
      </c>
      <c r="C22" s="235"/>
      <c r="D22" s="235"/>
      <c r="E22" s="235"/>
      <c r="F22" s="235"/>
      <c r="G22" s="235"/>
      <c r="H22" s="235"/>
    </row>
    <row r="23" spans="1:14" ht="26.25" customHeight="1" x14ac:dyDescent="0.4">
      <c r="A23" s="233" t="s">
        <v>12</v>
      </c>
      <c r="B23" s="421">
        <v>42103</v>
      </c>
      <c r="C23" s="235"/>
      <c r="D23" s="235"/>
      <c r="E23" s="235"/>
      <c r="F23" s="235"/>
      <c r="G23" s="235"/>
      <c r="H23" s="235"/>
    </row>
    <row r="24" spans="1:14" ht="18.75" x14ac:dyDescent="0.3">
      <c r="A24" s="233"/>
      <c r="B24" s="239"/>
    </row>
    <row r="25" spans="1:14" ht="18.75" x14ac:dyDescent="0.3">
      <c r="A25" s="240" t="s">
        <v>13</v>
      </c>
      <c r="B25" s="239"/>
    </row>
    <row r="26" spans="1:14" ht="26.25" customHeight="1" x14ac:dyDescent="0.4">
      <c r="A26" s="241" t="s">
        <v>26</v>
      </c>
      <c r="B26" s="669" t="s">
        <v>108</v>
      </c>
      <c r="C26" s="669"/>
    </row>
    <row r="27" spans="1:14" ht="26.25" customHeight="1" x14ac:dyDescent="0.4">
      <c r="A27" s="242" t="s">
        <v>27</v>
      </c>
      <c r="B27" s="700" t="s">
        <v>109</v>
      </c>
      <c r="C27" s="700"/>
    </row>
    <row r="28" spans="1:14" ht="27" customHeight="1" x14ac:dyDescent="0.4">
      <c r="A28" s="242" t="s">
        <v>28</v>
      </c>
      <c r="B28" s="243">
        <v>98.9</v>
      </c>
    </row>
    <row r="29" spans="1:14" s="15" customFormat="1" ht="27" customHeight="1" x14ac:dyDescent="0.4">
      <c r="A29" s="242" t="s">
        <v>29</v>
      </c>
      <c r="B29" s="244"/>
      <c r="C29" s="677" t="s">
        <v>30</v>
      </c>
      <c r="D29" s="678"/>
      <c r="E29" s="678"/>
      <c r="F29" s="678"/>
      <c r="G29" s="679"/>
      <c r="I29" s="245"/>
      <c r="J29" s="245"/>
      <c r="K29" s="245"/>
      <c r="L29" s="245"/>
    </row>
    <row r="30" spans="1:14" s="15" customFormat="1" ht="19.5" customHeight="1" x14ac:dyDescent="0.3">
      <c r="A30" s="242" t="s">
        <v>31</v>
      </c>
      <c r="B30" s="246">
        <f>B28-B29</f>
        <v>98.9</v>
      </c>
      <c r="C30" s="247"/>
      <c r="D30" s="247"/>
      <c r="E30" s="247"/>
      <c r="F30" s="247"/>
      <c r="G30" s="248"/>
      <c r="I30" s="245"/>
      <c r="J30" s="245"/>
      <c r="K30" s="245"/>
      <c r="L30" s="245"/>
    </row>
    <row r="31" spans="1:14" s="15" customFormat="1" ht="27" customHeight="1" x14ac:dyDescent="0.4">
      <c r="A31" s="242" t="s">
        <v>32</v>
      </c>
      <c r="B31" s="249">
        <v>1</v>
      </c>
      <c r="C31" s="680" t="s">
        <v>33</v>
      </c>
      <c r="D31" s="681"/>
      <c r="E31" s="681"/>
      <c r="F31" s="681"/>
      <c r="G31" s="681"/>
      <c r="H31" s="682"/>
      <c r="I31" s="245"/>
      <c r="J31" s="245"/>
      <c r="K31" s="245"/>
      <c r="L31" s="245"/>
    </row>
    <row r="32" spans="1:14" s="15" customFormat="1" ht="27" customHeight="1" x14ac:dyDescent="0.4">
      <c r="A32" s="242" t="s">
        <v>34</v>
      </c>
      <c r="B32" s="249">
        <v>1</v>
      </c>
      <c r="C32" s="713" t="s">
        <v>35</v>
      </c>
      <c r="D32" s="681"/>
      <c r="E32" s="681"/>
      <c r="F32" s="681"/>
      <c r="G32" s="681"/>
      <c r="H32" s="682"/>
      <c r="I32" s="245"/>
      <c r="J32" s="245"/>
      <c r="K32" s="245"/>
      <c r="L32" s="250"/>
      <c r="M32" s="250"/>
      <c r="N32" s="251"/>
    </row>
    <row r="33" spans="1:14" s="15" customFormat="1" ht="17.25" customHeight="1" x14ac:dyDescent="0.3">
      <c r="A33" s="242"/>
      <c r="B33" s="252"/>
      <c r="C33" s="253"/>
      <c r="D33" s="253"/>
      <c r="E33" s="253"/>
      <c r="F33" s="253"/>
      <c r="G33" s="253"/>
      <c r="H33" s="253"/>
      <c r="I33" s="245"/>
      <c r="J33" s="245"/>
      <c r="K33" s="245"/>
      <c r="L33" s="250"/>
      <c r="M33" s="250"/>
      <c r="N33" s="251"/>
    </row>
    <row r="34" spans="1:14" s="15" customFormat="1" ht="18.75" x14ac:dyDescent="0.3">
      <c r="A34" s="242" t="s">
        <v>36</v>
      </c>
      <c r="B34" s="254">
        <f>B31/B32</f>
        <v>1</v>
      </c>
      <c r="C34" s="232" t="s">
        <v>37</v>
      </c>
      <c r="D34" s="232"/>
      <c r="E34" s="232"/>
      <c r="F34" s="232"/>
      <c r="G34" s="232"/>
      <c r="I34" s="245"/>
      <c r="J34" s="245"/>
      <c r="K34" s="245"/>
      <c r="L34" s="250"/>
      <c r="M34" s="250"/>
      <c r="N34" s="251"/>
    </row>
    <row r="35" spans="1:14" s="15" customFormat="1" ht="19.5" customHeight="1" x14ac:dyDescent="0.3">
      <c r="A35" s="242"/>
      <c r="B35" s="246"/>
      <c r="G35" s="232"/>
      <c r="I35" s="245"/>
      <c r="J35" s="245"/>
      <c r="K35" s="245"/>
      <c r="L35" s="250"/>
      <c r="M35" s="250"/>
      <c r="N35" s="251"/>
    </row>
    <row r="36" spans="1:14" s="15" customFormat="1" ht="27" customHeight="1" x14ac:dyDescent="0.4">
      <c r="A36" s="255" t="s">
        <v>38</v>
      </c>
      <c r="B36" s="256">
        <v>50</v>
      </c>
      <c r="C36" s="232"/>
      <c r="D36" s="683" t="s">
        <v>39</v>
      </c>
      <c r="E36" s="701"/>
      <c r="F36" s="683" t="s">
        <v>40</v>
      </c>
      <c r="G36" s="684"/>
      <c r="J36" s="245"/>
      <c r="K36" s="245"/>
      <c r="L36" s="250"/>
      <c r="M36" s="250"/>
      <c r="N36" s="251"/>
    </row>
    <row r="37" spans="1:14" s="15" customFormat="1" ht="27" customHeight="1" x14ac:dyDescent="0.4">
      <c r="A37" s="257" t="s">
        <v>41</v>
      </c>
      <c r="B37" s="258">
        <v>4</v>
      </c>
      <c r="C37" s="259" t="s">
        <v>42</v>
      </c>
      <c r="D37" s="260" t="s">
        <v>43</v>
      </c>
      <c r="E37" s="261" t="s">
        <v>44</v>
      </c>
      <c r="F37" s="260" t="s">
        <v>43</v>
      </c>
      <c r="G37" s="262" t="s">
        <v>44</v>
      </c>
      <c r="I37" s="263" t="s">
        <v>45</v>
      </c>
      <c r="J37" s="245"/>
      <c r="K37" s="245"/>
      <c r="L37" s="250"/>
      <c r="M37" s="250"/>
      <c r="N37" s="251"/>
    </row>
    <row r="38" spans="1:14" s="15" customFormat="1" ht="26.25" customHeight="1" x14ac:dyDescent="0.4">
      <c r="A38" s="257" t="s">
        <v>46</v>
      </c>
      <c r="B38" s="258">
        <v>100</v>
      </c>
      <c r="C38" s="264">
        <v>1</v>
      </c>
      <c r="D38" s="265">
        <v>50319450</v>
      </c>
      <c r="E38" s="266">
        <f>IF(ISBLANK(D38),"-",$D$48/$D$45*D38)</f>
        <v>53486591.667342074</v>
      </c>
      <c r="F38" s="265">
        <v>47852146</v>
      </c>
      <c r="G38" s="267">
        <f>IF(ISBLANK(F38),"-",$D$48/$F$45*F38)</f>
        <v>54710246.349419579</v>
      </c>
      <c r="I38" s="268"/>
      <c r="J38" s="245"/>
      <c r="K38" s="245"/>
      <c r="L38" s="250"/>
      <c r="M38" s="250"/>
      <c r="N38" s="251"/>
    </row>
    <row r="39" spans="1:14" s="15" customFormat="1" ht="26.25" customHeight="1" x14ac:dyDescent="0.4">
      <c r="A39" s="257" t="s">
        <v>47</v>
      </c>
      <c r="B39" s="258">
        <v>1</v>
      </c>
      <c r="C39" s="269">
        <v>2</v>
      </c>
      <c r="D39" s="270">
        <v>52914420</v>
      </c>
      <c r="E39" s="271">
        <f>IF(ISBLANK(D39),"-",$D$48/$D$45*D39)</f>
        <v>56244890.909066744</v>
      </c>
      <c r="F39" s="270">
        <v>48281968</v>
      </c>
      <c r="G39" s="272">
        <f>IF(ISBLANK(F39),"-",$D$48/$F$45*F39)</f>
        <v>55201669.816747472</v>
      </c>
      <c r="I39" s="685">
        <f>ABS((F43/D43*D42)-F42)/D42</f>
        <v>1.0680983139686996E-4</v>
      </c>
      <c r="J39" s="245"/>
      <c r="K39" s="245"/>
      <c r="L39" s="250"/>
      <c r="M39" s="250"/>
      <c r="N39" s="251"/>
    </row>
    <row r="40" spans="1:14" ht="26.25" customHeight="1" x14ac:dyDescent="0.4">
      <c r="A40" s="257" t="s">
        <v>48</v>
      </c>
      <c r="B40" s="258">
        <v>1</v>
      </c>
      <c r="C40" s="269">
        <v>3</v>
      </c>
      <c r="D40" s="270">
        <v>52318690</v>
      </c>
      <c r="E40" s="271">
        <f>IF(ISBLANK(D40),"-",$D$48/$D$45*D40)</f>
        <v>55611665.24276901</v>
      </c>
      <c r="F40" s="270">
        <v>48466139</v>
      </c>
      <c r="G40" s="272">
        <f>IF(ISBLANK(F40),"-",$D$48/$F$45*F40)</f>
        <v>55412235.938075006</v>
      </c>
      <c r="I40" s="685"/>
      <c r="L40" s="250"/>
      <c r="M40" s="250"/>
      <c r="N40" s="273"/>
    </row>
    <row r="41" spans="1:14" ht="27" customHeight="1" x14ac:dyDescent="0.4">
      <c r="A41" s="257" t="s">
        <v>49</v>
      </c>
      <c r="B41" s="258">
        <v>1</v>
      </c>
      <c r="C41" s="274">
        <v>4</v>
      </c>
      <c r="D41" s="275"/>
      <c r="E41" s="276" t="str">
        <f>IF(ISBLANK(D41),"-",$D$48/$D$45*D41)</f>
        <v>-</v>
      </c>
      <c r="F41" s="275"/>
      <c r="G41" s="277" t="str">
        <f>IF(ISBLANK(F41),"-",$D$48/$F$45*F41)</f>
        <v>-</v>
      </c>
      <c r="I41" s="278"/>
      <c r="L41" s="250"/>
      <c r="M41" s="250"/>
      <c r="N41" s="273"/>
    </row>
    <row r="42" spans="1:14" ht="27" customHeight="1" x14ac:dyDescent="0.4">
      <c r="A42" s="257" t="s">
        <v>50</v>
      </c>
      <c r="B42" s="258">
        <v>1</v>
      </c>
      <c r="C42" s="279" t="s">
        <v>51</v>
      </c>
      <c r="D42" s="280">
        <f>AVERAGE(D38:D41)</f>
        <v>51850853.333333336</v>
      </c>
      <c r="E42" s="281">
        <f>AVERAGE(E38:E41)</f>
        <v>55114382.606392615</v>
      </c>
      <c r="F42" s="280">
        <f>AVERAGE(F38:F41)</f>
        <v>48200084.333333336</v>
      </c>
      <c r="G42" s="282">
        <f>AVERAGE(G38:G41)</f>
        <v>55108050.701414019</v>
      </c>
      <c r="H42" s="283"/>
    </row>
    <row r="43" spans="1:14" ht="26.25" customHeight="1" x14ac:dyDescent="0.4">
      <c r="A43" s="257" t="s">
        <v>52</v>
      </c>
      <c r="B43" s="258">
        <v>1</v>
      </c>
      <c r="C43" s="284" t="s">
        <v>53</v>
      </c>
      <c r="D43" s="285">
        <v>30.44</v>
      </c>
      <c r="E43" s="273"/>
      <c r="F43" s="285">
        <v>28.3</v>
      </c>
      <c r="H43" s="283"/>
    </row>
    <row r="44" spans="1:14" ht="26.25" customHeight="1" x14ac:dyDescent="0.4">
      <c r="A44" s="257" t="s">
        <v>54</v>
      </c>
      <c r="B44" s="258">
        <v>1</v>
      </c>
      <c r="C44" s="286" t="s">
        <v>55</v>
      </c>
      <c r="D44" s="287">
        <f>D43*$B$34</f>
        <v>30.44</v>
      </c>
      <c r="E44" s="288"/>
      <c r="F44" s="287">
        <f>F43*$B$34</f>
        <v>28.3</v>
      </c>
      <c r="H44" s="283"/>
    </row>
    <row r="45" spans="1:14" ht="19.5" customHeight="1" x14ac:dyDescent="0.3">
      <c r="A45" s="257" t="s">
        <v>56</v>
      </c>
      <c r="B45" s="289">
        <f>(B44/B43)*(B42/B41)*(B40/B39)*(B38/B37)*B36</f>
        <v>1250</v>
      </c>
      <c r="C45" s="286" t="s">
        <v>57</v>
      </c>
      <c r="D45" s="290">
        <f>D44*$B$30/100</f>
        <v>30.105160000000001</v>
      </c>
      <c r="E45" s="291"/>
      <c r="F45" s="290">
        <f>F44*$B$30/100</f>
        <v>27.988700000000005</v>
      </c>
      <c r="H45" s="283"/>
    </row>
    <row r="46" spans="1:14" ht="19.5" customHeight="1" x14ac:dyDescent="0.3">
      <c r="A46" s="671" t="s">
        <v>58</v>
      </c>
      <c r="B46" s="672"/>
      <c r="C46" s="286" t="s">
        <v>59</v>
      </c>
      <c r="D46" s="292">
        <f>D45/$B$45</f>
        <v>2.4084128E-2</v>
      </c>
      <c r="E46" s="293"/>
      <c r="F46" s="294">
        <f>F45/$B$45</f>
        <v>2.2390960000000005E-2</v>
      </c>
      <c r="H46" s="283"/>
    </row>
    <row r="47" spans="1:14" ht="27" customHeight="1" x14ac:dyDescent="0.4">
      <c r="A47" s="673"/>
      <c r="B47" s="674"/>
      <c r="C47" s="295" t="s">
        <v>60</v>
      </c>
      <c r="D47" s="296">
        <v>2.5600000000000001E-2</v>
      </c>
      <c r="E47" s="297"/>
      <c r="F47" s="293"/>
      <c r="H47" s="283"/>
    </row>
    <row r="48" spans="1:14" ht="18.75" x14ac:dyDescent="0.3">
      <c r="C48" s="298" t="s">
        <v>61</v>
      </c>
      <c r="D48" s="290">
        <f>D47*$B$45</f>
        <v>32</v>
      </c>
      <c r="F48" s="299"/>
      <c r="H48" s="283"/>
    </row>
    <row r="49" spans="1:12" ht="19.5" customHeight="1" x14ac:dyDescent="0.3">
      <c r="C49" s="300" t="s">
        <v>62</v>
      </c>
      <c r="D49" s="301">
        <f>D48/B34</f>
        <v>32</v>
      </c>
      <c r="F49" s="299"/>
      <c r="H49" s="283"/>
    </row>
    <row r="50" spans="1:12" ht="18.75" x14ac:dyDescent="0.3">
      <c r="C50" s="255" t="s">
        <v>63</v>
      </c>
      <c r="D50" s="302">
        <f>AVERAGE(E38:E41,G38:G41)</f>
        <v>55111216.653903313</v>
      </c>
      <c r="F50" s="303"/>
      <c r="H50" s="283"/>
    </row>
    <row r="51" spans="1:12" ht="18.75" x14ac:dyDescent="0.3">
      <c r="C51" s="257" t="s">
        <v>64</v>
      </c>
      <c r="D51" s="304">
        <f>STDEV(E38:E41,G38:G41)/D50</f>
        <v>1.7088517246081451E-2</v>
      </c>
      <c r="F51" s="303"/>
      <c r="H51" s="283"/>
    </row>
    <row r="52" spans="1:12" ht="19.5" customHeight="1" x14ac:dyDescent="0.3">
      <c r="C52" s="305" t="s">
        <v>65</v>
      </c>
      <c r="D52" s="306">
        <f>COUNT(E38:E41,G38:G41)</f>
        <v>6</v>
      </c>
      <c r="F52" s="303"/>
    </row>
    <row r="54" spans="1:12" ht="18.75" x14ac:dyDescent="0.3">
      <c r="A54" s="307" t="s">
        <v>13</v>
      </c>
      <c r="B54" s="308" t="s">
        <v>66</v>
      </c>
    </row>
    <row r="55" spans="1:12" ht="18.75" x14ac:dyDescent="0.3">
      <c r="A55" s="232" t="s">
        <v>67</v>
      </c>
      <c r="B55" s="309" t="str">
        <f>B21</f>
        <v>Each film coated tablet contains: Amlodipine bsylate equivalent to Amlodipine 10mg, Valsartan 320mg and Hydrochlorothiazide 25mg</v>
      </c>
    </row>
    <row r="56" spans="1:12" ht="26.25" customHeight="1" x14ac:dyDescent="0.4">
      <c r="A56" s="310" t="s">
        <v>68</v>
      </c>
      <c r="B56" s="311">
        <v>320</v>
      </c>
      <c r="C56" s="232" t="str">
        <f>B20</f>
        <v>Amlodipine/Valsartan/Hydrochloride</v>
      </c>
      <c r="H56" s="312"/>
    </row>
    <row r="57" spans="1:12" ht="18.75" x14ac:dyDescent="0.3">
      <c r="A57" s="309" t="s">
        <v>69</v>
      </c>
      <c r="B57" s="313">
        <f>Uniformity!C46</f>
        <v>823.52799999999991</v>
      </c>
      <c r="H57" s="312"/>
    </row>
    <row r="58" spans="1:12" ht="19.5" customHeight="1" x14ac:dyDescent="0.3">
      <c r="H58" s="312"/>
    </row>
    <row r="59" spans="1:12" s="15" customFormat="1" ht="27" customHeight="1" x14ac:dyDescent="0.4">
      <c r="A59" s="255" t="s">
        <v>70</v>
      </c>
      <c r="B59" s="256">
        <v>100</v>
      </c>
      <c r="C59" s="232"/>
      <c r="D59" s="314" t="s">
        <v>71</v>
      </c>
      <c r="E59" s="315" t="s">
        <v>42</v>
      </c>
      <c r="F59" s="315" t="s">
        <v>43</v>
      </c>
      <c r="G59" s="315" t="s">
        <v>72</v>
      </c>
      <c r="H59" s="259" t="s">
        <v>73</v>
      </c>
      <c r="L59" s="245"/>
    </row>
    <row r="60" spans="1:12" s="15" customFormat="1" ht="26.25" customHeight="1" x14ac:dyDescent="0.4">
      <c r="A60" s="257" t="s">
        <v>74</v>
      </c>
      <c r="B60" s="258">
        <v>5</v>
      </c>
      <c r="C60" s="688" t="s">
        <v>75</v>
      </c>
      <c r="D60" s="691">
        <v>830.36</v>
      </c>
      <c r="E60" s="316">
        <v>1</v>
      </c>
      <c r="F60" s="317"/>
      <c r="G60" s="318"/>
      <c r="H60" s="319"/>
      <c r="L60" s="245"/>
    </row>
    <row r="61" spans="1:12" s="15" customFormat="1" ht="26.25" customHeight="1" x14ac:dyDescent="0.4">
      <c r="A61" s="257" t="s">
        <v>76</v>
      </c>
      <c r="B61" s="258">
        <v>50</v>
      </c>
      <c r="C61" s="689"/>
      <c r="D61" s="692"/>
      <c r="E61" s="320">
        <v>2</v>
      </c>
      <c r="F61" s="270">
        <v>57480037</v>
      </c>
      <c r="G61" s="321">
        <f>IF(ISBLANK(F61),"-",(F61/$D$50*$D$47*$B$68)*($B$57/$D$60))</f>
        <v>331.00836428072864</v>
      </c>
      <c r="H61" s="322">
        <f t="shared" ref="H61:H71" si="0">IF(ISBLANK(F61),"-",G61/$B$56)</f>
        <v>1.0344011383772771</v>
      </c>
      <c r="L61" s="245"/>
    </row>
    <row r="62" spans="1:12" s="15" customFormat="1" ht="26.25" customHeight="1" x14ac:dyDescent="0.4">
      <c r="A62" s="257" t="s">
        <v>77</v>
      </c>
      <c r="B62" s="258">
        <v>4</v>
      </c>
      <c r="C62" s="689"/>
      <c r="D62" s="692"/>
      <c r="E62" s="320">
        <v>3</v>
      </c>
      <c r="F62" s="323">
        <v>59251742</v>
      </c>
      <c r="G62" s="321">
        <f>IF(ISBLANK(F62),"-",(F62/$D$50*$D$47*$B$68)*($B$57/$D$60))</f>
        <v>341.21102253646342</v>
      </c>
      <c r="H62" s="322">
        <f t="shared" si="0"/>
        <v>1.0662844454264482</v>
      </c>
      <c r="L62" s="245"/>
    </row>
    <row r="63" spans="1:12" ht="27" customHeight="1" x14ac:dyDescent="0.4">
      <c r="A63" s="257" t="s">
        <v>78</v>
      </c>
      <c r="B63" s="258">
        <v>50</v>
      </c>
      <c r="C63" s="699"/>
      <c r="D63" s="693"/>
      <c r="E63" s="324">
        <v>4</v>
      </c>
      <c r="F63" s="325"/>
      <c r="G63" s="321" t="str">
        <f>IF(ISBLANK(F63),"-",(F63/$D$50*$D$47*$B$68)*($B$57/$D$60))</f>
        <v>-</v>
      </c>
      <c r="H63" s="322" t="str">
        <f t="shared" si="0"/>
        <v>-</v>
      </c>
    </row>
    <row r="64" spans="1:12" ht="26.25" customHeight="1" x14ac:dyDescent="0.4">
      <c r="A64" s="257" t="s">
        <v>79</v>
      </c>
      <c r="B64" s="258">
        <v>1</v>
      </c>
      <c r="C64" s="688" t="s">
        <v>80</v>
      </c>
      <c r="D64" s="691">
        <v>841.93</v>
      </c>
      <c r="E64" s="316">
        <v>1</v>
      </c>
      <c r="F64" s="317">
        <v>57669453</v>
      </c>
      <c r="G64" s="326">
        <f>IF(ISBLANK(F64),"-",(F64/$D$50*$D$47*$B$68)*($B$57/$D$64))</f>
        <v>327.5353632898441</v>
      </c>
      <c r="H64" s="327">
        <f>IF(ISBLANK(F64),"-",G64/$B$56)</f>
        <v>1.0235480102807628</v>
      </c>
    </row>
    <row r="65" spans="1:8" ht="26.25" customHeight="1" x14ac:dyDescent="0.4">
      <c r="A65" s="257" t="s">
        <v>81</v>
      </c>
      <c r="B65" s="258">
        <v>1</v>
      </c>
      <c r="C65" s="689"/>
      <c r="D65" s="692"/>
      <c r="E65" s="320">
        <v>2</v>
      </c>
      <c r="F65" s="270">
        <v>57855641</v>
      </c>
      <c r="G65" s="328">
        <f>IF(ISBLANK(F65),"-",(F65/$D$50*$D$47*$B$68)*($B$57/$D$64))</f>
        <v>328.59282354042443</v>
      </c>
      <c r="H65" s="329">
        <f t="shared" si="0"/>
        <v>1.0268525735638263</v>
      </c>
    </row>
    <row r="66" spans="1:8" ht="26.25" customHeight="1" x14ac:dyDescent="0.4">
      <c r="A66" s="257" t="s">
        <v>82</v>
      </c>
      <c r="B66" s="258">
        <v>1</v>
      </c>
      <c r="C66" s="689"/>
      <c r="D66" s="692"/>
      <c r="E66" s="320">
        <v>3</v>
      </c>
      <c r="F66" s="270">
        <v>59678766</v>
      </c>
      <c r="G66" s="328">
        <f>IF(ISBLANK(F66),"-",(F66/$D$50*$D$47*$B$68)*($B$57/$D$64))</f>
        <v>338.94731587795007</v>
      </c>
      <c r="H66" s="329">
        <f t="shared" si="0"/>
        <v>1.059210362118594</v>
      </c>
    </row>
    <row r="67" spans="1:8" ht="27" customHeight="1" x14ac:dyDescent="0.4">
      <c r="A67" s="257" t="s">
        <v>83</v>
      </c>
      <c r="B67" s="258">
        <v>1</v>
      </c>
      <c r="C67" s="699"/>
      <c r="D67" s="693"/>
      <c r="E67" s="324">
        <v>4</v>
      </c>
      <c r="F67" s="325"/>
      <c r="G67" s="330" t="str">
        <f>IF(ISBLANK(F67),"-",(F67/$D$50*$D$47*$B$68)*($B$57/$D$64))</f>
        <v>-</v>
      </c>
      <c r="H67" s="331" t="str">
        <f t="shared" si="0"/>
        <v>-</v>
      </c>
    </row>
    <row r="68" spans="1:8" ht="26.25" customHeight="1" x14ac:dyDescent="0.4">
      <c r="A68" s="257" t="s">
        <v>84</v>
      </c>
      <c r="B68" s="332">
        <f>(B67/B66)*(B65/B64)*(B63/B62)*(B61/B60)*B59</f>
        <v>12500</v>
      </c>
      <c r="C68" s="688" t="s">
        <v>85</v>
      </c>
      <c r="D68" s="691">
        <v>835.76</v>
      </c>
      <c r="E68" s="316">
        <v>1</v>
      </c>
      <c r="F68" s="317">
        <v>57274109</v>
      </c>
      <c r="G68" s="326">
        <f>IF(ISBLANK(F68),"-",(F68/$D$50*$D$47*$B$68)*($B$57/$D$68))</f>
        <v>327.69144944492746</v>
      </c>
      <c r="H68" s="322">
        <f>IF(ISBLANK(F68),"-",G68/$B$56)</f>
        <v>1.0240357795153983</v>
      </c>
    </row>
    <row r="69" spans="1:8" ht="27" customHeight="1" x14ac:dyDescent="0.4">
      <c r="A69" s="305" t="s">
        <v>86</v>
      </c>
      <c r="B69" s="333">
        <f>(D47*B68)/B56*B57</f>
        <v>823.52799999999991</v>
      </c>
      <c r="C69" s="689"/>
      <c r="D69" s="692"/>
      <c r="E69" s="320">
        <v>2</v>
      </c>
      <c r="F69" s="270">
        <v>58717093</v>
      </c>
      <c r="G69" s="328">
        <f>IF(ISBLANK(F69),"-",(F69/$D$50*$D$47*$B$68)*($B$57/$D$68))</f>
        <v>335.94742281128464</v>
      </c>
      <c r="H69" s="322">
        <f t="shared" si="0"/>
        <v>1.0498356962852644</v>
      </c>
    </row>
    <row r="70" spans="1:8" ht="26.25" customHeight="1" x14ac:dyDescent="0.4">
      <c r="A70" s="694" t="s">
        <v>58</v>
      </c>
      <c r="B70" s="695"/>
      <c r="C70" s="689"/>
      <c r="D70" s="692"/>
      <c r="E70" s="320">
        <v>3</v>
      </c>
      <c r="F70" s="270">
        <v>58241009</v>
      </c>
      <c r="G70" s="328">
        <f>IF(ISBLANK(F70),"-",(F70/$D$50*$D$47*$B$68)*($B$57/$D$68))</f>
        <v>333.22352786570747</v>
      </c>
      <c r="H70" s="322">
        <f t="shared" si="0"/>
        <v>1.0413235245803358</v>
      </c>
    </row>
    <row r="71" spans="1:8" ht="27" customHeight="1" x14ac:dyDescent="0.4">
      <c r="A71" s="696"/>
      <c r="B71" s="697"/>
      <c r="C71" s="690"/>
      <c r="D71" s="693"/>
      <c r="E71" s="324">
        <v>4</v>
      </c>
      <c r="F71" s="325"/>
      <c r="G71" s="330" t="str">
        <f>IF(ISBLANK(F71),"-",(F71/$D$50*$D$47*$B$68)*($B$57/$D$68))</f>
        <v>-</v>
      </c>
      <c r="H71" s="334" t="str">
        <f t="shared" si="0"/>
        <v>-</v>
      </c>
    </row>
    <row r="72" spans="1:8" ht="26.25" customHeight="1" x14ac:dyDescent="0.4">
      <c r="A72" s="335"/>
      <c r="B72" s="335"/>
      <c r="C72" s="335"/>
      <c r="D72" s="335"/>
      <c r="E72" s="335"/>
      <c r="F72" s="336"/>
      <c r="G72" s="337" t="s">
        <v>51</v>
      </c>
      <c r="H72" s="338">
        <f>AVERAGE(H60:H71)</f>
        <v>1.0406864412684884</v>
      </c>
    </row>
    <row r="73" spans="1:8" ht="26.25" customHeight="1" x14ac:dyDescent="0.4">
      <c r="C73" s="335"/>
      <c r="D73" s="335"/>
      <c r="E73" s="335"/>
      <c r="F73" s="336"/>
      <c r="G73" s="339" t="s">
        <v>64</v>
      </c>
      <c r="H73" s="340">
        <f>STDEV(H60:H71)/H72</f>
        <v>1.5765689268401221E-2</v>
      </c>
    </row>
    <row r="74" spans="1:8" ht="27" customHeight="1" x14ac:dyDescent="0.4">
      <c r="A74" s="335"/>
      <c r="B74" s="335"/>
      <c r="C74" s="336"/>
      <c r="D74" s="336"/>
      <c r="E74" s="341"/>
      <c r="F74" s="336"/>
      <c r="G74" s="342" t="s">
        <v>65</v>
      </c>
      <c r="H74" s="343">
        <f>COUNT(H60:H71)</f>
        <v>8</v>
      </c>
    </row>
    <row r="76" spans="1:8" ht="26.25" customHeight="1" x14ac:dyDescent="0.4">
      <c r="A76" s="241" t="s">
        <v>87</v>
      </c>
      <c r="B76" s="344" t="s">
        <v>88</v>
      </c>
      <c r="C76" s="675" t="str">
        <f>B20</f>
        <v>Amlodipine/Valsartan/Hydrochloride</v>
      </c>
      <c r="D76" s="675"/>
      <c r="E76" s="345" t="s">
        <v>89</v>
      </c>
      <c r="F76" s="345"/>
      <c r="G76" s="346">
        <f>H72</f>
        <v>1.0406864412684884</v>
      </c>
      <c r="H76" s="347"/>
    </row>
    <row r="77" spans="1:8" ht="18.75" x14ac:dyDescent="0.3">
      <c r="A77" s="240" t="s">
        <v>90</v>
      </c>
      <c r="B77" s="240" t="s">
        <v>91</v>
      </c>
    </row>
    <row r="78" spans="1:8" ht="18.75" x14ac:dyDescent="0.3">
      <c r="A78" s="240"/>
      <c r="B78" s="240"/>
    </row>
    <row r="79" spans="1:8" ht="26.25" customHeight="1" x14ac:dyDescent="0.4">
      <c r="A79" s="241" t="s">
        <v>26</v>
      </c>
      <c r="B79" s="698" t="str">
        <f>B26</f>
        <v>Valsartan</v>
      </c>
      <c r="C79" s="698"/>
    </row>
    <row r="80" spans="1:8" ht="26.25" customHeight="1" x14ac:dyDescent="0.4">
      <c r="A80" s="242" t="s">
        <v>27</v>
      </c>
      <c r="B80" s="698" t="str">
        <f>B27</f>
        <v>V9-2</v>
      </c>
      <c r="C80" s="698"/>
    </row>
    <row r="81" spans="1:12" ht="27" customHeight="1" x14ac:dyDescent="0.4">
      <c r="A81" s="242" t="s">
        <v>28</v>
      </c>
      <c r="B81" s="348">
        <f>B28</f>
        <v>98.9</v>
      </c>
    </row>
    <row r="82" spans="1:12" s="15" customFormat="1" ht="27" customHeight="1" x14ac:dyDescent="0.4">
      <c r="A82" s="242" t="s">
        <v>29</v>
      </c>
      <c r="B82" s="244">
        <v>0</v>
      </c>
      <c r="C82" s="677" t="s">
        <v>30</v>
      </c>
      <c r="D82" s="678"/>
      <c r="E82" s="678"/>
      <c r="F82" s="678"/>
      <c r="G82" s="679"/>
      <c r="I82" s="245"/>
      <c r="J82" s="245"/>
      <c r="K82" s="245"/>
      <c r="L82" s="245"/>
    </row>
    <row r="83" spans="1:12" s="15" customFormat="1" ht="19.5" customHeight="1" x14ac:dyDescent="0.3">
      <c r="A83" s="242" t="s">
        <v>31</v>
      </c>
      <c r="B83" s="246">
        <f>B81-B82</f>
        <v>98.9</v>
      </c>
      <c r="C83" s="247"/>
      <c r="D83" s="247"/>
      <c r="E83" s="247"/>
      <c r="F83" s="247"/>
      <c r="G83" s="248"/>
      <c r="I83" s="245"/>
      <c r="J83" s="245"/>
      <c r="K83" s="245"/>
      <c r="L83" s="245"/>
    </row>
    <row r="84" spans="1:12" s="15" customFormat="1" ht="27" customHeight="1" x14ac:dyDescent="0.4">
      <c r="A84" s="242" t="s">
        <v>32</v>
      </c>
      <c r="B84" s="249">
        <v>1</v>
      </c>
      <c r="C84" s="680" t="s">
        <v>92</v>
      </c>
      <c r="D84" s="681"/>
      <c r="E84" s="681"/>
      <c r="F84" s="681"/>
      <c r="G84" s="681"/>
      <c r="H84" s="682"/>
      <c r="I84" s="245"/>
      <c r="J84" s="245"/>
      <c r="K84" s="245"/>
      <c r="L84" s="245"/>
    </row>
    <row r="85" spans="1:12" s="15" customFormat="1" ht="27" customHeight="1" x14ac:dyDescent="0.4">
      <c r="A85" s="242" t="s">
        <v>34</v>
      </c>
      <c r="B85" s="249">
        <v>1</v>
      </c>
      <c r="C85" s="680" t="s">
        <v>93</v>
      </c>
      <c r="D85" s="681"/>
      <c r="E85" s="681"/>
      <c r="F85" s="681"/>
      <c r="G85" s="681"/>
      <c r="H85" s="682"/>
      <c r="I85" s="245"/>
      <c r="J85" s="245"/>
      <c r="K85" s="245"/>
      <c r="L85" s="245"/>
    </row>
    <row r="86" spans="1:12" s="15" customFormat="1" ht="18.75" x14ac:dyDescent="0.3">
      <c r="A86" s="242"/>
      <c r="B86" s="252"/>
      <c r="C86" s="253"/>
      <c r="D86" s="253"/>
      <c r="E86" s="253"/>
      <c r="F86" s="253"/>
      <c r="G86" s="253"/>
      <c r="H86" s="253"/>
      <c r="I86" s="245"/>
      <c r="J86" s="245"/>
      <c r="K86" s="245"/>
      <c r="L86" s="245"/>
    </row>
    <row r="87" spans="1:12" s="15" customFormat="1" ht="18.75" x14ac:dyDescent="0.3">
      <c r="A87" s="242" t="s">
        <v>36</v>
      </c>
      <c r="B87" s="254">
        <f>B84/B85</f>
        <v>1</v>
      </c>
      <c r="C87" s="232" t="s">
        <v>37</v>
      </c>
      <c r="D87" s="232"/>
      <c r="E87" s="232"/>
      <c r="F87" s="232"/>
      <c r="G87" s="232"/>
      <c r="I87" s="245"/>
      <c r="J87" s="245"/>
      <c r="K87" s="245"/>
      <c r="L87" s="245"/>
    </row>
    <row r="88" spans="1:12" ht="19.5" customHeight="1" x14ac:dyDescent="0.3">
      <c r="A88" s="240"/>
      <c r="B88" s="240"/>
    </row>
    <row r="89" spans="1:12" ht="27" customHeight="1" x14ac:dyDescent="0.4">
      <c r="A89" s="255" t="s">
        <v>38</v>
      </c>
      <c r="B89" s="256">
        <v>50</v>
      </c>
      <c r="D89" s="349" t="s">
        <v>39</v>
      </c>
      <c r="E89" s="350"/>
      <c r="F89" s="683" t="s">
        <v>40</v>
      </c>
      <c r="G89" s="684"/>
    </row>
    <row r="90" spans="1:12" ht="27" customHeight="1" x14ac:dyDescent="0.4">
      <c r="A90" s="257" t="s">
        <v>41</v>
      </c>
      <c r="B90" s="258">
        <v>25</v>
      </c>
      <c r="C90" s="351" t="s">
        <v>42</v>
      </c>
      <c r="D90" s="260" t="s">
        <v>43</v>
      </c>
      <c r="E90" s="261" t="s">
        <v>44</v>
      </c>
      <c r="F90" s="260" t="s">
        <v>43</v>
      </c>
      <c r="G90" s="352" t="s">
        <v>44</v>
      </c>
      <c r="I90" s="263" t="s">
        <v>45</v>
      </c>
    </row>
    <row r="91" spans="1:12" ht="26.25" customHeight="1" x14ac:dyDescent="0.4">
      <c r="A91" s="257" t="s">
        <v>46</v>
      </c>
      <c r="B91" s="258">
        <v>50</v>
      </c>
      <c r="C91" s="353">
        <v>1</v>
      </c>
      <c r="D91" s="265">
        <v>155925969</v>
      </c>
      <c r="E91" s="266">
        <f>IF(ISBLANK(D91),"-",$D$101/$D$98*D91)</f>
        <v>184155621.60550994</v>
      </c>
      <c r="F91" s="265">
        <v>147044759</v>
      </c>
      <c r="G91" s="267">
        <f>IF(ISBLANK(F91),"-",$D$101/$F$98*F91)</f>
        <v>186798890.18703181</v>
      </c>
      <c r="I91" s="268"/>
    </row>
    <row r="92" spans="1:12" ht="26.25" customHeight="1" x14ac:dyDescent="0.4">
      <c r="A92" s="257" t="s">
        <v>47</v>
      </c>
      <c r="B92" s="258">
        <v>1</v>
      </c>
      <c r="C92" s="336">
        <v>2</v>
      </c>
      <c r="D92" s="270">
        <v>157404597</v>
      </c>
      <c r="E92" s="271">
        <f>IF(ISBLANK(D92),"-",$D$101/$D$98*D92)</f>
        <v>185901948.14886662</v>
      </c>
      <c r="F92" s="270">
        <v>147788435</v>
      </c>
      <c r="G92" s="272">
        <f>IF(ISBLANK(F92),"-",$D$101/$F$98*F92)</f>
        <v>187743621.92996141</v>
      </c>
      <c r="I92" s="685">
        <f>ABS((F96/D96*D95)-F95)/D95</f>
        <v>5.9647538275410779E-3</v>
      </c>
    </row>
    <row r="93" spans="1:12" ht="26.25" customHeight="1" x14ac:dyDescent="0.4">
      <c r="A93" s="257" t="s">
        <v>48</v>
      </c>
      <c r="B93" s="258">
        <v>1</v>
      </c>
      <c r="C93" s="336">
        <v>3</v>
      </c>
      <c r="D93" s="270">
        <v>159328947</v>
      </c>
      <c r="E93" s="271">
        <f>IF(ISBLANK(D93),"-",$D$101/$D$98*D93)</f>
        <v>188174692.53332874</v>
      </c>
      <c r="F93" s="270"/>
      <c r="G93" s="272" t="str">
        <f>IF(ISBLANK(F93),"-",$D$101/$F$98*F93)</f>
        <v>-</v>
      </c>
      <c r="I93" s="685"/>
    </row>
    <row r="94" spans="1:12" ht="27" customHeight="1" x14ac:dyDescent="0.4">
      <c r="A94" s="257" t="s">
        <v>49</v>
      </c>
      <c r="B94" s="258">
        <v>1</v>
      </c>
      <c r="C94" s="354">
        <v>4</v>
      </c>
      <c r="D94" s="275"/>
      <c r="E94" s="276" t="str">
        <f>IF(ISBLANK(D94),"-",$D$101/$D$98*D94)</f>
        <v>-</v>
      </c>
      <c r="F94" s="355"/>
      <c r="G94" s="277" t="str">
        <f>IF(ISBLANK(F94),"-",$D$101/$F$98*F94)</f>
        <v>-</v>
      </c>
      <c r="I94" s="278"/>
    </row>
    <row r="95" spans="1:12" ht="27" customHeight="1" x14ac:dyDescent="0.4">
      <c r="A95" s="257" t="s">
        <v>50</v>
      </c>
      <c r="B95" s="258">
        <v>1</v>
      </c>
      <c r="C95" s="356" t="s">
        <v>51</v>
      </c>
      <c r="D95" s="357">
        <f>AVERAGE(D91:D94)</f>
        <v>157553171</v>
      </c>
      <c r="E95" s="281">
        <f>AVERAGE(E91:E94)</f>
        <v>186077420.76256844</v>
      </c>
      <c r="F95" s="358">
        <f>AVERAGE(F91:F94)</f>
        <v>147416597</v>
      </c>
      <c r="G95" s="359">
        <f>AVERAGE(G91:G94)</f>
        <v>187271256.05849659</v>
      </c>
    </row>
    <row r="96" spans="1:12" ht="26.25" customHeight="1" x14ac:dyDescent="0.4">
      <c r="A96" s="257" t="s">
        <v>52</v>
      </c>
      <c r="B96" s="243">
        <v>1</v>
      </c>
      <c r="C96" s="360" t="s">
        <v>94</v>
      </c>
      <c r="D96" s="361">
        <v>30.44</v>
      </c>
      <c r="E96" s="273"/>
      <c r="F96" s="285">
        <v>28.3</v>
      </c>
    </row>
    <row r="97" spans="1:10" ht="26.25" customHeight="1" x14ac:dyDescent="0.4">
      <c r="A97" s="257" t="s">
        <v>54</v>
      </c>
      <c r="B97" s="243">
        <v>1</v>
      </c>
      <c r="C97" s="362" t="s">
        <v>95</v>
      </c>
      <c r="D97" s="363">
        <f>D96*$B$87</f>
        <v>30.44</v>
      </c>
      <c r="E97" s="288"/>
      <c r="F97" s="287">
        <f>F96*$B$87</f>
        <v>28.3</v>
      </c>
    </row>
    <row r="98" spans="1:10" ht="19.5" customHeight="1" x14ac:dyDescent="0.3">
      <c r="A98" s="257" t="s">
        <v>56</v>
      </c>
      <c r="B98" s="364">
        <f>(B97/B96)*(B95/B94)*(B93/B92)*(B91/B90)*B89</f>
        <v>100</v>
      </c>
      <c r="C98" s="362" t="s">
        <v>96</v>
      </c>
      <c r="D98" s="365">
        <f>D97*$B$83/100</f>
        <v>30.105160000000001</v>
      </c>
      <c r="E98" s="291"/>
      <c r="F98" s="290">
        <f>F97*$B$83/100</f>
        <v>27.988700000000005</v>
      </c>
    </row>
    <row r="99" spans="1:10" ht="19.5" customHeight="1" x14ac:dyDescent="0.3">
      <c r="A99" s="671" t="s">
        <v>58</v>
      </c>
      <c r="B99" s="686"/>
      <c r="C99" s="362" t="s">
        <v>97</v>
      </c>
      <c r="D99" s="366">
        <f>D98/$B$98</f>
        <v>0.30105160000000003</v>
      </c>
      <c r="E99" s="291"/>
      <c r="F99" s="294">
        <f>F98/$B$98</f>
        <v>0.27988700000000005</v>
      </c>
      <c r="G99" s="367"/>
      <c r="H99" s="283"/>
    </row>
    <row r="100" spans="1:10" ht="19.5" customHeight="1" x14ac:dyDescent="0.3">
      <c r="A100" s="673"/>
      <c r="B100" s="687"/>
      <c r="C100" s="362" t="s">
        <v>60</v>
      </c>
      <c r="D100" s="368">
        <f>$B$56/$B$116</f>
        <v>0.35555555555555557</v>
      </c>
      <c r="F100" s="299"/>
      <c r="G100" s="369"/>
      <c r="H100" s="283"/>
    </row>
    <row r="101" spans="1:10" ht="18.75" x14ac:dyDescent="0.3">
      <c r="C101" s="362" t="s">
        <v>61</v>
      </c>
      <c r="D101" s="363">
        <f>D100*$B$98</f>
        <v>35.555555555555557</v>
      </c>
      <c r="F101" s="299"/>
      <c r="G101" s="367"/>
      <c r="H101" s="283"/>
    </row>
    <row r="102" spans="1:10" ht="19.5" customHeight="1" x14ac:dyDescent="0.3">
      <c r="C102" s="370" t="s">
        <v>62</v>
      </c>
      <c r="D102" s="371">
        <f>D101/B34</f>
        <v>35.555555555555557</v>
      </c>
      <c r="F102" s="303"/>
      <c r="G102" s="367"/>
      <c r="H102" s="283"/>
      <c r="J102" s="372"/>
    </row>
    <row r="103" spans="1:10" ht="18.75" x14ac:dyDescent="0.3">
      <c r="C103" s="373" t="s">
        <v>98</v>
      </c>
      <c r="D103" s="374">
        <f>AVERAGE(E91:E94,G91:G94)</f>
        <v>186554954.88093972</v>
      </c>
      <c r="F103" s="303"/>
      <c r="G103" s="375"/>
      <c r="H103" s="283"/>
      <c r="J103" s="376"/>
    </row>
    <row r="104" spans="1:10" ht="18.75" x14ac:dyDescent="0.3">
      <c r="C104" s="339" t="s">
        <v>64</v>
      </c>
      <c r="D104" s="377">
        <f>STDEV(E91:E94,G91:G94)/D103</f>
        <v>8.592962415354068E-3</v>
      </c>
      <c r="F104" s="303"/>
      <c r="G104" s="367"/>
      <c r="H104" s="283"/>
      <c r="J104" s="376"/>
    </row>
    <row r="105" spans="1:10" ht="19.5" customHeight="1" x14ac:dyDescent="0.3">
      <c r="C105" s="342" t="s">
        <v>65</v>
      </c>
      <c r="D105" s="378">
        <f>COUNT(E91:E94,G91:G94)</f>
        <v>5</v>
      </c>
      <c r="F105" s="303"/>
      <c r="G105" s="367"/>
      <c r="H105" s="283"/>
      <c r="J105" s="376"/>
    </row>
    <row r="106" spans="1:10" ht="19.5" customHeight="1" x14ac:dyDescent="0.3">
      <c r="A106" s="307"/>
      <c r="B106" s="307"/>
      <c r="C106" s="307"/>
      <c r="D106" s="307"/>
      <c r="E106" s="307"/>
    </row>
    <row r="107" spans="1:10" ht="26.25" customHeight="1" x14ac:dyDescent="0.4">
      <c r="A107" s="255" t="s">
        <v>99</v>
      </c>
      <c r="B107" s="256">
        <v>900</v>
      </c>
      <c r="C107" s="379" t="s">
        <v>100</v>
      </c>
      <c r="D107" s="380" t="s">
        <v>43</v>
      </c>
      <c r="E107" s="381" t="s">
        <v>101</v>
      </c>
      <c r="F107" s="382" t="s">
        <v>102</v>
      </c>
    </row>
    <row r="108" spans="1:10" ht="26.25" customHeight="1" x14ac:dyDescent="0.4">
      <c r="A108" s="257" t="s">
        <v>103</v>
      </c>
      <c r="B108" s="258">
        <v>1</v>
      </c>
      <c r="C108" s="383">
        <v>1</v>
      </c>
      <c r="D108" s="384">
        <v>163724547</v>
      </c>
      <c r="E108" s="385">
        <f t="shared" ref="E108:E113" si="1">IF(ISBLANK(D108),"-",D108/$D$103*$D$100*$B$116)</f>
        <v>280.83872161656996</v>
      </c>
      <c r="F108" s="386">
        <f t="shared" ref="F108:F113" si="2">IF(ISBLANK(D108), "-", E108/$B$56)</f>
        <v>0.87762100505178109</v>
      </c>
    </row>
    <row r="109" spans="1:10" ht="26.25" customHeight="1" x14ac:dyDescent="0.4">
      <c r="A109" s="257" t="s">
        <v>76</v>
      </c>
      <c r="B109" s="258">
        <v>1</v>
      </c>
      <c r="C109" s="383">
        <v>2</v>
      </c>
      <c r="D109" s="384">
        <v>164057914</v>
      </c>
      <c r="E109" s="387">
        <f t="shared" si="1"/>
        <v>281.41055011647813</v>
      </c>
      <c r="F109" s="388">
        <f t="shared" si="2"/>
        <v>0.87940796911399421</v>
      </c>
    </row>
    <row r="110" spans="1:10" ht="26.25" customHeight="1" x14ac:dyDescent="0.4">
      <c r="A110" s="257" t="s">
        <v>77</v>
      </c>
      <c r="B110" s="258">
        <v>1</v>
      </c>
      <c r="C110" s="383">
        <v>3</v>
      </c>
      <c r="D110" s="384">
        <v>164621123</v>
      </c>
      <c r="E110" s="387">
        <f t="shared" si="1"/>
        <v>282.37662941528328</v>
      </c>
      <c r="F110" s="388">
        <f t="shared" si="2"/>
        <v>0.88242696692276024</v>
      </c>
    </row>
    <row r="111" spans="1:10" ht="26.25" customHeight="1" x14ac:dyDescent="0.4">
      <c r="A111" s="257" t="s">
        <v>78</v>
      </c>
      <c r="B111" s="258">
        <v>1</v>
      </c>
      <c r="C111" s="383">
        <v>4</v>
      </c>
      <c r="D111" s="384">
        <v>164406824</v>
      </c>
      <c r="E111" s="387">
        <f t="shared" si="1"/>
        <v>282.00903971473753</v>
      </c>
      <c r="F111" s="388">
        <f t="shared" si="2"/>
        <v>0.88127824910855479</v>
      </c>
    </row>
    <row r="112" spans="1:10" ht="26.25" customHeight="1" x14ac:dyDescent="0.4">
      <c r="A112" s="257" t="s">
        <v>79</v>
      </c>
      <c r="B112" s="258">
        <v>1</v>
      </c>
      <c r="C112" s="383">
        <v>5</v>
      </c>
      <c r="D112" s="384">
        <v>163764333</v>
      </c>
      <c r="E112" s="387">
        <f t="shared" si="1"/>
        <v>280.90696702987526</v>
      </c>
      <c r="F112" s="388">
        <f t="shared" si="2"/>
        <v>0.87783427196836017</v>
      </c>
    </row>
    <row r="113" spans="1:10" ht="26.25" customHeight="1" x14ac:dyDescent="0.4">
      <c r="A113" s="257" t="s">
        <v>81</v>
      </c>
      <c r="B113" s="258">
        <v>1</v>
      </c>
      <c r="C113" s="389">
        <v>6</v>
      </c>
      <c r="D113" s="390">
        <v>164620234</v>
      </c>
      <c r="E113" s="391">
        <f t="shared" si="1"/>
        <v>282.37510450269014</v>
      </c>
      <c r="F113" s="392">
        <f t="shared" si="2"/>
        <v>0.88242220157090667</v>
      </c>
    </row>
    <row r="114" spans="1:10" ht="26.25" customHeight="1" x14ac:dyDescent="0.4">
      <c r="A114" s="257" t="s">
        <v>82</v>
      </c>
      <c r="B114" s="258">
        <v>1</v>
      </c>
      <c r="C114" s="383"/>
      <c r="D114" s="336"/>
      <c r="E114" s="231"/>
      <c r="F114" s="393"/>
    </row>
    <row r="115" spans="1:10" ht="26.25" customHeight="1" x14ac:dyDescent="0.4">
      <c r="A115" s="257" t="s">
        <v>83</v>
      </c>
      <c r="B115" s="258">
        <v>1</v>
      </c>
      <c r="C115" s="383"/>
      <c r="D115" s="394"/>
      <c r="E115" s="395" t="s">
        <v>51</v>
      </c>
      <c r="F115" s="396">
        <f>AVERAGE(F108:F113)</f>
        <v>0.88016511062272607</v>
      </c>
    </row>
    <row r="116" spans="1:10" ht="27" customHeight="1" x14ac:dyDescent="0.4">
      <c r="A116" s="257" t="s">
        <v>84</v>
      </c>
      <c r="B116" s="289">
        <f>(B115/B114)*(B113/B112)*(B111/B110)*(B109/B108)*B107</f>
        <v>900</v>
      </c>
      <c r="C116" s="397"/>
      <c r="D116" s="398"/>
      <c r="E116" s="356" t="s">
        <v>64</v>
      </c>
      <c r="F116" s="399">
        <f>STDEV(F108:F113)/F115</f>
        <v>2.4854483261039085E-3</v>
      </c>
      <c r="I116" s="231"/>
    </row>
    <row r="117" spans="1:10" ht="27" customHeight="1" x14ac:dyDescent="0.4">
      <c r="A117" s="671" t="s">
        <v>58</v>
      </c>
      <c r="B117" s="672"/>
      <c r="C117" s="400"/>
      <c r="D117" s="401"/>
      <c r="E117" s="402" t="s">
        <v>65</v>
      </c>
      <c r="F117" s="403">
        <f>COUNT(F108:F113)</f>
        <v>6</v>
      </c>
      <c r="I117" s="231"/>
      <c r="J117" s="376"/>
    </row>
    <row r="118" spans="1:10" ht="19.5" customHeight="1" x14ac:dyDescent="0.3">
      <c r="A118" s="673"/>
      <c r="B118" s="674"/>
      <c r="C118" s="231"/>
      <c r="D118" s="231"/>
      <c r="E118" s="231"/>
      <c r="F118" s="336"/>
      <c r="G118" s="231"/>
      <c r="H118" s="231"/>
      <c r="I118" s="231"/>
    </row>
    <row r="119" spans="1:10" ht="18.75" x14ac:dyDescent="0.3">
      <c r="A119" s="412"/>
      <c r="B119" s="253"/>
      <c r="C119" s="231"/>
      <c r="D119" s="231"/>
      <c r="E119" s="231"/>
      <c r="F119" s="336"/>
      <c r="G119" s="231"/>
      <c r="H119" s="231"/>
      <c r="I119" s="231"/>
    </row>
    <row r="120" spans="1:10" ht="26.25" customHeight="1" x14ac:dyDescent="0.4">
      <c r="A120" s="241" t="s">
        <v>87</v>
      </c>
      <c r="B120" s="344" t="s">
        <v>104</v>
      </c>
      <c r="C120" s="675" t="str">
        <f>B20</f>
        <v>Amlodipine/Valsartan/Hydrochloride</v>
      </c>
      <c r="D120" s="675"/>
      <c r="E120" s="345" t="s">
        <v>105</v>
      </c>
      <c r="F120" s="345"/>
      <c r="G120" s="346">
        <f>F115</f>
        <v>0.88016511062272607</v>
      </c>
      <c r="H120" s="231"/>
      <c r="I120" s="231"/>
    </row>
    <row r="121" spans="1:10" ht="19.5" customHeight="1" x14ac:dyDescent="0.3">
      <c r="A121" s="404"/>
      <c r="B121" s="404"/>
      <c r="C121" s="405"/>
      <c r="D121" s="405"/>
      <c r="E121" s="405"/>
      <c r="F121" s="405"/>
      <c r="G121" s="405"/>
      <c r="H121" s="405"/>
    </row>
    <row r="122" spans="1:10" ht="18.75" x14ac:dyDescent="0.3">
      <c r="B122" s="676" t="s">
        <v>20</v>
      </c>
      <c r="C122" s="676"/>
      <c r="E122" s="351" t="s">
        <v>21</v>
      </c>
      <c r="F122" s="406"/>
      <c r="G122" s="676" t="s">
        <v>22</v>
      </c>
      <c r="H122" s="676"/>
    </row>
    <row r="123" spans="1:10" ht="18.75" x14ac:dyDescent="0.3">
      <c r="A123" s="407" t="s">
        <v>23</v>
      </c>
      <c r="B123" s="408"/>
      <c r="C123" s="408"/>
      <c r="E123" s="408"/>
      <c r="F123" s="231"/>
      <c r="G123" s="409"/>
      <c r="H123" s="409"/>
    </row>
    <row r="124" spans="1:10" ht="18.75" x14ac:dyDescent="0.3">
      <c r="A124" s="407" t="s">
        <v>24</v>
      </c>
      <c r="B124" s="410"/>
      <c r="C124" s="410"/>
      <c r="E124" s="410"/>
      <c r="F124" s="231"/>
      <c r="G124" s="411"/>
      <c r="H124" s="411"/>
    </row>
    <row r="125" spans="1:10" ht="18.75" x14ac:dyDescent="0.3">
      <c r="A125" s="335"/>
      <c r="B125" s="335"/>
      <c r="C125" s="336"/>
      <c r="D125" s="336"/>
      <c r="E125" s="336"/>
      <c r="F125" s="341"/>
      <c r="G125" s="336"/>
      <c r="H125" s="336"/>
      <c r="I125" s="231"/>
    </row>
    <row r="126" spans="1:10" ht="18.75" x14ac:dyDescent="0.3">
      <c r="A126" s="335"/>
      <c r="B126" s="335"/>
      <c r="C126" s="336"/>
      <c r="D126" s="336"/>
      <c r="E126" s="336"/>
      <c r="F126" s="341"/>
      <c r="G126" s="336"/>
      <c r="H126" s="336"/>
      <c r="I126" s="231"/>
    </row>
    <row r="127" spans="1:10" ht="18.75" x14ac:dyDescent="0.3">
      <c r="A127" s="335"/>
      <c r="B127" s="335"/>
      <c r="C127" s="336"/>
      <c r="D127" s="336"/>
      <c r="E127" s="336"/>
      <c r="F127" s="341"/>
      <c r="G127" s="336"/>
      <c r="H127" s="336"/>
      <c r="I127" s="231"/>
    </row>
    <row r="128" spans="1:10" ht="18.75" x14ac:dyDescent="0.3">
      <c r="A128" s="335"/>
      <c r="B128" s="335"/>
      <c r="C128" s="336"/>
      <c r="D128" s="336"/>
      <c r="E128" s="336"/>
      <c r="F128" s="341"/>
      <c r="G128" s="336"/>
      <c r="H128" s="336"/>
      <c r="I128" s="231"/>
    </row>
    <row r="129" spans="1:9" ht="18.75" x14ac:dyDescent="0.3">
      <c r="A129" s="335"/>
      <c r="B129" s="335"/>
      <c r="C129" s="336"/>
      <c r="D129" s="336"/>
      <c r="E129" s="336"/>
      <c r="F129" s="341"/>
      <c r="G129" s="336"/>
      <c r="H129" s="336"/>
      <c r="I129" s="231"/>
    </row>
    <row r="130" spans="1:9" ht="18.75" x14ac:dyDescent="0.3">
      <c r="A130" s="335"/>
      <c r="B130" s="335"/>
      <c r="C130" s="336"/>
      <c r="D130" s="336"/>
      <c r="E130" s="336"/>
      <c r="F130" s="341"/>
      <c r="G130" s="336"/>
      <c r="H130" s="336"/>
      <c r="I130" s="231"/>
    </row>
    <row r="131" spans="1:9" ht="18.75" x14ac:dyDescent="0.3">
      <c r="A131" s="335"/>
      <c r="B131" s="335"/>
      <c r="C131" s="336"/>
      <c r="D131" s="336"/>
      <c r="E131" s="336"/>
      <c r="F131" s="341"/>
      <c r="G131" s="336"/>
      <c r="H131" s="336"/>
      <c r="I131" s="231"/>
    </row>
    <row r="132" spans="1:9" ht="18.75" x14ac:dyDescent="0.3">
      <c r="A132" s="335"/>
      <c r="B132" s="335"/>
      <c r="C132" s="336"/>
      <c r="D132" s="336"/>
      <c r="E132" s="336"/>
      <c r="F132" s="341"/>
      <c r="G132" s="336"/>
      <c r="H132" s="336"/>
      <c r="I132" s="231"/>
    </row>
    <row r="133" spans="1:9" ht="18.75" x14ac:dyDescent="0.3">
      <c r="A133" s="335"/>
      <c r="B133" s="335"/>
      <c r="C133" s="336"/>
      <c r="D133" s="336"/>
      <c r="E133" s="336"/>
      <c r="F133" s="341"/>
      <c r="G133" s="336"/>
      <c r="H133" s="336"/>
      <c r="I133" s="231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3" orientation="portrait" r:id="rId1"/>
  <rowBreaks count="1" manualBreakCount="1">
    <brk id="135" max="16383" man="1"/>
  </rowBreaks>
  <colBreaks count="1" manualBreakCount="1">
    <brk id="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3:I68"/>
  <sheetViews>
    <sheetView view="pageBreakPreview" topLeftCell="A10" zoomScaleSheetLayoutView="100" workbookViewId="0">
      <selection activeCell="E37" sqref="E37"/>
    </sheetView>
  </sheetViews>
  <sheetFormatPr defaultRowHeight="13.5" x14ac:dyDescent="0.25"/>
  <cols>
    <col min="1" max="1" width="27.5703125" style="597" bestFit="1" customWidth="1"/>
    <col min="2" max="2" width="20.42578125" style="597" customWidth="1"/>
    <col min="3" max="3" width="31.85546875" style="597" customWidth="1"/>
    <col min="4" max="4" width="25.85546875" style="597" bestFit="1" customWidth="1"/>
    <col min="5" max="5" width="25.7109375" style="597" bestFit="1" customWidth="1"/>
    <col min="6" max="6" width="23.140625" style="597" customWidth="1"/>
    <col min="7" max="7" width="28.42578125" style="597" customWidth="1"/>
    <col min="8" max="8" width="21.5703125" style="597" customWidth="1"/>
    <col min="9" max="16384" width="9.140625" style="597"/>
  </cols>
  <sheetData>
    <row r="13" spans="1:9" x14ac:dyDescent="0.25">
      <c r="F13" s="617"/>
      <c r="G13" s="617"/>
      <c r="H13" s="617"/>
      <c r="I13" s="617"/>
    </row>
    <row r="14" spans="1:9" ht="15.75" thickBot="1" x14ac:dyDescent="0.35">
      <c r="A14" s="656"/>
      <c r="B14" s="617"/>
      <c r="C14" s="655"/>
      <c r="D14" s="617"/>
      <c r="F14" s="654"/>
      <c r="G14" s="617"/>
      <c r="H14" s="617"/>
      <c r="I14" s="617"/>
    </row>
    <row r="15" spans="1:9" ht="19.5" thickBot="1" x14ac:dyDescent="0.35">
      <c r="A15" s="665" t="s">
        <v>0</v>
      </c>
      <c r="B15" s="666"/>
      <c r="C15" s="666"/>
      <c r="D15" s="666"/>
      <c r="E15" s="666"/>
      <c r="F15" s="667"/>
      <c r="G15" s="653"/>
      <c r="H15" s="653"/>
      <c r="I15" s="617"/>
    </row>
    <row r="16" spans="1:9" ht="20.100000000000001" customHeight="1" x14ac:dyDescent="0.3">
      <c r="A16" s="668" t="s">
        <v>127</v>
      </c>
      <c r="B16" s="668"/>
      <c r="C16" s="668"/>
      <c r="D16" s="668"/>
      <c r="E16" s="668"/>
      <c r="F16" s="617"/>
      <c r="G16" s="617"/>
      <c r="H16" s="617"/>
      <c r="I16" s="617"/>
    </row>
    <row r="17" spans="1:9" ht="20.100000000000001" customHeight="1" x14ac:dyDescent="0.3">
      <c r="A17" s="650" t="s">
        <v>2</v>
      </c>
      <c r="B17" s="651" t="s">
        <v>128</v>
      </c>
      <c r="C17" s="652"/>
      <c r="D17" s="652"/>
      <c r="E17" s="652"/>
      <c r="F17" s="617"/>
      <c r="G17" s="617"/>
      <c r="H17" s="617"/>
      <c r="I17" s="617"/>
    </row>
    <row r="18" spans="1:9" ht="20.100000000000001" customHeight="1" x14ac:dyDescent="0.3">
      <c r="A18" s="650" t="s">
        <v>4</v>
      </c>
      <c r="B18" s="651" t="s">
        <v>5</v>
      </c>
      <c r="C18" s="652"/>
      <c r="D18" s="652"/>
      <c r="E18" s="652"/>
      <c r="F18" s="617"/>
      <c r="G18" s="617"/>
      <c r="H18" s="617"/>
      <c r="I18" s="617"/>
    </row>
    <row r="19" spans="1:9" ht="20.100000000000001" customHeight="1" x14ac:dyDescent="0.3">
      <c r="A19" s="650" t="s">
        <v>6</v>
      </c>
      <c r="B19" s="651" t="s">
        <v>129</v>
      </c>
      <c r="C19" s="652"/>
      <c r="D19" s="652"/>
      <c r="E19" s="652"/>
      <c r="F19" s="617"/>
      <c r="G19" s="617"/>
      <c r="H19" s="617"/>
      <c r="I19" s="617"/>
    </row>
    <row r="20" spans="1:9" ht="20.100000000000001" customHeight="1" x14ac:dyDescent="0.3">
      <c r="A20" s="650" t="s">
        <v>8</v>
      </c>
      <c r="B20" s="651" t="s">
        <v>130</v>
      </c>
      <c r="C20" s="652"/>
      <c r="D20" s="652"/>
      <c r="E20" s="652"/>
      <c r="F20" s="617"/>
      <c r="G20" s="617"/>
      <c r="H20" s="617"/>
      <c r="I20" s="617"/>
    </row>
    <row r="21" spans="1:9" ht="20.100000000000001" customHeight="1" x14ac:dyDescent="0.3">
      <c r="A21" s="650" t="s">
        <v>10</v>
      </c>
      <c r="B21" s="649" t="s">
        <v>131</v>
      </c>
      <c r="C21" s="652"/>
      <c r="D21" s="652"/>
      <c r="E21" s="652"/>
      <c r="F21" s="617"/>
      <c r="G21" s="617"/>
      <c r="H21" s="617"/>
      <c r="I21" s="617"/>
    </row>
    <row r="22" spans="1:9" ht="20.100000000000001" customHeight="1" x14ac:dyDescent="0.3">
      <c r="A22" s="650" t="s">
        <v>12</v>
      </c>
      <c r="B22" s="649" t="s">
        <v>132</v>
      </c>
      <c r="C22" s="652"/>
      <c r="D22" s="652"/>
      <c r="E22" s="652"/>
      <c r="F22" s="617"/>
      <c r="G22" s="617"/>
      <c r="H22" s="617"/>
      <c r="I22" s="617"/>
    </row>
    <row r="23" spans="1:9" ht="20.100000000000001" customHeight="1" x14ac:dyDescent="0.3">
      <c r="A23" s="650"/>
      <c r="B23" s="649"/>
      <c r="C23" s="648"/>
      <c r="D23" s="648"/>
      <c r="E23" s="648"/>
      <c r="F23" s="617"/>
      <c r="G23" s="617"/>
      <c r="H23" s="617"/>
      <c r="I23" s="617"/>
    </row>
    <row r="24" spans="1:9" ht="16.5" x14ac:dyDescent="0.3">
      <c r="A24" s="647" t="s">
        <v>13</v>
      </c>
      <c r="B24" s="646" t="s">
        <v>126</v>
      </c>
      <c r="F24" s="617"/>
      <c r="G24" s="617"/>
      <c r="H24" s="617"/>
      <c r="I24" s="617"/>
    </row>
    <row r="25" spans="1:9" ht="16.5" x14ac:dyDescent="0.3">
      <c r="A25" s="616" t="s">
        <v>26</v>
      </c>
      <c r="B25" s="645" t="s">
        <v>110</v>
      </c>
      <c r="C25" s="609"/>
      <c r="D25" s="609"/>
      <c r="E25" s="609"/>
    </row>
    <row r="26" spans="1:9" ht="16.5" x14ac:dyDescent="0.3">
      <c r="A26" s="616" t="s">
        <v>28</v>
      </c>
      <c r="B26" s="644">
        <v>99.49</v>
      </c>
      <c r="C26" s="609"/>
      <c r="D26" s="609"/>
      <c r="E26" s="609"/>
    </row>
    <row r="27" spans="1:9" ht="16.5" x14ac:dyDescent="0.3">
      <c r="A27" s="643" t="s">
        <v>124</v>
      </c>
      <c r="B27" s="644">
        <v>33.15</v>
      </c>
      <c r="C27" s="609"/>
      <c r="D27" s="609"/>
      <c r="E27" s="609"/>
    </row>
    <row r="28" spans="1:9" ht="16.5" x14ac:dyDescent="0.3">
      <c r="A28" s="643" t="s">
        <v>123</v>
      </c>
      <c r="B28" s="642">
        <f>B27/50*5/100</f>
        <v>3.3149999999999992E-2</v>
      </c>
      <c r="C28" s="609"/>
      <c r="D28" s="609"/>
      <c r="E28" s="609"/>
    </row>
    <row r="29" spans="1:9" ht="15.75" x14ac:dyDescent="0.25">
      <c r="A29" s="609"/>
      <c r="B29" s="609"/>
      <c r="C29" s="609"/>
      <c r="D29" s="609"/>
      <c r="E29" s="609"/>
    </row>
    <row r="30" spans="1:9" ht="16.5" x14ac:dyDescent="0.3">
      <c r="A30" s="640" t="s">
        <v>122</v>
      </c>
      <c r="B30" s="641" t="s">
        <v>121</v>
      </c>
      <c r="C30" s="640" t="s">
        <v>120</v>
      </c>
      <c r="D30" s="640" t="s">
        <v>119</v>
      </c>
      <c r="E30" s="639" t="s">
        <v>118</v>
      </c>
    </row>
    <row r="31" spans="1:9" ht="16.5" x14ac:dyDescent="0.3">
      <c r="A31" s="635">
        <v>1</v>
      </c>
      <c r="B31" s="637"/>
      <c r="C31" s="637">
        <v>8350</v>
      </c>
      <c r="D31" s="636">
        <v>1.05</v>
      </c>
      <c r="E31" s="638">
        <v>2.65</v>
      </c>
    </row>
    <row r="32" spans="1:9" ht="16.5" x14ac:dyDescent="0.3">
      <c r="A32" s="635">
        <v>2</v>
      </c>
      <c r="B32" s="637">
        <v>12559898</v>
      </c>
      <c r="C32" s="637">
        <v>8534</v>
      </c>
      <c r="D32" s="636">
        <v>1.03</v>
      </c>
      <c r="E32" s="636">
        <v>2.7</v>
      </c>
    </row>
    <row r="33" spans="1:6" ht="16.5" x14ac:dyDescent="0.3">
      <c r="A33" s="635">
        <v>3</v>
      </c>
      <c r="B33" s="637">
        <v>12567911</v>
      </c>
      <c r="C33" s="637">
        <v>8573</v>
      </c>
      <c r="D33" s="636">
        <v>1</v>
      </c>
      <c r="E33" s="636">
        <v>2.7</v>
      </c>
    </row>
    <row r="34" spans="1:6" ht="16.5" x14ac:dyDescent="0.3">
      <c r="A34" s="635">
        <v>4</v>
      </c>
      <c r="B34" s="637">
        <v>12915595</v>
      </c>
      <c r="C34" s="637">
        <v>8563</v>
      </c>
      <c r="D34" s="636">
        <v>1</v>
      </c>
      <c r="E34" s="636">
        <v>2.71</v>
      </c>
    </row>
    <row r="35" spans="1:6" ht="16.5" x14ac:dyDescent="0.3">
      <c r="A35" s="635">
        <v>5</v>
      </c>
      <c r="B35" s="637">
        <v>12216137</v>
      </c>
      <c r="C35" s="637">
        <v>8679</v>
      </c>
      <c r="D35" s="636">
        <v>1.02</v>
      </c>
      <c r="E35" s="636">
        <v>2.71</v>
      </c>
    </row>
    <row r="36" spans="1:6" ht="16.5" x14ac:dyDescent="0.3">
      <c r="A36" s="635">
        <v>6</v>
      </c>
      <c r="B36" s="634">
        <v>12449773</v>
      </c>
      <c r="C36" s="634">
        <v>8475</v>
      </c>
      <c r="D36" s="633">
        <v>1.03</v>
      </c>
      <c r="E36" s="633">
        <v>2.71</v>
      </c>
    </row>
    <row r="37" spans="1:6" ht="16.5" x14ac:dyDescent="0.3">
      <c r="A37" s="632" t="s">
        <v>117</v>
      </c>
      <c r="B37" s="631">
        <f>AVERAGE(B31:B36)</f>
        <v>12541862.800000001</v>
      </c>
      <c r="C37" s="630">
        <f>AVERAGE(C31:C36)</f>
        <v>8529</v>
      </c>
      <c r="D37" s="629">
        <f>AVERAGE(D31:D36)</f>
        <v>1.0216666666666667</v>
      </c>
      <c r="E37" s="629">
        <f>AVERAGE(E31:E36)</f>
        <v>2.6966666666666672</v>
      </c>
    </row>
    <row r="38" spans="1:6" ht="16.5" x14ac:dyDescent="0.3">
      <c r="A38" s="628" t="s">
        <v>116</v>
      </c>
      <c r="B38" s="627">
        <f>(STDEV(B31:B36)/B37)</f>
        <v>2.0141745193111397E-2</v>
      </c>
      <c r="C38" s="626"/>
      <c r="D38" s="626"/>
      <c r="E38" s="625"/>
      <c r="F38" s="617"/>
    </row>
    <row r="39" spans="1:6" s="617" customFormat="1" ht="16.5" x14ac:dyDescent="0.3">
      <c r="A39" s="624" t="s">
        <v>65</v>
      </c>
      <c r="B39" s="623">
        <f>COUNT(B31:B36)</f>
        <v>5</v>
      </c>
      <c r="C39" s="622"/>
      <c r="D39" s="621"/>
      <c r="E39" s="620"/>
    </row>
    <row r="40" spans="1:6" s="617" customFormat="1" ht="15.75" x14ac:dyDescent="0.25">
      <c r="A40" s="609"/>
      <c r="B40" s="609"/>
      <c r="C40" s="609"/>
      <c r="D40" s="609"/>
      <c r="E40" s="599"/>
    </row>
    <row r="41" spans="1:6" s="617" customFormat="1" ht="16.5" x14ac:dyDescent="0.3">
      <c r="A41" s="616" t="s">
        <v>115</v>
      </c>
      <c r="B41" s="619" t="s">
        <v>114</v>
      </c>
      <c r="C41" s="614"/>
      <c r="D41" s="614"/>
      <c r="E41" s="618"/>
    </row>
    <row r="42" spans="1:6" ht="16.5" x14ac:dyDescent="0.3">
      <c r="A42" s="616"/>
      <c r="B42" s="619" t="s">
        <v>113</v>
      </c>
      <c r="C42" s="614"/>
      <c r="D42" s="614"/>
      <c r="E42" s="618"/>
      <c r="F42" s="617"/>
    </row>
    <row r="43" spans="1:6" ht="16.5" x14ac:dyDescent="0.3">
      <c r="A43" s="616"/>
      <c r="B43" s="615" t="s">
        <v>112</v>
      </c>
      <c r="C43" s="614"/>
      <c r="D43" s="614"/>
      <c r="E43" s="614"/>
    </row>
    <row r="44" spans="1:6" ht="15.75" x14ac:dyDescent="0.25">
      <c r="A44" s="609"/>
      <c r="B44" s="609"/>
      <c r="C44" s="609"/>
      <c r="D44" s="609"/>
      <c r="E44" s="609"/>
    </row>
    <row r="45" spans="1:6" ht="16.5" x14ac:dyDescent="0.3">
      <c r="A45" s="647" t="s">
        <v>13</v>
      </c>
      <c r="B45" s="646" t="s">
        <v>125</v>
      </c>
    </row>
    <row r="46" spans="1:6" ht="16.5" x14ac:dyDescent="0.3">
      <c r="A46" s="616" t="s">
        <v>26</v>
      </c>
      <c r="B46" s="645" t="str">
        <f>'[1]Component 1'!B79</f>
        <v>Rivaroxaban</v>
      </c>
      <c r="C46" s="609"/>
      <c r="D46" s="609"/>
      <c r="E46" s="609"/>
    </row>
    <row r="47" spans="1:6" ht="16.5" x14ac:dyDescent="0.3">
      <c r="A47" s="616" t="s">
        <v>28</v>
      </c>
      <c r="B47" s="644">
        <f>'[1]Component 1'!B83</f>
        <v>99.9</v>
      </c>
      <c r="C47" s="609"/>
      <c r="D47" s="609"/>
      <c r="E47" s="609"/>
    </row>
    <row r="48" spans="1:6" ht="16.5" x14ac:dyDescent="0.3">
      <c r="A48" s="643" t="s">
        <v>124</v>
      </c>
      <c r="B48" s="644">
        <f>'[1]Component 1'!D96</f>
        <v>20.16</v>
      </c>
      <c r="C48" s="609"/>
      <c r="D48" s="609"/>
      <c r="E48" s="609"/>
    </row>
    <row r="49" spans="1:6" ht="16.5" x14ac:dyDescent="0.3">
      <c r="A49" s="643" t="s">
        <v>123</v>
      </c>
      <c r="B49" s="642">
        <f>B48/'[1]Component 1'!B98</f>
        <v>3.0239999999999998E-3</v>
      </c>
      <c r="C49" s="609"/>
      <c r="D49" s="609"/>
      <c r="E49" s="609"/>
    </row>
    <row r="50" spans="1:6" ht="15.75" x14ac:dyDescent="0.25">
      <c r="A50" s="609"/>
      <c r="B50" s="609"/>
      <c r="C50" s="609"/>
      <c r="D50" s="609"/>
      <c r="E50" s="609"/>
    </row>
    <row r="51" spans="1:6" ht="16.5" x14ac:dyDescent="0.3">
      <c r="A51" s="640" t="s">
        <v>122</v>
      </c>
      <c r="B51" s="641" t="s">
        <v>121</v>
      </c>
      <c r="C51" s="640" t="s">
        <v>120</v>
      </c>
      <c r="D51" s="640" t="s">
        <v>119</v>
      </c>
      <c r="E51" s="639" t="s">
        <v>118</v>
      </c>
    </row>
    <row r="52" spans="1:6" ht="16.5" x14ac:dyDescent="0.3">
      <c r="A52" s="635">
        <v>1</v>
      </c>
      <c r="B52" s="637"/>
      <c r="C52" s="637"/>
      <c r="D52" s="636"/>
      <c r="E52" s="638"/>
    </row>
    <row r="53" spans="1:6" ht="16.5" x14ac:dyDescent="0.3">
      <c r="A53" s="635">
        <v>2</v>
      </c>
      <c r="B53" s="637"/>
      <c r="C53" s="637"/>
      <c r="D53" s="636"/>
      <c r="E53" s="636"/>
    </row>
    <row r="54" spans="1:6" ht="16.5" x14ac:dyDescent="0.3">
      <c r="A54" s="635">
        <v>3</v>
      </c>
      <c r="B54" s="637"/>
      <c r="C54" s="637"/>
      <c r="D54" s="636"/>
      <c r="E54" s="636"/>
    </row>
    <row r="55" spans="1:6" ht="16.5" x14ac:dyDescent="0.3">
      <c r="A55" s="635">
        <v>4</v>
      </c>
      <c r="B55" s="637"/>
      <c r="C55" s="637"/>
      <c r="D55" s="636"/>
      <c r="E55" s="636"/>
    </row>
    <row r="56" spans="1:6" ht="16.5" x14ac:dyDescent="0.3">
      <c r="A56" s="635">
        <v>5</v>
      </c>
      <c r="B56" s="637"/>
      <c r="C56" s="637"/>
      <c r="D56" s="636"/>
      <c r="E56" s="636"/>
    </row>
    <row r="57" spans="1:6" ht="16.5" x14ac:dyDescent="0.3">
      <c r="A57" s="635">
        <v>6</v>
      </c>
      <c r="B57" s="634"/>
      <c r="C57" s="634"/>
      <c r="D57" s="633"/>
      <c r="E57" s="633"/>
    </row>
    <row r="58" spans="1:6" ht="16.5" x14ac:dyDescent="0.3">
      <c r="A58" s="632" t="s">
        <v>117</v>
      </c>
      <c r="B58" s="631" t="e">
        <f>AVERAGE(B52:B57)</f>
        <v>#DIV/0!</v>
      </c>
      <c r="C58" s="630" t="e">
        <f>AVERAGE(C52:C57)</f>
        <v>#DIV/0!</v>
      </c>
      <c r="D58" s="629" t="e">
        <f>AVERAGE(D52:D57)</f>
        <v>#DIV/0!</v>
      </c>
      <c r="E58" s="629" t="e">
        <f>AVERAGE(E52:E57)</f>
        <v>#DIV/0!</v>
      </c>
    </row>
    <row r="59" spans="1:6" ht="16.5" x14ac:dyDescent="0.3">
      <c r="A59" s="628" t="s">
        <v>116</v>
      </c>
      <c r="B59" s="627" t="e">
        <f>(STDEV(B52:B57)/B58)</f>
        <v>#DIV/0!</v>
      </c>
      <c r="C59" s="626"/>
      <c r="D59" s="626"/>
      <c r="E59" s="625"/>
      <c r="F59" s="617"/>
    </row>
    <row r="60" spans="1:6" s="617" customFormat="1" ht="16.5" x14ac:dyDescent="0.3">
      <c r="A60" s="624" t="s">
        <v>65</v>
      </c>
      <c r="B60" s="623">
        <f>COUNT(B52:B57)</f>
        <v>0</v>
      </c>
      <c r="C60" s="622"/>
      <c r="D60" s="621"/>
      <c r="E60" s="620"/>
    </row>
    <row r="61" spans="1:6" s="617" customFormat="1" ht="15.75" x14ac:dyDescent="0.25">
      <c r="A61" s="609"/>
      <c r="B61" s="609"/>
      <c r="C61" s="609"/>
      <c r="D61" s="609"/>
      <c r="E61" s="599"/>
    </row>
    <row r="62" spans="1:6" s="617" customFormat="1" ht="16.5" x14ac:dyDescent="0.3">
      <c r="A62" s="616" t="s">
        <v>115</v>
      </c>
      <c r="B62" s="619" t="s">
        <v>114</v>
      </c>
      <c r="C62" s="614"/>
      <c r="D62" s="614"/>
      <c r="E62" s="618"/>
    </row>
    <row r="63" spans="1:6" ht="16.5" x14ac:dyDescent="0.3">
      <c r="A63" s="616"/>
      <c r="B63" s="619" t="s">
        <v>113</v>
      </c>
      <c r="C63" s="614"/>
      <c r="D63" s="614"/>
      <c r="E63" s="618"/>
      <c r="F63" s="617"/>
    </row>
    <row r="64" spans="1:6" ht="16.5" x14ac:dyDescent="0.3">
      <c r="A64" s="616"/>
      <c r="B64" s="615" t="s">
        <v>112</v>
      </c>
      <c r="C64" s="614"/>
      <c r="D64" s="614"/>
      <c r="E64" s="614"/>
    </row>
    <row r="65" spans="1:6" ht="16.5" thickBot="1" x14ac:dyDescent="0.3">
      <c r="A65" s="613"/>
      <c r="B65" s="612"/>
      <c r="C65" s="609"/>
      <c r="D65" s="611"/>
      <c r="E65" s="609"/>
      <c r="F65" s="610"/>
    </row>
    <row r="66" spans="1:6" ht="16.5" x14ac:dyDescent="0.3">
      <c r="A66" s="609"/>
      <c r="B66" s="608" t="s">
        <v>20</v>
      </c>
      <c r="C66" s="608"/>
      <c r="D66" s="606" t="s">
        <v>21</v>
      </c>
      <c r="E66" s="607"/>
      <c r="F66" s="606" t="s">
        <v>22</v>
      </c>
    </row>
    <row r="67" spans="1:6" ht="34.5" customHeight="1" x14ac:dyDescent="0.3">
      <c r="A67" s="602" t="s">
        <v>23</v>
      </c>
      <c r="B67" s="604"/>
      <c r="C67" s="605"/>
      <c r="D67" s="604"/>
      <c r="E67" s="599"/>
      <c r="F67" s="603"/>
    </row>
    <row r="68" spans="1:6" ht="34.5" customHeight="1" x14ac:dyDescent="0.3">
      <c r="A68" s="602" t="s">
        <v>24</v>
      </c>
      <c r="B68" s="600"/>
      <c r="C68" s="601"/>
      <c r="D68" s="600"/>
      <c r="E68" s="599"/>
      <c r="F68" s="598"/>
    </row>
  </sheetData>
  <sheetProtection formatCells="0" formatColumns="0" formatRows="0"/>
  <mergeCells count="2">
    <mergeCell ref="A15:F15"/>
    <mergeCell ref="A16:E16"/>
  </mergeCells>
  <printOptions horizontalCentered="1"/>
  <pageMargins left="0.75" right="0.75" top="0.49" bottom="1" header="0.5" footer="0.5"/>
  <pageSetup scale="45" orientation="landscape" r:id="rId1"/>
  <headerFooter alignWithMargins="0"/>
  <colBreaks count="1" manualBreakCount="1">
    <brk id="5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abSelected="1" view="pageBreakPreview" topLeftCell="A13" zoomScale="60" zoomScaleNormal="56" workbookViewId="0">
      <selection activeCell="G121" sqref="G1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414"/>
    </row>
    <row r="16" spans="1:8" ht="19.5" customHeight="1" x14ac:dyDescent="0.3">
      <c r="A16" s="702" t="s">
        <v>0</v>
      </c>
      <c r="B16" s="703"/>
      <c r="C16" s="703"/>
      <c r="D16" s="703"/>
      <c r="E16" s="703"/>
      <c r="F16" s="703"/>
      <c r="G16" s="703"/>
      <c r="H16" s="704"/>
    </row>
    <row r="17" spans="1:14" ht="20.25" customHeight="1" x14ac:dyDescent="0.25">
      <c r="A17" s="705" t="s">
        <v>25</v>
      </c>
      <c r="B17" s="705"/>
      <c r="C17" s="705"/>
      <c r="D17" s="705"/>
      <c r="E17" s="705"/>
      <c r="F17" s="705"/>
      <c r="G17" s="705"/>
      <c r="H17" s="705"/>
    </row>
    <row r="18" spans="1:14" ht="26.25" customHeight="1" x14ac:dyDescent="0.4">
      <c r="A18" s="416" t="s">
        <v>2</v>
      </c>
      <c r="B18" s="669" t="s">
        <v>3</v>
      </c>
      <c r="C18" s="669"/>
      <c r="D18" s="596"/>
      <c r="E18" s="417"/>
      <c r="F18" s="418"/>
      <c r="G18" s="418"/>
      <c r="H18" s="418"/>
    </row>
    <row r="19" spans="1:14" ht="26.25" customHeight="1" x14ac:dyDescent="0.4">
      <c r="A19" s="416" t="s">
        <v>4</v>
      </c>
      <c r="B19" s="419" t="s">
        <v>5</v>
      </c>
      <c r="C19" s="418">
        <v>1</v>
      </c>
      <c r="D19" s="418"/>
      <c r="E19" s="418"/>
      <c r="F19" s="418"/>
      <c r="G19" s="418"/>
      <c r="H19" s="418"/>
    </row>
    <row r="20" spans="1:14" ht="26.25" customHeight="1" x14ac:dyDescent="0.4">
      <c r="A20" s="416" t="s">
        <v>6</v>
      </c>
      <c r="B20" s="670" t="s">
        <v>7</v>
      </c>
      <c r="C20" s="670"/>
      <c r="D20" s="418"/>
      <c r="E20" s="418"/>
      <c r="F20" s="418"/>
      <c r="G20" s="418"/>
      <c r="H20" s="418"/>
    </row>
    <row r="21" spans="1:14" ht="26.25" customHeight="1" x14ac:dyDescent="0.4">
      <c r="A21" s="416" t="s">
        <v>8</v>
      </c>
      <c r="B21" s="670" t="s">
        <v>9</v>
      </c>
      <c r="C21" s="670"/>
      <c r="D21" s="670"/>
      <c r="E21" s="670"/>
      <c r="F21" s="670"/>
      <c r="G21" s="670"/>
      <c r="H21" s="670"/>
      <c r="I21" s="420"/>
    </row>
    <row r="22" spans="1:14" ht="26.25" customHeight="1" x14ac:dyDescent="0.4">
      <c r="A22" s="416" t="s">
        <v>10</v>
      </c>
      <c r="B22" s="421" t="s">
        <v>11</v>
      </c>
      <c r="C22" s="418"/>
      <c r="D22" s="418"/>
      <c r="E22" s="418"/>
      <c r="F22" s="418"/>
      <c r="G22" s="418"/>
      <c r="H22" s="418"/>
    </row>
    <row r="23" spans="1:14" ht="26.25" customHeight="1" x14ac:dyDescent="0.4">
      <c r="A23" s="416" t="s">
        <v>12</v>
      </c>
      <c r="B23" s="421">
        <v>42103</v>
      </c>
      <c r="C23" s="418"/>
      <c r="D23" s="418"/>
      <c r="E23" s="418"/>
      <c r="F23" s="418"/>
      <c r="G23" s="418"/>
      <c r="H23" s="418"/>
    </row>
    <row r="24" spans="1:14" ht="18.75" x14ac:dyDescent="0.3">
      <c r="A24" s="416"/>
      <c r="B24" s="422"/>
    </row>
    <row r="25" spans="1:14" ht="18.75" x14ac:dyDescent="0.3">
      <c r="A25" s="423" t="s">
        <v>13</v>
      </c>
      <c r="B25" s="422"/>
    </row>
    <row r="26" spans="1:14" ht="26.25" customHeight="1" x14ac:dyDescent="0.4">
      <c r="A26" s="424" t="s">
        <v>26</v>
      </c>
      <c r="B26" s="669" t="s">
        <v>110</v>
      </c>
      <c r="C26" s="669"/>
    </row>
    <row r="27" spans="1:14" ht="26.25" customHeight="1" x14ac:dyDescent="0.4">
      <c r="A27" s="425" t="s">
        <v>27</v>
      </c>
      <c r="B27" s="700" t="s">
        <v>111</v>
      </c>
      <c r="C27" s="700"/>
    </row>
    <row r="28" spans="1:14" ht="27" customHeight="1" x14ac:dyDescent="0.4">
      <c r="A28" s="425" t="s">
        <v>28</v>
      </c>
      <c r="B28" s="426">
        <v>99.49</v>
      </c>
    </row>
    <row r="29" spans="1:14" s="15" customFormat="1" ht="27" customHeight="1" x14ac:dyDescent="0.4">
      <c r="A29" s="425" t="s">
        <v>29</v>
      </c>
      <c r="B29" s="427"/>
      <c r="C29" s="677" t="s">
        <v>30</v>
      </c>
      <c r="D29" s="678"/>
      <c r="E29" s="678"/>
      <c r="F29" s="678"/>
      <c r="G29" s="679"/>
      <c r="I29" s="428"/>
      <c r="J29" s="428"/>
      <c r="K29" s="428"/>
      <c r="L29" s="428"/>
    </row>
    <row r="30" spans="1:14" s="15" customFormat="1" ht="19.5" customHeight="1" x14ac:dyDescent="0.3">
      <c r="A30" s="425" t="s">
        <v>31</v>
      </c>
      <c r="B30" s="429">
        <f>B28-B29</f>
        <v>99.49</v>
      </c>
      <c r="C30" s="430"/>
      <c r="D30" s="430"/>
      <c r="E30" s="430"/>
      <c r="F30" s="430"/>
      <c r="G30" s="431"/>
      <c r="I30" s="428"/>
      <c r="J30" s="428"/>
      <c r="K30" s="428"/>
      <c r="L30" s="428"/>
    </row>
    <row r="31" spans="1:14" s="15" customFormat="1" ht="27" customHeight="1" x14ac:dyDescent="0.4">
      <c r="A31" s="425" t="s">
        <v>32</v>
      </c>
      <c r="B31" s="432">
        <v>1</v>
      </c>
      <c r="C31" s="680" t="s">
        <v>33</v>
      </c>
      <c r="D31" s="681"/>
      <c r="E31" s="681"/>
      <c r="F31" s="681"/>
      <c r="G31" s="681"/>
      <c r="H31" s="682"/>
      <c r="I31" s="428"/>
      <c r="J31" s="428"/>
      <c r="K31" s="428"/>
      <c r="L31" s="428"/>
    </row>
    <row r="32" spans="1:14" s="15" customFormat="1" ht="27" customHeight="1" x14ac:dyDescent="0.4">
      <c r="A32" s="425" t="s">
        <v>34</v>
      </c>
      <c r="B32" s="432">
        <v>1</v>
      </c>
      <c r="C32" s="680" t="s">
        <v>35</v>
      </c>
      <c r="D32" s="681"/>
      <c r="E32" s="681"/>
      <c r="F32" s="681"/>
      <c r="G32" s="681"/>
      <c r="H32" s="682"/>
      <c r="I32" s="428"/>
      <c r="J32" s="428"/>
      <c r="K32" s="428"/>
      <c r="L32" s="433"/>
      <c r="M32" s="433"/>
      <c r="N32" s="434"/>
    </row>
    <row r="33" spans="1:14" s="15" customFormat="1" ht="17.25" customHeight="1" x14ac:dyDescent="0.3">
      <c r="A33" s="425"/>
      <c r="B33" s="435"/>
      <c r="C33" s="436"/>
      <c r="D33" s="436"/>
      <c r="E33" s="436"/>
      <c r="F33" s="436"/>
      <c r="G33" s="436"/>
      <c r="H33" s="436"/>
      <c r="I33" s="428"/>
      <c r="J33" s="428"/>
      <c r="K33" s="428"/>
      <c r="L33" s="433"/>
      <c r="M33" s="433"/>
      <c r="N33" s="434"/>
    </row>
    <row r="34" spans="1:14" s="15" customFormat="1" ht="18.75" x14ac:dyDescent="0.3">
      <c r="A34" s="425" t="s">
        <v>36</v>
      </c>
      <c r="B34" s="437">
        <f>B31/B32</f>
        <v>1</v>
      </c>
      <c r="C34" s="415" t="s">
        <v>37</v>
      </c>
      <c r="D34" s="415"/>
      <c r="E34" s="415"/>
      <c r="F34" s="415"/>
      <c r="G34" s="415"/>
      <c r="I34" s="428"/>
      <c r="J34" s="428"/>
      <c r="K34" s="428"/>
      <c r="L34" s="433"/>
      <c r="M34" s="433"/>
      <c r="N34" s="434"/>
    </row>
    <row r="35" spans="1:14" s="15" customFormat="1" ht="19.5" customHeight="1" x14ac:dyDescent="0.3">
      <c r="A35" s="425"/>
      <c r="B35" s="429"/>
      <c r="G35" s="415"/>
      <c r="I35" s="428"/>
      <c r="J35" s="428"/>
      <c r="K35" s="428"/>
      <c r="L35" s="433"/>
      <c r="M35" s="433"/>
      <c r="N35" s="434"/>
    </row>
    <row r="36" spans="1:14" s="15" customFormat="1" ht="27" customHeight="1" x14ac:dyDescent="0.4">
      <c r="A36" s="438" t="s">
        <v>38</v>
      </c>
      <c r="B36" s="439">
        <v>50</v>
      </c>
      <c r="C36" s="415"/>
      <c r="D36" s="683" t="s">
        <v>39</v>
      </c>
      <c r="E36" s="701"/>
      <c r="F36" s="683" t="s">
        <v>40</v>
      </c>
      <c r="G36" s="684"/>
      <c r="J36" s="428"/>
      <c r="K36" s="428"/>
      <c r="L36" s="433"/>
      <c r="M36" s="433"/>
      <c r="N36" s="434"/>
    </row>
    <row r="37" spans="1:14" s="15" customFormat="1" ht="27" customHeight="1" x14ac:dyDescent="0.4">
      <c r="A37" s="440" t="s">
        <v>41</v>
      </c>
      <c r="B37" s="441">
        <v>5</v>
      </c>
      <c r="C37" s="442" t="s">
        <v>42</v>
      </c>
      <c r="D37" s="443" t="s">
        <v>43</v>
      </c>
      <c r="E37" s="444" t="s">
        <v>44</v>
      </c>
      <c r="F37" s="443" t="s">
        <v>43</v>
      </c>
      <c r="G37" s="445" t="s">
        <v>44</v>
      </c>
      <c r="I37" s="446" t="s">
        <v>45</v>
      </c>
      <c r="J37" s="428"/>
      <c r="K37" s="428"/>
      <c r="L37" s="433"/>
      <c r="M37" s="433"/>
      <c r="N37" s="434"/>
    </row>
    <row r="38" spans="1:14" s="15" customFormat="1" ht="26.25" customHeight="1" x14ac:dyDescent="0.4">
      <c r="A38" s="440" t="s">
        <v>46</v>
      </c>
      <c r="B38" s="441">
        <v>100</v>
      </c>
      <c r="C38" s="447">
        <v>1</v>
      </c>
      <c r="D38" s="448">
        <v>12462975</v>
      </c>
      <c r="E38" s="449">
        <f>IF(ISBLANK(D38),"-",$D$48/$D$45*D38)</f>
        <v>9447105.5778133646</v>
      </c>
      <c r="F38" s="448">
        <v>10295659</v>
      </c>
      <c r="G38" s="450">
        <f>IF(ISBLANK(F38),"-",$D$48/$F$45*F38)</f>
        <v>9792236.9641568679</v>
      </c>
      <c r="I38" s="451"/>
      <c r="J38" s="428"/>
      <c r="K38" s="428"/>
      <c r="L38" s="433"/>
      <c r="M38" s="433"/>
      <c r="N38" s="434"/>
    </row>
    <row r="39" spans="1:14" s="15" customFormat="1" ht="26.25" customHeight="1" x14ac:dyDescent="0.4">
      <c r="A39" s="440" t="s">
        <v>47</v>
      </c>
      <c r="B39" s="441">
        <v>1</v>
      </c>
      <c r="C39" s="452">
        <v>2</v>
      </c>
      <c r="D39" s="453">
        <v>12873677</v>
      </c>
      <c r="E39" s="454">
        <f>IF(ISBLANK(D39),"-",$D$48/$D$45*D39)</f>
        <v>9758423.3133475464</v>
      </c>
      <c r="F39" s="453">
        <v>10117920</v>
      </c>
      <c r="G39" s="455">
        <f>IF(ISBLANK(F39),"-",$D$48/$F$45*F39)</f>
        <v>9623188.785135759</v>
      </c>
      <c r="I39" s="685">
        <f>ABS((F43/D43*D42)-F42)/D42</f>
        <v>7.4023953807629706E-3</v>
      </c>
      <c r="J39" s="428"/>
      <c r="K39" s="428"/>
      <c r="L39" s="433"/>
      <c r="M39" s="433"/>
      <c r="N39" s="434"/>
    </row>
    <row r="40" spans="1:14" ht="26.25" customHeight="1" x14ac:dyDescent="0.4">
      <c r="A40" s="440" t="s">
        <v>48</v>
      </c>
      <c r="B40" s="441">
        <v>1</v>
      </c>
      <c r="C40" s="452">
        <v>3</v>
      </c>
      <c r="D40" s="453">
        <v>12608043</v>
      </c>
      <c r="E40" s="454">
        <f>IF(ISBLANK(D40),"-",$D$48/$D$45*D40)</f>
        <v>9557069.106743034</v>
      </c>
      <c r="F40" s="453">
        <v>10108595</v>
      </c>
      <c r="G40" s="455">
        <f>IF(ISBLANK(F40),"-",$D$48/$F$45*F40)</f>
        <v>9614319.7453112323</v>
      </c>
      <c r="I40" s="685"/>
      <c r="L40" s="433"/>
      <c r="M40" s="433"/>
      <c r="N40" s="456"/>
    </row>
    <row r="41" spans="1:14" ht="27" customHeight="1" x14ac:dyDescent="0.4">
      <c r="A41" s="440" t="s">
        <v>49</v>
      </c>
      <c r="B41" s="441">
        <v>1</v>
      </c>
      <c r="C41" s="457">
        <v>4</v>
      </c>
      <c r="D41" s="458"/>
      <c r="E41" s="459" t="str">
        <f>IF(ISBLANK(D41),"-",$D$48/$D$45*D41)</f>
        <v>-</v>
      </c>
      <c r="F41" s="458"/>
      <c r="G41" s="460" t="str">
        <f>IF(ISBLANK(F41),"-",$D$48/$F$45*F41)</f>
        <v>-</v>
      </c>
      <c r="I41" s="461"/>
      <c r="L41" s="433"/>
      <c r="M41" s="433"/>
      <c r="N41" s="456"/>
    </row>
    <row r="42" spans="1:14" ht="27" customHeight="1" x14ac:dyDescent="0.4">
      <c r="A42" s="440" t="s">
        <v>50</v>
      </c>
      <c r="B42" s="441">
        <v>1</v>
      </c>
      <c r="C42" s="462" t="s">
        <v>51</v>
      </c>
      <c r="D42" s="463">
        <f>AVERAGE(D38:D41)</f>
        <v>12648231.666666666</v>
      </c>
      <c r="E42" s="464">
        <f>AVERAGE(E38:E41)</f>
        <v>9587532.6659679823</v>
      </c>
      <c r="F42" s="463">
        <f>AVERAGE(F38:F41)</f>
        <v>10174058</v>
      </c>
      <c r="G42" s="465">
        <f>AVERAGE(G38:G41)</f>
        <v>9676581.8315346185</v>
      </c>
      <c r="H42" s="466"/>
    </row>
    <row r="43" spans="1:14" ht="26.25" customHeight="1" x14ac:dyDescent="0.4">
      <c r="A43" s="440" t="s">
        <v>52</v>
      </c>
      <c r="B43" s="441">
        <v>1</v>
      </c>
      <c r="C43" s="467" t="s">
        <v>53</v>
      </c>
      <c r="D43" s="468">
        <v>33.15</v>
      </c>
      <c r="E43" s="456"/>
      <c r="F43" s="468">
        <v>26.42</v>
      </c>
      <c r="H43" s="466"/>
    </row>
    <row r="44" spans="1:14" ht="26.25" customHeight="1" x14ac:dyDescent="0.4">
      <c r="A44" s="440" t="s">
        <v>54</v>
      </c>
      <c r="B44" s="441">
        <v>1</v>
      </c>
      <c r="C44" s="469" t="s">
        <v>55</v>
      </c>
      <c r="D44" s="470">
        <f>D43*$B$34</f>
        <v>33.15</v>
      </c>
      <c r="E44" s="471"/>
      <c r="F44" s="470">
        <f>F43*$B$34</f>
        <v>26.42</v>
      </c>
      <c r="H44" s="466"/>
    </row>
    <row r="45" spans="1:14" ht="19.5" customHeight="1" x14ac:dyDescent="0.3">
      <c r="A45" s="440" t="s">
        <v>56</v>
      </c>
      <c r="B45" s="472">
        <f>(B44/B43)*(B42/B41)*(B40/B39)*(B38/B37)*B36</f>
        <v>1000</v>
      </c>
      <c r="C45" s="469" t="s">
        <v>57</v>
      </c>
      <c r="D45" s="473">
        <f>D44*$B$30/100</f>
        <v>32.980934999999995</v>
      </c>
      <c r="E45" s="474"/>
      <c r="F45" s="473">
        <f>F44*$B$30/100</f>
        <v>26.285257999999999</v>
      </c>
      <c r="H45" s="466"/>
    </row>
    <row r="46" spans="1:14" ht="19.5" customHeight="1" x14ac:dyDescent="0.3">
      <c r="A46" s="671" t="s">
        <v>58</v>
      </c>
      <c r="B46" s="672"/>
      <c r="C46" s="469" t="s">
        <v>59</v>
      </c>
      <c r="D46" s="475">
        <f>D45/$B$45</f>
        <v>3.2980934999999996E-2</v>
      </c>
      <c r="E46" s="476"/>
      <c r="F46" s="477">
        <f>F45/$B$45</f>
        <v>2.6285257999999999E-2</v>
      </c>
      <c r="H46" s="466"/>
    </row>
    <row r="47" spans="1:14" ht="27" customHeight="1" x14ac:dyDescent="0.4">
      <c r="A47" s="673"/>
      <c r="B47" s="674"/>
      <c r="C47" s="478" t="s">
        <v>60</v>
      </c>
      <c r="D47" s="479">
        <v>2.5000000000000001E-2</v>
      </c>
      <c r="E47" s="480"/>
      <c r="F47" s="476"/>
      <c r="H47" s="466"/>
    </row>
    <row r="48" spans="1:14" ht="18.75" x14ac:dyDescent="0.3">
      <c r="C48" s="481" t="s">
        <v>61</v>
      </c>
      <c r="D48" s="473">
        <f>D47*$B$45</f>
        <v>25</v>
      </c>
      <c r="F48" s="482"/>
      <c r="H48" s="466"/>
    </row>
    <row r="49" spans="1:12" ht="19.5" customHeight="1" x14ac:dyDescent="0.3">
      <c r="C49" s="483" t="s">
        <v>62</v>
      </c>
      <c r="D49" s="484">
        <f>D48/B34</f>
        <v>25</v>
      </c>
      <c r="F49" s="482"/>
      <c r="H49" s="466"/>
    </row>
    <row r="50" spans="1:12" ht="18.75" x14ac:dyDescent="0.3">
      <c r="C50" s="438" t="s">
        <v>63</v>
      </c>
      <c r="D50" s="485">
        <f>AVERAGE(E38:E41,G38:G41)</f>
        <v>9632057.2487513013</v>
      </c>
      <c r="F50" s="486"/>
      <c r="H50" s="466"/>
    </row>
    <row r="51" spans="1:12" ht="18.75" x14ac:dyDescent="0.3">
      <c r="C51" s="440" t="s">
        <v>64</v>
      </c>
      <c r="D51" s="487">
        <f>STDEV(E38:E41,G38:G41)/D50</f>
        <v>1.3283240895765644E-2</v>
      </c>
      <c r="F51" s="486"/>
      <c r="H51" s="466"/>
    </row>
    <row r="52" spans="1:12" ht="19.5" customHeight="1" x14ac:dyDescent="0.3">
      <c r="C52" s="488" t="s">
        <v>65</v>
      </c>
      <c r="D52" s="489">
        <f>COUNT(E38:E41,G38:G41)</f>
        <v>6</v>
      </c>
      <c r="F52" s="486"/>
    </row>
    <row r="54" spans="1:12" ht="18.75" x14ac:dyDescent="0.3">
      <c r="A54" s="490" t="s">
        <v>13</v>
      </c>
      <c r="B54" s="491" t="s">
        <v>66</v>
      </c>
    </row>
    <row r="55" spans="1:12" ht="18.75" x14ac:dyDescent="0.3">
      <c r="A55" s="415" t="s">
        <v>67</v>
      </c>
      <c r="B55" s="492" t="str">
        <f>B21</f>
        <v>Each film coated tablet contains: Amlodipine bsylate equivalent to Amlodipine 10mg, Valsartan 320mg and Hydrochlorothiazide 25mg</v>
      </c>
    </row>
    <row r="56" spans="1:12" ht="26.25" customHeight="1" x14ac:dyDescent="0.4">
      <c r="A56" s="493" t="s">
        <v>68</v>
      </c>
      <c r="B56" s="494">
        <v>25</v>
      </c>
      <c r="C56" s="415" t="str">
        <f>B20</f>
        <v>Amlodipine/Valsartan/Hydrochloride</v>
      </c>
      <c r="H56" s="495"/>
    </row>
    <row r="57" spans="1:12" ht="18.75" x14ac:dyDescent="0.3">
      <c r="A57" s="492" t="s">
        <v>69</v>
      </c>
      <c r="B57" s="496">
        <f>Uniformity!C46</f>
        <v>823.52799999999991</v>
      </c>
      <c r="H57" s="495"/>
    </row>
    <row r="58" spans="1:12" ht="19.5" customHeight="1" x14ac:dyDescent="0.3">
      <c r="H58" s="495"/>
    </row>
    <row r="59" spans="1:12" s="15" customFormat="1" ht="27" customHeight="1" x14ac:dyDescent="0.4">
      <c r="A59" s="438" t="s">
        <v>70</v>
      </c>
      <c r="B59" s="439">
        <v>100</v>
      </c>
      <c r="C59" s="415"/>
      <c r="D59" s="497" t="s">
        <v>71</v>
      </c>
      <c r="E59" s="498" t="s">
        <v>42</v>
      </c>
      <c r="F59" s="498" t="s">
        <v>43</v>
      </c>
      <c r="G59" s="498" t="s">
        <v>72</v>
      </c>
      <c r="H59" s="442" t="s">
        <v>73</v>
      </c>
      <c r="L59" s="428"/>
    </row>
    <row r="60" spans="1:12" s="15" customFormat="1" ht="26.25" customHeight="1" x14ac:dyDescent="0.4">
      <c r="A60" s="440" t="s">
        <v>74</v>
      </c>
      <c r="B60" s="441">
        <v>5</v>
      </c>
      <c r="C60" s="688" t="s">
        <v>75</v>
      </c>
      <c r="D60" s="691">
        <v>830.36</v>
      </c>
      <c r="E60" s="499">
        <v>1</v>
      </c>
      <c r="F60" s="500">
        <v>9569272</v>
      </c>
      <c r="G60" s="501">
        <f>IF(ISBLANK(F60),"-",(F60/$D$50*$D$47*$B$68)*($B$57/$D$60))</f>
        <v>24.632687788566049</v>
      </c>
      <c r="H60" s="502">
        <f t="shared" ref="H60:H71" si="0">IF(ISBLANK(F60),"-",G60/$B$56)</f>
        <v>0.98530751154264196</v>
      </c>
      <c r="L60" s="428"/>
    </row>
    <row r="61" spans="1:12" s="15" customFormat="1" ht="26.25" customHeight="1" x14ac:dyDescent="0.4">
      <c r="A61" s="440" t="s">
        <v>76</v>
      </c>
      <c r="B61" s="441">
        <v>50</v>
      </c>
      <c r="C61" s="689"/>
      <c r="D61" s="692"/>
      <c r="E61" s="503">
        <v>2</v>
      </c>
      <c r="F61" s="453">
        <v>9816603</v>
      </c>
      <c r="G61" s="504">
        <f>IF(ISBLANK(F61),"-",(F61/$D$50*$D$47*$B$68)*($B$57/$D$60))</f>
        <v>25.269353493484228</v>
      </c>
      <c r="H61" s="505">
        <f t="shared" si="0"/>
        <v>1.010774139739369</v>
      </c>
      <c r="L61" s="428"/>
    </row>
    <row r="62" spans="1:12" s="15" customFormat="1" ht="26.25" customHeight="1" x14ac:dyDescent="0.4">
      <c r="A62" s="440" t="s">
        <v>77</v>
      </c>
      <c r="B62" s="441">
        <v>1</v>
      </c>
      <c r="C62" s="689"/>
      <c r="D62" s="692"/>
      <c r="E62" s="503">
        <v>3</v>
      </c>
      <c r="F62" s="506">
        <v>9687003</v>
      </c>
      <c r="G62" s="504">
        <f>IF(ISBLANK(F62),"-",(F62/$D$50*$D$47*$B$68)*($B$57/$D$60))</f>
        <v>24.935744381171595</v>
      </c>
      <c r="H62" s="505">
        <f t="shared" si="0"/>
        <v>0.99742977524686383</v>
      </c>
      <c r="L62" s="428"/>
    </row>
    <row r="63" spans="1:12" ht="27" customHeight="1" x14ac:dyDescent="0.4">
      <c r="A63" s="440" t="s">
        <v>78</v>
      </c>
      <c r="B63" s="441">
        <v>1</v>
      </c>
      <c r="C63" s="699"/>
      <c r="D63" s="693"/>
      <c r="E63" s="507">
        <v>4</v>
      </c>
      <c r="F63" s="508"/>
      <c r="G63" s="504" t="str">
        <f>IF(ISBLANK(F63),"-",(F63/$D$50*$D$47*$B$68)*($B$57/$D$60))</f>
        <v>-</v>
      </c>
      <c r="H63" s="505" t="str">
        <f t="shared" si="0"/>
        <v>-</v>
      </c>
    </row>
    <row r="64" spans="1:12" ht="26.25" customHeight="1" x14ac:dyDescent="0.4">
      <c r="A64" s="440" t="s">
        <v>79</v>
      </c>
      <c r="B64" s="441">
        <v>1</v>
      </c>
      <c r="C64" s="688" t="s">
        <v>80</v>
      </c>
      <c r="D64" s="691">
        <v>841.93</v>
      </c>
      <c r="E64" s="499">
        <v>1</v>
      </c>
      <c r="F64" s="500">
        <v>9727148</v>
      </c>
      <c r="G64" s="509">
        <f>IF(ISBLANK(F64),"-",(F64/$D$50*$D$47*$B$68)*($B$57/$D$64))</f>
        <v>24.694990436570905</v>
      </c>
      <c r="H64" s="510">
        <f>IF(ISBLANK(F64),"-",G64/$B$56)</f>
        <v>0.98779961746283618</v>
      </c>
    </row>
    <row r="65" spans="1:8" ht="26.25" customHeight="1" x14ac:dyDescent="0.4">
      <c r="A65" s="440" t="s">
        <v>81</v>
      </c>
      <c r="B65" s="441">
        <v>1</v>
      </c>
      <c r="C65" s="689"/>
      <c r="D65" s="692"/>
      <c r="E65" s="503">
        <v>2</v>
      </c>
      <c r="F65" s="453">
        <v>9780712</v>
      </c>
      <c r="G65" s="511">
        <f>IF(ISBLANK(F65),"-",(F65/$D$50*$D$47*$B$68)*($B$57/$D$64))</f>
        <v>24.830977106841008</v>
      </c>
      <c r="H65" s="512">
        <f t="shared" si="0"/>
        <v>0.99323908427364027</v>
      </c>
    </row>
    <row r="66" spans="1:8" ht="26.25" customHeight="1" x14ac:dyDescent="0.4">
      <c r="A66" s="440" t="s">
        <v>82</v>
      </c>
      <c r="B66" s="441">
        <v>1</v>
      </c>
      <c r="C66" s="689"/>
      <c r="D66" s="692"/>
      <c r="E66" s="503">
        <v>3</v>
      </c>
      <c r="F66" s="453">
        <v>10031499</v>
      </c>
      <c r="G66" s="511">
        <f>IF(ISBLANK(F66),"-",(F66/$D$50*$D$47*$B$68)*($B$57/$D$64))</f>
        <v>25.467667590692624</v>
      </c>
      <c r="H66" s="512">
        <f t="shared" si="0"/>
        <v>1.0187067036277049</v>
      </c>
    </row>
    <row r="67" spans="1:8" ht="27" customHeight="1" x14ac:dyDescent="0.4">
      <c r="A67" s="440" t="s">
        <v>83</v>
      </c>
      <c r="B67" s="441">
        <v>1</v>
      </c>
      <c r="C67" s="699"/>
      <c r="D67" s="693"/>
      <c r="E67" s="507">
        <v>4</v>
      </c>
      <c r="F67" s="508"/>
      <c r="G67" s="513" t="str">
        <f>IF(ISBLANK(F67),"-",(F67/$D$50*$D$47*$B$68)*($B$57/$D$64))</f>
        <v>-</v>
      </c>
      <c r="H67" s="514" t="str">
        <f t="shared" si="0"/>
        <v>-</v>
      </c>
    </row>
    <row r="68" spans="1:8" ht="26.25" customHeight="1" x14ac:dyDescent="0.4">
      <c r="A68" s="440" t="s">
        <v>84</v>
      </c>
      <c r="B68" s="515">
        <f>(B67/B66)*(B65/B64)*(B63/B62)*(B61/B60)*B59</f>
        <v>1000</v>
      </c>
      <c r="C68" s="688" t="s">
        <v>85</v>
      </c>
      <c r="D68" s="691">
        <v>835.76</v>
      </c>
      <c r="E68" s="499">
        <v>1</v>
      </c>
      <c r="F68" s="500">
        <v>9809417</v>
      </c>
      <c r="G68" s="509">
        <f>IF(ISBLANK(F68),"-",(F68/$D$50*$D$47*$B$68)*($B$57/$D$68))</f>
        <v>25.087705241161622</v>
      </c>
      <c r="H68" s="505">
        <f>IF(ISBLANK(F68),"-",G68/$B$56)</f>
        <v>1.0035082096464649</v>
      </c>
    </row>
    <row r="69" spans="1:8" ht="27" customHeight="1" x14ac:dyDescent="0.4">
      <c r="A69" s="488" t="s">
        <v>86</v>
      </c>
      <c r="B69" s="516">
        <f>(D47*B68)/B56*B57</f>
        <v>823.52799999999991</v>
      </c>
      <c r="C69" s="689"/>
      <c r="D69" s="692"/>
      <c r="E69" s="503">
        <v>2</v>
      </c>
      <c r="F69" s="453">
        <v>9844856</v>
      </c>
      <c r="G69" s="511">
        <f>IF(ISBLANK(F69),"-",(F69/$D$50*$D$47*$B$68)*($B$57/$D$68))</f>
        <v>25.178340921757268</v>
      </c>
      <c r="H69" s="505">
        <f t="shared" si="0"/>
        <v>1.0071336368702908</v>
      </c>
    </row>
    <row r="70" spans="1:8" ht="26.25" customHeight="1" x14ac:dyDescent="0.4">
      <c r="A70" s="694" t="s">
        <v>58</v>
      </c>
      <c r="B70" s="695"/>
      <c r="C70" s="689"/>
      <c r="D70" s="692"/>
      <c r="E70" s="503">
        <v>3</v>
      </c>
      <c r="F70" s="453">
        <v>9718916</v>
      </c>
      <c r="G70" s="511">
        <f>IF(ISBLANK(F70),"-",(F70/$D$50*$D$47*$B$68)*($B$57/$D$68))</f>
        <v>24.856247814891496</v>
      </c>
      <c r="H70" s="505">
        <f t="shared" si="0"/>
        <v>0.99424991259565987</v>
      </c>
    </row>
    <row r="71" spans="1:8" ht="27" customHeight="1" x14ac:dyDescent="0.4">
      <c r="A71" s="696"/>
      <c r="B71" s="697"/>
      <c r="C71" s="690"/>
      <c r="D71" s="693"/>
      <c r="E71" s="507">
        <v>4</v>
      </c>
      <c r="F71" s="508"/>
      <c r="G71" s="513" t="str">
        <f>IF(ISBLANK(F71),"-",(F71/$D$50*$D$47*$B$68)*($B$57/$D$68))</f>
        <v>-</v>
      </c>
      <c r="H71" s="517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19"/>
      <c r="G72" s="520" t="s">
        <v>51</v>
      </c>
      <c r="H72" s="521">
        <f>AVERAGE(H60:H71)</f>
        <v>0.99979428788949676</v>
      </c>
    </row>
    <row r="73" spans="1:8" ht="26.25" customHeight="1" x14ac:dyDescent="0.4">
      <c r="C73" s="518"/>
      <c r="D73" s="518"/>
      <c r="E73" s="518"/>
      <c r="F73" s="519"/>
      <c r="G73" s="522" t="s">
        <v>64</v>
      </c>
      <c r="H73" s="523">
        <f>STDEV(H60:H71)/H72</f>
        <v>1.1064240122369813E-2</v>
      </c>
    </row>
    <row r="74" spans="1:8" ht="27" customHeight="1" x14ac:dyDescent="0.4">
      <c r="A74" s="518"/>
      <c r="B74" s="518"/>
      <c r="C74" s="519"/>
      <c r="D74" s="519"/>
      <c r="E74" s="524"/>
      <c r="F74" s="519"/>
      <c r="G74" s="525" t="s">
        <v>65</v>
      </c>
      <c r="H74" s="526">
        <f>COUNT(H60:H71)</f>
        <v>9</v>
      </c>
    </row>
    <row r="76" spans="1:8" ht="26.25" customHeight="1" x14ac:dyDescent="0.4">
      <c r="A76" s="424" t="s">
        <v>87</v>
      </c>
      <c r="B76" s="527" t="s">
        <v>88</v>
      </c>
      <c r="C76" s="675" t="str">
        <f>B20</f>
        <v>Amlodipine/Valsartan/Hydrochloride</v>
      </c>
      <c r="D76" s="675"/>
      <c r="E76" s="528" t="s">
        <v>89</v>
      </c>
      <c r="F76" s="528"/>
      <c r="G76" s="529">
        <f>H72</f>
        <v>0.99979428788949676</v>
      </c>
      <c r="H76" s="530"/>
    </row>
    <row r="77" spans="1:8" ht="18.75" x14ac:dyDescent="0.3">
      <c r="A77" s="423" t="s">
        <v>90</v>
      </c>
      <c r="B77" s="423" t="s">
        <v>91</v>
      </c>
    </row>
    <row r="78" spans="1:8" ht="18.75" x14ac:dyDescent="0.3">
      <c r="A78" s="423"/>
      <c r="B78" s="423"/>
    </row>
    <row r="79" spans="1:8" ht="26.25" customHeight="1" x14ac:dyDescent="0.4">
      <c r="A79" s="424" t="s">
        <v>26</v>
      </c>
      <c r="B79" s="698" t="str">
        <f>B26</f>
        <v>Hydrochlorothiazide</v>
      </c>
      <c r="C79" s="698"/>
    </row>
    <row r="80" spans="1:8" ht="26.25" customHeight="1" x14ac:dyDescent="0.4">
      <c r="A80" s="425" t="s">
        <v>27</v>
      </c>
      <c r="B80" s="698" t="str">
        <f>B27</f>
        <v>H1 -1</v>
      </c>
      <c r="C80" s="698"/>
    </row>
    <row r="81" spans="1:12" ht="27" customHeight="1" x14ac:dyDescent="0.4">
      <c r="A81" s="425" t="s">
        <v>28</v>
      </c>
      <c r="B81" s="531">
        <f>B28</f>
        <v>99.49</v>
      </c>
    </row>
    <row r="82" spans="1:12" s="15" customFormat="1" ht="27" customHeight="1" x14ac:dyDescent="0.4">
      <c r="A82" s="425" t="s">
        <v>29</v>
      </c>
      <c r="B82" s="427">
        <v>0</v>
      </c>
      <c r="C82" s="677" t="s">
        <v>30</v>
      </c>
      <c r="D82" s="678"/>
      <c r="E82" s="678"/>
      <c r="F82" s="678"/>
      <c r="G82" s="679"/>
      <c r="I82" s="428"/>
      <c r="J82" s="428"/>
      <c r="K82" s="428"/>
      <c r="L82" s="428"/>
    </row>
    <row r="83" spans="1:12" s="15" customFormat="1" ht="19.5" customHeight="1" x14ac:dyDescent="0.3">
      <c r="A83" s="425" t="s">
        <v>31</v>
      </c>
      <c r="B83" s="429">
        <f>B81-B82</f>
        <v>99.49</v>
      </c>
      <c r="C83" s="430"/>
      <c r="D83" s="430"/>
      <c r="E83" s="430"/>
      <c r="F83" s="430"/>
      <c r="G83" s="431"/>
      <c r="I83" s="428"/>
      <c r="J83" s="428"/>
      <c r="K83" s="428"/>
      <c r="L83" s="428"/>
    </row>
    <row r="84" spans="1:12" s="15" customFormat="1" ht="27" customHeight="1" x14ac:dyDescent="0.4">
      <c r="A84" s="425" t="s">
        <v>32</v>
      </c>
      <c r="B84" s="432">
        <v>1</v>
      </c>
      <c r="C84" s="680" t="s">
        <v>92</v>
      </c>
      <c r="D84" s="681"/>
      <c r="E84" s="681"/>
      <c r="F84" s="681"/>
      <c r="G84" s="681"/>
      <c r="H84" s="682"/>
      <c r="I84" s="428"/>
      <c r="J84" s="428"/>
      <c r="K84" s="428"/>
      <c r="L84" s="428"/>
    </row>
    <row r="85" spans="1:12" s="15" customFormat="1" ht="27" customHeight="1" x14ac:dyDescent="0.4">
      <c r="A85" s="425" t="s">
        <v>34</v>
      </c>
      <c r="B85" s="432">
        <v>1</v>
      </c>
      <c r="C85" s="680" t="s">
        <v>93</v>
      </c>
      <c r="D85" s="681"/>
      <c r="E85" s="681"/>
      <c r="F85" s="681"/>
      <c r="G85" s="681"/>
      <c r="H85" s="682"/>
      <c r="I85" s="428"/>
      <c r="J85" s="428"/>
      <c r="K85" s="428"/>
      <c r="L85" s="428"/>
    </row>
    <row r="86" spans="1:12" s="15" customFormat="1" ht="18.75" x14ac:dyDescent="0.3">
      <c r="A86" s="425"/>
      <c r="B86" s="435"/>
      <c r="C86" s="436"/>
      <c r="D86" s="436"/>
      <c r="E86" s="436"/>
      <c r="F86" s="436"/>
      <c r="G86" s="436"/>
      <c r="H86" s="436"/>
      <c r="I86" s="428"/>
      <c r="J86" s="428"/>
      <c r="K86" s="428"/>
      <c r="L86" s="428"/>
    </row>
    <row r="87" spans="1:12" s="15" customFormat="1" ht="18.75" x14ac:dyDescent="0.3">
      <c r="A87" s="425" t="s">
        <v>36</v>
      </c>
      <c r="B87" s="437">
        <f>B84/B85</f>
        <v>1</v>
      </c>
      <c r="C87" s="415" t="s">
        <v>37</v>
      </c>
      <c r="D87" s="415"/>
      <c r="E87" s="415"/>
      <c r="F87" s="415"/>
      <c r="G87" s="415"/>
      <c r="I87" s="428"/>
      <c r="J87" s="428"/>
      <c r="K87" s="428"/>
      <c r="L87" s="428"/>
    </row>
    <row r="88" spans="1:12" ht="19.5" customHeight="1" x14ac:dyDescent="0.3">
      <c r="A88" s="423"/>
      <c r="B88" s="423"/>
    </row>
    <row r="89" spans="1:12" ht="27" customHeight="1" x14ac:dyDescent="0.4">
      <c r="A89" s="438" t="s">
        <v>38</v>
      </c>
      <c r="B89" s="439">
        <v>50</v>
      </c>
      <c r="D89" s="532" t="s">
        <v>39</v>
      </c>
      <c r="E89" s="533"/>
      <c r="F89" s="683" t="s">
        <v>40</v>
      </c>
      <c r="G89" s="684"/>
    </row>
    <row r="90" spans="1:12" ht="27" customHeight="1" x14ac:dyDescent="0.4">
      <c r="A90" s="440" t="s">
        <v>41</v>
      </c>
      <c r="B90" s="441">
        <v>10</v>
      </c>
      <c r="C90" s="534" t="s">
        <v>42</v>
      </c>
      <c r="D90" s="443" t="s">
        <v>43</v>
      </c>
      <c r="E90" s="444" t="s">
        <v>44</v>
      </c>
      <c r="F90" s="443" t="s">
        <v>43</v>
      </c>
      <c r="G90" s="535" t="s">
        <v>44</v>
      </c>
      <c r="I90" s="446" t="s">
        <v>45</v>
      </c>
    </row>
    <row r="91" spans="1:12" ht="26.25" customHeight="1" x14ac:dyDescent="0.4">
      <c r="A91" s="440" t="s">
        <v>46</v>
      </c>
      <c r="B91" s="441">
        <v>20</v>
      </c>
      <c r="C91" s="536">
        <v>1</v>
      </c>
      <c r="D91" s="448">
        <v>39260179</v>
      </c>
      <c r="E91" s="449">
        <f>IF(ISBLANK(D91),"-",$D$101/$D$98*D91)</f>
        <v>33066392.077052329</v>
      </c>
      <c r="F91" s="448"/>
      <c r="G91" s="450" t="str">
        <f>IF(ISBLANK(F91),"-",$D$101/$F$98*F91)</f>
        <v>-</v>
      </c>
      <c r="I91" s="451"/>
    </row>
    <row r="92" spans="1:12" ht="26.25" customHeight="1" x14ac:dyDescent="0.4">
      <c r="A92" s="440" t="s">
        <v>47</v>
      </c>
      <c r="B92" s="441">
        <v>5</v>
      </c>
      <c r="C92" s="519">
        <v>2</v>
      </c>
      <c r="D92" s="453">
        <v>37892393</v>
      </c>
      <c r="E92" s="454">
        <f>IF(ISBLANK(D92),"-",$D$101/$D$98*D92)</f>
        <v>31914391.518076196</v>
      </c>
      <c r="F92" s="453">
        <v>30416626</v>
      </c>
      <c r="G92" s="455">
        <f>IF(ISBLANK(F92),"-",$D$101/$F$98*F92)</f>
        <v>32143731.584364805</v>
      </c>
      <c r="I92" s="685">
        <f>ABS((F96/D96*D95)-F95)/D95</f>
        <v>8.9427630262776999E-3</v>
      </c>
    </row>
    <row r="93" spans="1:12" ht="26.25" customHeight="1" x14ac:dyDescent="0.4">
      <c r="A93" s="440" t="s">
        <v>48</v>
      </c>
      <c r="B93" s="441">
        <v>50</v>
      </c>
      <c r="C93" s="519">
        <v>3</v>
      </c>
      <c r="D93" s="453">
        <v>38281963</v>
      </c>
      <c r="E93" s="454">
        <f>IF(ISBLANK(D93),"-",$D$101/$D$98*D93)</f>
        <v>32242501.951843124</v>
      </c>
      <c r="F93" s="453">
        <v>30228111</v>
      </c>
      <c r="G93" s="455">
        <f>IF(ISBLANK(F93),"-",$D$101/$F$98*F93)</f>
        <v>31944512.395503208</v>
      </c>
      <c r="I93" s="685"/>
    </row>
    <row r="94" spans="1:12" ht="27" customHeight="1" x14ac:dyDescent="0.4">
      <c r="A94" s="440" t="s">
        <v>49</v>
      </c>
      <c r="B94" s="441">
        <v>1</v>
      </c>
      <c r="C94" s="537">
        <v>4</v>
      </c>
      <c r="D94" s="458"/>
      <c r="E94" s="459" t="str">
        <f>IF(ISBLANK(D94),"-",$D$101/$D$98*D94)</f>
        <v>-</v>
      </c>
      <c r="F94" s="538"/>
      <c r="G94" s="460" t="str">
        <f>IF(ISBLANK(F94),"-",$D$101/$F$98*F94)</f>
        <v>-</v>
      </c>
      <c r="I94" s="461"/>
    </row>
    <row r="95" spans="1:12" ht="27" customHeight="1" x14ac:dyDescent="0.4">
      <c r="A95" s="440" t="s">
        <v>50</v>
      </c>
      <c r="B95" s="441">
        <v>1</v>
      </c>
      <c r="C95" s="539" t="s">
        <v>51</v>
      </c>
      <c r="D95" s="540">
        <f>AVERAGE(D91:D94)</f>
        <v>38478178.333333336</v>
      </c>
      <c r="E95" s="464">
        <f>AVERAGE(E91:E94)</f>
        <v>32407761.848990548</v>
      </c>
      <c r="F95" s="541">
        <f>AVERAGE(F91:F94)</f>
        <v>30322368.5</v>
      </c>
      <c r="G95" s="542">
        <f>AVERAGE(G91:G94)</f>
        <v>32044121.989934005</v>
      </c>
    </row>
    <row r="96" spans="1:12" ht="26.25" customHeight="1" x14ac:dyDescent="0.4">
      <c r="A96" s="440" t="s">
        <v>52</v>
      </c>
      <c r="B96" s="426">
        <v>1</v>
      </c>
      <c r="C96" s="543" t="s">
        <v>94</v>
      </c>
      <c r="D96" s="544">
        <v>33.15</v>
      </c>
      <c r="E96" s="456"/>
      <c r="F96" s="468">
        <v>26.42</v>
      </c>
    </row>
    <row r="97" spans="1:10" ht="26.25" customHeight="1" x14ac:dyDescent="0.4">
      <c r="A97" s="440" t="s">
        <v>54</v>
      </c>
      <c r="B97" s="426">
        <v>1</v>
      </c>
      <c r="C97" s="545" t="s">
        <v>95</v>
      </c>
      <c r="D97" s="546">
        <f>D96*$B$87</f>
        <v>33.15</v>
      </c>
      <c r="E97" s="471"/>
      <c r="F97" s="470">
        <f>F96*$B$87</f>
        <v>26.42</v>
      </c>
    </row>
    <row r="98" spans="1:10" ht="19.5" customHeight="1" x14ac:dyDescent="0.3">
      <c r="A98" s="440" t="s">
        <v>56</v>
      </c>
      <c r="B98" s="547">
        <f>(B97/B96)*(B95/B94)*(B93/B92)*(B91/B90)*B89</f>
        <v>1000</v>
      </c>
      <c r="C98" s="545" t="s">
        <v>96</v>
      </c>
      <c r="D98" s="548">
        <f>D97*$B$83/100</f>
        <v>32.980934999999995</v>
      </c>
      <c r="E98" s="474"/>
      <c r="F98" s="473">
        <f>F97*$B$83/100</f>
        <v>26.285257999999999</v>
      </c>
    </row>
    <row r="99" spans="1:10" ht="19.5" customHeight="1" x14ac:dyDescent="0.3">
      <c r="A99" s="671" t="s">
        <v>58</v>
      </c>
      <c r="B99" s="686"/>
      <c r="C99" s="545" t="s">
        <v>97</v>
      </c>
      <c r="D99" s="549">
        <f>D98/$B$98</f>
        <v>3.2980934999999996E-2</v>
      </c>
      <c r="E99" s="474"/>
      <c r="F99" s="477">
        <f>F98/$B$98</f>
        <v>2.6285257999999999E-2</v>
      </c>
      <c r="G99" s="550"/>
      <c r="H99" s="466"/>
    </row>
    <row r="100" spans="1:10" ht="19.5" customHeight="1" x14ac:dyDescent="0.3">
      <c r="A100" s="673"/>
      <c r="B100" s="687"/>
      <c r="C100" s="545" t="s">
        <v>60</v>
      </c>
      <c r="D100" s="551">
        <f>$B$56/$B$116</f>
        <v>2.7777777777777776E-2</v>
      </c>
      <c r="F100" s="482"/>
      <c r="G100" s="552"/>
      <c r="H100" s="466"/>
    </row>
    <row r="101" spans="1:10" ht="18.75" x14ac:dyDescent="0.3">
      <c r="C101" s="545" t="s">
        <v>61</v>
      </c>
      <c r="D101" s="546">
        <f>D100*$B$98</f>
        <v>27.777777777777775</v>
      </c>
      <c r="F101" s="482"/>
      <c r="G101" s="550"/>
      <c r="H101" s="466"/>
    </row>
    <row r="102" spans="1:10" ht="19.5" customHeight="1" x14ac:dyDescent="0.3">
      <c r="C102" s="553" t="s">
        <v>62</v>
      </c>
      <c r="D102" s="554">
        <f>D101/B34</f>
        <v>27.777777777777775</v>
      </c>
      <c r="F102" s="486"/>
      <c r="G102" s="550"/>
      <c r="H102" s="466"/>
      <c r="J102" s="555"/>
    </row>
    <row r="103" spans="1:10" ht="18.75" x14ac:dyDescent="0.3">
      <c r="C103" s="556" t="s">
        <v>98</v>
      </c>
      <c r="D103" s="557">
        <f>AVERAGE(E91:E94,G91:G94)</f>
        <v>32262305.905367933</v>
      </c>
      <c r="F103" s="486"/>
      <c r="G103" s="558"/>
      <c r="H103" s="466"/>
      <c r="J103" s="559"/>
    </row>
    <row r="104" spans="1:10" ht="18.75" x14ac:dyDescent="0.3">
      <c r="C104" s="522" t="s">
        <v>64</v>
      </c>
      <c r="D104" s="560">
        <f>STDEV(E91:E94,G91:G94)/D103</f>
        <v>1.4563498514379906E-2</v>
      </c>
      <c r="F104" s="486"/>
      <c r="G104" s="550"/>
      <c r="H104" s="466"/>
      <c r="J104" s="559"/>
    </row>
    <row r="105" spans="1:10" ht="19.5" customHeight="1" x14ac:dyDescent="0.3">
      <c r="C105" s="525" t="s">
        <v>65</v>
      </c>
      <c r="D105" s="561">
        <f>COUNT(E91:E94,G91:G94)</f>
        <v>5</v>
      </c>
      <c r="F105" s="486"/>
      <c r="G105" s="550"/>
      <c r="H105" s="466"/>
      <c r="J105" s="559"/>
    </row>
    <row r="106" spans="1:10" ht="19.5" customHeight="1" x14ac:dyDescent="0.3">
      <c r="A106" s="490"/>
      <c r="B106" s="490"/>
      <c r="C106" s="490"/>
      <c r="D106" s="490"/>
      <c r="E106" s="490"/>
    </row>
    <row r="107" spans="1:10" ht="26.25" customHeight="1" x14ac:dyDescent="0.4">
      <c r="A107" s="438" t="s">
        <v>99</v>
      </c>
      <c r="B107" s="439">
        <v>900</v>
      </c>
      <c r="C107" s="562" t="s">
        <v>100</v>
      </c>
      <c r="D107" s="563" t="s">
        <v>43</v>
      </c>
      <c r="E107" s="564" t="s">
        <v>101</v>
      </c>
      <c r="F107" s="565" t="s">
        <v>102</v>
      </c>
    </row>
    <row r="108" spans="1:10" ht="26.25" customHeight="1" x14ac:dyDescent="0.4">
      <c r="A108" s="440" t="s">
        <v>103</v>
      </c>
      <c r="B108" s="441">
        <v>1</v>
      </c>
      <c r="C108" s="566">
        <v>1</v>
      </c>
      <c r="D108" s="567">
        <v>28779632</v>
      </c>
      <c r="E108" s="568">
        <f t="shared" ref="E108:E113" si="1">IF(ISBLANK(D108),"-",D108/$D$103*$D$100*$B$116)</f>
        <v>22.301282558984358</v>
      </c>
      <c r="F108" s="569">
        <f>IF(ISBLANK(D108), "-", E108/$B$56)</f>
        <v>0.89205130235937435</v>
      </c>
    </row>
    <row r="109" spans="1:10" ht="26.25" customHeight="1" x14ac:dyDescent="0.4">
      <c r="A109" s="440" t="s">
        <v>76</v>
      </c>
      <c r="B109" s="441">
        <v>1</v>
      </c>
      <c r="C109" s="566">
        <v>2</v>
      </c>
      <c r="D109" s="567">
        <v>28737635</v>
      </c>
      <c r="E109" s="570">
        <f t="shared" si="1"/>
        <v>22.268739162889869</v>
      </c>
      <c r="F109" s="571">
        <f t="shared" ref="F109:F113" si="2">IF(ISBLANK(D109), "-", E109/$B$56)</f>
        <v>0.89074956651559478</v>
      </c>
    </row>
    <row r="110" spans="1:10" ht="26.25" customHeight="1" x14ac:dyDescent="0.4">
      <c r="A110" s="440" t="s">
        <v>77</v>
      </c>
      <c r="B110" s="441">
        <v>1</v>
      </c>
      <c r="C110" s="566">
        <v>3</v>
      </c>
      <c r="D110" s="567">
        <v>28800466</v>
      </c>
      <c r="E110" s="570">
        <f t="shared" si="1"/>
        <v>22.317426786291851</v>
      </c>
      <c r="F110" s="571">
        <f>IF(ISBLANK(D110), "-", E110/$B$56)</f>
        <v>0.89269707145167398</v>
      </c>
    </row>
    <row r="111" spans="1:10" ht="26.25" customHeight="1" x14ac:dyDescent="0.4">
      <c r="A111" s="440" t="s">
        <v>78</v>
      </c>
      <c r="B111" s="441">
        <v>1</v>
      </c>
      <c r="C111" s="566">
        <v>4</v>
      </c>
      <c r="D111" s="567">
        <v>28616366</v>
      </c>
      <c r="E111" s="570">
        <f t="shared" si="1"/>
        <v>22.174768043500801</v>
      </c>
      <c r="F111" s="571">
        <f t="shared" si="2"/>
        <v>0.88699072174003202</v>
      </c>
    </row>
    <row r="112" spans="1:10" ht="26.25" customHeight="1" x14ac:dyDescent="0.4">
      <c r="A112" s="440" t="s">
        <v>79</v>
      </c>
      <c r="B112" s="441">
        <v>1</v>
      </c>
      <c r="C112" s="566">
        <v>5</v>
      </c>
      <c r="D112" s="567">
        <v>28724294</v>
      </c>
      <c r="E112" s="570">
        <f t="shared" si="1"/>
        <v>22.258401247150729</v>
      </c>
      <c r="F112" s="571">
        <f>IF(ISBLANK(D112), "-", E112/$B$56)</f>
        <v>0.89033604988602921</v>
      </c>
    </row>
    <row r="113" spans="1:10" ht="26.25" customHeight="1" x14ac:dyDescent="0.4">
      <c r="A113" s="440" t="s">
        <v>81</v>
      </c>
      <c r="B113" s="441">
        <v>1</v>
      </c>
      <c r="C113" s="572">
        <v>6</v>
      </c>
      <c r="D113" s="573">
        <v>28704386</v>
      </c>
      <c r="E113" s="574">
        <f t="shared" si="1"/>
        <v>22.242974575496824</v>
      </c>
      <c r="F113" s="575">
        <f t="shared" si="2"/>
        <v>0.88971898301987296</v>
      </c>
    </row>
    <row r="114" spans="1:10" ht="26.25" customHeight="1" x14ac:dyDescent="0.4">
      <c r="A114" s="440" t="s">
        <v>82</v>
      </c>
      <c r="B114" s="441">
        <v>1</v>
      </c>
      <c r="C114" s="566"/>
      <c r="D114" s="519"/>
      <c r="E114" s="414"/>
      <c r="F114" s="576"/>
    </row>
    <row r="115" spans="1:10" ht="26.25" customHeight="1" x14ac:dyDescent="0.4">
      <c r="A115" s="440" t="s">
        <v>83</v>
      </c>
      <c r="B115" s="441">
        <v>1</v>
      </c>
      <c r="C115" s="566"/>
      <c r="D115" s="577"/>
      <c r="E115" s="578" t="s">
        <v>51</v>
      </c>
      <c r="F115" s="579">
        <f>AVERAGE(F108:F113)</f>
        <v>0.89042394916209622</v>
      </c>
    </row>
    <row r="116" spans="1:10" ht="27" customHeight="1" x14ac:dyDescent="0.4">
      <c r="A116" s="440" t="s">
        <v>84</v>
      </c>
      <c r="B116" s="472">
        <f>(B115/B114)*(B113/B112)*(B111/B110)*(B109/B108)*B107</f>
        <v>900</v>
      </c>
      <c r="C116" s="580"/>
      <c r="D116" s="581"/>
      <c r="E116" s="539" t="s">
        <v>64</v>
      </c>
      <c r="F116" s="582">
        <f>STDEV(F108:F113)/F115</f>
        <v>2.2580580448614373E-3</v>
      </c>
      <c r="I116" s="414"/>
    </row>
    <row r="117" spans="1:10" ht="27" customHeight="1" x14ac:dyDescent="0.4">
      <c r="A117" s="671" t="s">
        <v>58</v>
      </c>
      <c r="B117" s="672"/>
      <c r="C117" s="583"/>
      <c r="D117" s="584"/>
      <c r="E117" s="585" t="s">
        <v>65</v>
      </c>
      <c r="F117" s="586">
        <f>COUNT(F108:F113)</f>
        <v>6</v>
      </c>
      <c r="I117" s="414"/>
      <c r="J117" s="559"/>
    </row>
    <row r="118" spans="1:10" ht="19.5" customHeight="1" x14ac:dyDescent="0.3">
      <c r="A118" s="673"/>
      <c r="B118" s="674"/>
      <c r="C118" s="414"/>
      <c r="D118" s="414"/>
      <c r="E118" s="414"/>
      <c r="F118" s="519"/>
      <c r="G118" s="414"/>
      <c r="H118" s="414"/>
      <c r="I118" s="414"/>
    </row>
    <row r="119" spans="1:10" ht="18.75" x14ac:dyDescent="0.3">
      <c r="A119" s="595"/>
      <c r="B119" s="436"/>
      <c r="C119" s="414"/>
      <c r="D119" s="414"/>
      <c r="E119" s="414"/>
      <c r="F119" s="519"/>
      <c r="G119" s="414"/>
      <c r="H119" s="414"/>
      <c r="I119" s="414"/>
    </row>
    <row r="120" spans="1:10" ht="26.25" customHeight="1" x14ac:dyDescent="0.4">
      <c r="A120" s="424" t="s">
        <v>87</v>
      </c>
      <c r="B120" s="527" t="s">
        <v>104</v>
      </c>
      <c r="C120" s="675" t="str">
        <f>B20</f>
        <v>Amlodipine/Valsartan/Hydrochloride</v>
      </c>
      <c r="D120" s="675"/>
      <c r="E120" s="528" t="s">
        <v>105</v>
      </c>
      <c r="F120" s="528"/>
      <c r="G120" s="529">
        <f>F115</f>
        <v>0.89042394916209622</v>
      </c>
      <c r="H120" s="414"/>
      <c r="I120" s="414"/>
    </row>
    <row r="121" spans="1:10" ht="19.5" customHeight="1" x14ac:dyDescent="0.3">
      <c r="A121" s="587"/>
      <c r="B121" s="587"/>
      <c r="C121" s="588"/>
      <c r="D121" s="588"/>
      <c r="E121" s="588"/>
      <c r="F121" s="588"/>
      <c r="G121" s="588"/>
      <c r="H121" s="588"/>
    </row>
    <row r="122" spans="1:10" ht="18.75" x14ac:dyDescent="0.3">
      <c r="B122" s="676" t="s">
        <v>20</v>
      </c>
      <c r="C122" s="676"/>
      <c r="E122" s="534" t="s">
        <v>21</v>
      </c>
      <c r="F122" s="589"/>
      <c r="G122" s="676" t="s">
        <v>22</v>
      </c>
      <c r="H122" s="676"/>
    </row>
    <row r="123" spans="1:10" ht="18.75" x14ac:dyDescent="0.3">
      <c r="A123" s="590" t="s">
        <v>23</v>
      </c>
      <c r="B123" s="591"/>
      <c r="C123" s="591"/>
      <c r="E123" s="591"/>
      <c r="F123" s="414"/>
      <c r="G123" s="592"/>
      <c r="H123" s="592"/>
    </row>
    <row r="124" spans="1:10" ht="18.75" x14ac:dyDescent="0.3">
      <c r="A124" s="590" t="s">
        <v>24</v>
      </c>
      <c r="B124" s="593"/>
      <c r="C124" s="593"/>
      <c r="E124" s="593"/>
      <c r="F124" s="414"/>
      <c r="G124" s="594"/>
      <c r="H124" s="594"/>
    </row>
    <row r="125" spans="1:10" ht="18.75" x14ac:dyDescent="0.3">
      <c r="A125" s="518"/>
      <c r="B125" s="518"/>
      <c r="C125" s="519"/>
      <c r="D125" s="519"/>
      <c r="E125" s="519"/>
      <c r="F125" s="524"/>
      <c r="G125" s="519"/>
      <c r="H125" s="519"/>
      <c r="I125" s="414"/>
    </row>
    <row r="126" spans="1:10" ht="18.75" x14ac:dyDescent="0.3">
      <c r="A126" s="518"/>
      <c r="B126" s="518"/>
      <c r="C126" s="519"/>
      <c r="D126" s="519"/>
      <c r="E126" s="519"/>
      <c r="F126" s="524"/>
      <c r="G126" s="519"/>
      <c r="H126" s="519"/>
      <c r="I126" s="414"/>
    </row>
    <row r="127" spans="1:10" ht="18.75" x14ac:dyDescent="0.3">
      <c r="A127" s="518"/>
      <c r="B127" s="518"/>
      <c r="C127" s="519"/>
      <c r="D127" s="519"/>
      <c r="E127" s="519"/>
      <c r="F127" s="524"/>
      <c r="G127" s="519"/>
      <c r="H127" s="519"/>
      <c r="I127" s="414"/>
    </row>
    <row r="128" spans="1:10" ht="18.75" x14ac:dyDescent="0.3">
      <c r="A128" s="518"/>
      <c r="B128" s="518"/>
      <c r="C128" s="519"/>
      <c r="D128" s="519"/>
      <c r="E128" s="519"/>
      <c r="F128" s="524"/>
      <c r="G128" s="519"/>
      <c r="H128" s="519"/>
      <c r="I128" s="414"/>
    </row>
    <row r="129" spans="1:9" ht="18.75" x14ac:dyDescent="0.3">
      <c r="A129" s="518"/>
      <c r="B129" s="518"/>
      <c r="C129" s="519"/>
      <c r="D129" s="519"/>
      <c r="E129" s="519"/>
      <c r="F129" s="524"/>
      <c r="G129" s="519"/>
      <c r="H129" s="519"/>
      <c r="I129" s="414"/>
    </row>
    <row r="130" spans="1:9" ht="18.75" x14ac:dyDescent="0.3">
      <c r="A130" s="518"/>
      <c r="B130" s="518"/>
      <c r="C130" s="519"/>
      <c r="D130" s="519"/>
      <c r="E130" s="519"/>
      <c r="F130" s="524"/>
      <c r="G130" s="519"/>
      <c r="H130" s="519"/>
      <c r="I130" s="414"/>
    </row>
    <row r="131" spans="1:9" ht="18.75" x14ac:dyDescent="0.3">
      <c r="A131" s="518"/>
      <c r="B131" s="518"/>
      <c r="C131" s="519"/>
      <c r="D131" s="519"/>
      <c r="E131" s="519"/>
      <c r="F131" s="524"/>
      <c r="G131" s="519"/>
      <c r="H131" s="519"/>
      <c r="I131" s="414"/>
    </row>
    <row r="132" spans="1:9" ht="18.75" x14ac:dyDescent="0.3">
      <c r="A132" s="518"/>
      <c r="B132" s="518"/>
      <c r="C132" s="519"/>
      <c r="D132" s="519"/>
      <c r="E132" s="519"/>
      <c r="F132" s="524"/>
      <c r="G132" s="519"/>
      <c r="H132" s="519"/>
      <c r="I132" s="414"/>
    </row>
    <row r="133" spans="1:9" ht="18.75" x14ac:dyDescent="0.3">
      <c r="A133" s="518"/>
      <c r="B133" s="518"/>
      <c r="C133" s="519"/>
      <c r="D133" s="519"/>
      <c r="E133" s="519"/>
      <c r="F133" s="524"/>
      <c r="G133" s="519"/>
      <c r="H133" s="519"/>
      <c r="I133" s="414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3" orientation="portrait" r:id="rId1"/>
  <rowBreaks count="1" manualBreakCount="1">
    <brk id="136" max="16383" man="1"/>
  </rowBreaks>
  <colBreaks count="1" manualBreakCount="1">
    <brk id="9" max="13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Sheet1</vt:lpstr>
      <vt:lpstr>Uniformity</vt:lpstr>
      <vt:lpstr>SST (2)</vt:lpstr>
      <vt:lpstr>amlodipine</vt:lpstr>
      <vt:lpstr>SST</vt:lpstr>
      <vt:lpstr>valsartan</vt:lpstr>
      <vt:lpstr>SST (3)</vt:lpstr>
      <vt:lpstr>Hydrochlorothiazide</vt:lpstr>
      <vt:lpstr>amlodipine!Print_Area</vt:lpstr>
      <vt:lpstr>Hydrochlorothiazide!Print_Area</vt:lpstr>
      <vt:lpstr>SST!Print_Area</vt:lpstr>
      <vt:lpstr>'SST (2)'!Print_Area</vt:lpstr>
      <vt:lpstr>'SST (3)'!Print_Area</vt:lpstr>
      <vt:lpstr>Uniformity!Print_Area</vt:lpstr>
      <vt:lpstr>valsartan!Print_Area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cp:lastPrinted>2015-04-10T09:50:55Z</cp:lastPrinted>
  <dcterms:created xsi:type="dcterms:W3CDTF">2005-07-05T10:19:27Z</dcterms:created>
  <dcterms:modified xsi:type="dcterms:W3CDTF">2015-04-10T09:54:50Z</dcterms:modified>
  <cp:category/>
</cp:coreProperties>
</file>