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615" windowWidth="13095" windowHeight="8895" activeTab="5"/>
  </bookViews>
  <sheets>
    <sheet name="Template" sheetId="1" r:id="rId1"/>
    <sheet name="Uniformity" sheetId="2" r:id="rId2"/>
    <sheet name="Sitagliptin" sheetId="3" r:id="rId3"/>
    <sheet name="Metformin HCl" sheetId="4" r:id="rId4"/>
    <sheet name="SST SIT" sheetId="5" r:id="rId5"/>
    <sheet name="SST MH" sheetId="7" r:id="rId6"/>
  </sheets>
  <externalReferences>
    <externalReference r:id="rId7"/>
  </externalReferences>
  <definedNames>
    <definedName name="_xlnm.Print_Area" localSheetId="5">'SST MH'!$A$1:$F$68</definedName>
    <definedName name="_xlnm.Print_Area" localSheetId="4">'SST SIT'!$A$1:$F$68</definedName>
    <definedName name="_xlnm.Print_Area" localSheetId="0">Template!$A$1:$H$165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F112" i="4" l="1"/>
  <c r="F110" i="4"/>
  <c r="F108" i="4"/>
  <c r="G91" i="4"/>
  <c r="E91" i="4"/>
  <c r="F112" i="3"/>
  <c r="F110" i="3"/>
  <c r="F108" i="3"/>
  <c r="C56" i="3"/>
  <c r="G61" i="3"/>
  <c r="H61" i="3"/>
  <c r="H73" i="4"/>
  <c r="G76" i="4"/>
  <c r="B68" i="4"/>
  <c r="B57" i="4"/>
  <c r="G38" i="4"/>
  <c r="B30" i="4"/>
  <c r="H68" i="3"/>
  <c r="H64" i="3"/>
  <c r="B57" i="3"/>
  <c r="G38" i="3"/>
  <c r="E38" i="3"/>
  <c r="B60" i="7"/>
  <c r="E58" i="7"/>
  <c r="D58" i="7"/>
  <c r="C58" i="7"/>
  <c r="B58" i="7"/>
  <c r="B59" i="7" s="1"/>
  <c r="B49" i="7"/>
  <c r="B48" i="7"/>
  <c r="B47" i="7"/>
  <c r="B46" i="7"/>
  <c r="B39" i="7"/>
  <c r="E37" i="7"/>
  <c r="D37" i="7"/>
  <c r="C37" i="7"/>
  <c r="B37" i="7"/>
  <c r="B38" i="7" s="1"/>
  <c r="B28" i="7"/>
  <c r="B27" i="7"/>
  <c r="B26" i="7"/>
  <c r="B25" i="7"/>
  <c r="B22" i="7"/>
  <c r="B21" i="7"/>
  <c r="B20" i="7"/>
  <c r="B18" i="7"/>
  <c r="B17" i="7"/>
  <c r="B22" i="5"/>
  <c r="B21" i="5"/>
  <c r="B20" i="5"/>
  <c r="B18" i="5"/>
  <c r="B17" i="5"/>
  <c r="B30" i="3"/>
  <c r="B25" i="5"/>
  <c r="B26" i="5"/>
  <c r="B27" i="5"/>
  <c r="B28" i="5"/>
  <c r="B37" i="5"/>
  <c r="C37" i="5"/>
  <c r="D37" i="5"/>
  <c r="E37" i="5"/>
  <c r="B38" i="5"/>
  <c r="B39" i="5"/>
  <c r="B46" i="5"/>
  <c r="B47" i="5"/>
  <c r="B48" i="5"/>
  <c r="B49" i="5" s="1"/>
  <c r="B58" i="5"/>
  <c r="B59" i="5" s="1"/>
  <c r="C58" i="5"/>
  <c r="D58" i="5"/>
  <c r="E58" i="5"/>
  <c r="B60" i="5"/>
  <c r="C120" i="4" l="1"/>
  <c r="B116" i="4"/>
  <c r="D100" i="4" s="1"/>
  <c r="B98" i="4"/>
  <c r="F97" i="4"/>
  <c r="D97" i="4"/>
  <c r="F95" i="4"/>
  <c r="D95" i="4"/>
  <c r="G94" i="4"/>
  <c r="E94" i="4"/>
  <c r="B87" i="4"/>
  <c r="B81" i="4"/>
  <c r="B83" i="4" s="1"/>
  <c r="B80" i="4"/>
  <c r="B79" i="4"/>
  <c r="C76" i="4"/>
  <c r="H71" i="4"/>
  <c r="G71" i="4"/>
  <c r="G70" i="4"/>
  <c r="H70" i="4" s="1"/>
  <c r="H69" i="4"/>
  <c r="G69" i="4"/>
  <c r="G68" i="4"/>
  <c r="H68" i="4" s="1"/>
  <c r="B69" i="4"/>
  <c r="H67" i="4"/>
  <c r="G67" i="4"/>
  <c r="G66" i="4"/>
  <c r="H66" i="4" s="1"/>
  <c r="G65" i="4"/>
  <c r="H65" i="4" s="1"/>
  <c r="G64" i="4"/>
  <c r="H64" i="4" s="1"/>
  <c r="H63" i="4"/>
  <c r="G63" i="4"/>
  <c r="G62" i="4"/>
  <c r="H62" i="4" s="1"/>
  <c r="G61" i="4"/>
  <c r="H61" i="4" s="1"/>
  <c r="G60" i="4"/>
  <c r="H60" i="4" s="1"/>
  <c r="C56" i="4"/>
  <c r="B55" i="4"/>
  <c r="B45" i="4"/>
  <c r="D48" i="4" s="1"/>
  <c r="G40" i="4" s="1"/>
  <c r="F42" i="4"/>
  <c r="D42" i="4"/>
  <c r="G41" i="4"/>
  <c r="E41" i="4"/>
  <c r="B34" i="4"/>
  <c r="F44" i="4" s="1"/>
  <c r="F45" i="4" s="1"/>
  <c r="C120" i="3"/>
  <c r="B116" i="3"/>
  <c r="D100" i="3" s="1"/>
  <c r="B98" i="3"/>
  <c r="F97" i="3"/>
  <c r="D97" i="3"/>
  <c r="F95" i="3"/>
  <c r="D95" i="3"/>
  <c r="G94" i="3"/>
  <c r="E94" i="3"/>
  <c r="B87" i="3"/>
  <c r="B81" i="3"/>
  <c r="B83" i="3" s="1"/>
  <c r="B80" i="3"/>
  <c r="B79" i="3"/>
  <c r="C76" i="3"/>
  <c r="H71" i="3"/>
  <c r="G71" i="3"/>
  <c r="G69" i="3"/>
  <c r="H69" i="3" s="1"/>
  <c r="B68" i="3"/>
  <c r="B69" i="3" s="1"/>
  <c r="H67" i="3"/>
  <c r="G67" i="3"/>
  <c r="G66" i="3"/>
  <c r="H66" i="3" s="1"/>
  <c r="G65" i="3"/>
  <c r="H65" i="3" s="1"/>
  <c r="G64" i="3"/>
  <c r="H63" i="3"/>
  <c r="G63" i="3"/>
  <c r="G62" i="3"/>
  <c r="H62" i="3" s="1"/>
  <c r="G60" i="3"/>
  <c r="H60" i="3" s="1"/>
  <c r="B55" i="3"/>
  <c r="B45" i="3"/>
  <c r="D48" i="3" s="1"/>
  <c r="F42" i="3"/>
  <c r="D42" i="3"/>
  <c r="G41" i="3"/>
  <c r="E41" i="3"/>
  <c r="B34" i="3"/>
  <c r="F44" i="3" s="1"/>
  <c r="C46" i="2"/>
  <c r="D49" i="2" s="1"/>
  <c r="C45" i="2"/>
  <c r="C19" i="2"/>
  <c r="B153" i="1"/>
  <c r="D137" i="1" s="1"/>
  <c r="D138" i="1" s="1"/>
  <c r="D139" i="1" s="1"/>
  <c r="F150" i="1"/>
  <c r="E150" i="1"/>
  <c r="F149" i="1"/>
  <c r="E149" i="1"/>
  <c r="F148" i="1"/>
  <c r="E148" i="1"/>
  <c r="F147" i="1"/>
  <c r="E147" i="1"/>
  <c r="F146" i="1"/>
  <c r="E146" i="1"/>
  <c r="F145" i="1"/>
  <c r="F152" i="1" s="1"/>
  <c r="F153" i="1" s="1"/>
  <c r="E145" i="1"/>
  <c r="B135" i="1"/>
  <c r="F132" i="1"/>
  <c r="D132" i="1"/>
  <c r="G131" i="1"/>
  <c r="E131" i="1"/>
  <c r="G130" i="1"/>
  <c r="E130" i="1"/>
  <c r="G129" i="1"/>
  <c r="E129" i="1"/>
  <c r="E132" i="1" s="1"/>
  <c r="G128" i="1"/>
  <c r="G132" i="1" s="1"/>
  <c r="E128" i="1"/>
  <c r="D142" i="1" s="1"/>
  <c r="B122" i="1"/>
  <c r="B121" i="1"/>
  <c r="B123" i="1" s="1"/>
  <c r="B120" i="1"/>
  <c r="B119" i="1"/>
  <c r="B113" i="1"/>
  <c r="F110" i="1"/>
  <c r="E110" i="1"/>
  <c r="F109" i="1"/>
  <c r="E109" i="1"/>
  <c r="F108" i="1"/>
  <c r="E108" i="1"/>
  <c r="F107" i="1"/>
  <c r="E107" i="1"/>
  <c r="F106" i="1"/>
  <c r="B159" i="1" s="1"/>
  <c r="B160" i="1" s="1"/>
  <c r="E106" i="1"/>
  <c r="F105" i="1"/>
  <c r="B161" i="1" s="1"/>
  <c r="E105" i="1"/>
  <c r="D98" i="1"/>
  <c r="D99" i="1" s="1"/>
  <c r="D97" i="1"/>
  <c r="B95" i="1"/>
  <c r="D94" i="1"/>
  <c r="D95" i="1" s="1"/>
  <c r="D96" i="1" s="1"/>
  <c r="F92" i="1"/>
  <c r="D92" i="1"/>
  <c r="G91" i="1"/>
  <c r="E91" i="1"/>
  <c r="G90" i="1"/>
  <c r="E90" i="1"/>
  <c r="G89" i="1"/>
  <c r="G92" i="1" s="1"/>
  <c r="E89" i="1"/>
  <c r="G88" i="1"/>
  <c r="E88" i="1"/>
  <c r="D100" i="1" s="1"/>
  <c r="D101" i="1" s="1"/>
  <c r="B84" i="1"/>
  <c r="B83" i="1"/>
  <c r="B82" i="1"/>
  <c r="B81" i="1"/>
  <c r="B80" i="1"/>
  <c r="H71" i="1"/>
  <c r="G71" i="1"/>
  <c r="H70" i="1"/>
  <c r="G70" i="1"/>
  <c r="H69" i="1"/>
  <c r="G69" i="1"/>
  <c r="H68" i="1"/>
  <c r="H72" i="1" s="1"/>
  <c r="H73" i="1" s="1"/>
  <c r="G68" i="1"/>
  <c r="B68" i="1"/>
  <c r="B69" i="1" s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H74" i="1" s="1"/>
  <c r="G60" i="1"/>
  <c r="B57" i="1"/>
  <c r="C56" i="1"/>
  <c r="B55" i="1"/>
  <c r="D49" i="1"/>
  <c r="D48" i="1"/>
  <c r="B45" i="1"/>
  <c r="F44" i="1"/>
  <c r="F45" i="1" s="1"/>
  <c r="F46" i="1" s="1"/>
  <c r="D44" i="1"/>
  <c r="D45" i="1" s="1"/>
  <c r="D46" i="1" s="1"/>
  <c r="F42" i="1"/>
  <c r="E42" i="1"/>
  <c r="D42" i="1"/>
  <c r="G41" i="1"/>
  <c r="E41" i="1"/>
  <c r="G40" i="1"/>
  <c r="E40" i="1"/>
  <c r="G39" i="1"/>
  <c r="E39" i="1"/>
  <c r="G38" i="1"/>
  <c r="D50" i="1" s="1"/>
  <c r="D51" i="1" s="1"/>
  <c r="E38" i="1"/>
  <c r="D52" i="1" s="1"/>
  <c r="B34" i="1"/>
  <c r="F134" i="1" s="1"/>
  <c r="B30" i="1"/>
  <c r="D101" i="4" l="1"/>
  <c r="F98" i="4"/>
  <c r="I92" i="4"/>
  <c r="D101" i="3"/>
  <c r="F98" i="3"/>
  <c r="I92" i="3"/>
  <c r="F46" i="4"/>
  <c r="D49" i="4"/>
  <c r="G39" i="4"/>
  <c r="G42" i="4" s="1"/>
  <c r="I39" i="4"/>
  <c r="H72" i="4"/>
  <c r="G68" i="3"/>
  <c r="H72" i="3" s="1"/>
  <c r="G70" i="3"/>
  <c r="H70" i="3" s="1"/>
  <c r="D49" i="3"/>
  <c r="I39" i="3"/>
  <c r="F45" i="3"/>
  <c r="F135" i="1"/>
  <c r="F136" i="1" s="1"/>
  <c r="D98" i="3"/>
  <c r="D98" i="4"/>
  <c r="D102" i="1"/>
  <c r="F114" i="1"/>
  <c r="H74" i="4"/>
  <c r="D140" i="1"/>
  <c r="D141" i="1" s="1"/>
  <c r="D25" i="2"/>
  <c r="D33" i="2"/>
  <c r="D37" i="2"/>
  <c r="D41" i="2"/>
  <c r="E92" i="1"/>
  <c r="F94" i="1"/>
  <c r="F95" i="1" s="1"/>
  <c r="F96" i="1" s="1"/>
  <c r="F112" i="1"/>
  <c r="F113" i="1" s="1"/>
  <c r="D26" i="2"/>
  <c r="D30" i="2"/>
  <c r="D34" i="2"/>
  <c r="D38" i="2"/>
  <c r="D42" i="2"/>
  <c r="B49" i="2"/>
  <c r="D50" i="2"/>
  <c r="D44" i="3"/>
  <c r="D45" i="3" s="1"/>
  <c r="D29" i="2"/>
  <c r="C50" i="2"/>
  <c r="G42" i="1"/>
  <c r="D134" i="1"/>
  <c r="D135" i="1" s="1"/>
  <c r="D136" i="1" s="1"/>
  <c r="F154" i="1"/>
  <c r="D27" i="2"/>
  <c r="D31" i="2"/>
  <c r="D35" i="2"/>
  <c r="D39" i="2"/>
  <c r="D43" i="2"/>
  <c r="C49" i="2"/>
  <c r="D44" i="4"/>
  <c r="D45" i="4" s="1"/>
  <c r="D24" i="2"/>
  <c r="D28" i="2"/>
  <c r="D32" i="2"/>
  <c r="D36" i="2"/>
  <c r="D40" i="2"/>
  <c r="D102" i="4" l="1"/>
  <c r="F99" i="4"/>
  <c r="G93" i="4"/>
  <c r="G92" i="4"/>
  <c r="G95" i="4" s="1"/>
  <c r="D99" i="4"/>
  <c r="E92" i="4"/>
  <c r="E93" i="4"/>
  <c r="D102" i="3"/>
  <c r="E91" i="3"/>
  <c r="G91" i="3"/>
  <c r="F99" i="3"/>
  <c r="G92" i="3"/>
  <c r="G93" i="3"/>
  <c r="D99" i="3"/>
  <c r="E93" i="3"/>
  <c r="E92" i="3"/>
  <c r="H73" i="3"/>
  <c r="G76" i="3"/>
  <c r="D46" i="4"/>
  <c r="E39" i="4"/>
  <c r="E40" i="4"/>
  <c r="E38" i="4"/>
  <c r="H74" i="3"/>
  <c r="F46" i="3"/>
  <c r="G39" i="3"/>
  <c r="G40" i="3"/>
  <c r="D46" i="3"/>
  <c r="E40" i="3"/>
  <c r="E39" i="3"/>
  <c r="D103" i="4" l="1"/>
  <c r="D105" i="4"/>
  <c r="E95" i="4"/>
  <c r="G95" i="3"/>
  <c r="E95" i="3"/>
  <c r="D105" i="3"/>
  <c r="D103" i="3"/>
  <c r="D52" i="4"/>
  <c r="D50" i="4"/>
  <c r="D51" i="4" s="1"/>
  <c r="E42" i="4"/>
  <c r="G42" i="3"/>
  <c r="D50" i="3"/>
  <c r="D51" i="3" s="1"/>
  <c r="E42" i="3"/>
  <c r="D52" i="3"/>
  <c r="D104" i="4" l="1"/>
  <c r="E111" i="4"/>
  <c r="F111" i="4" s="1"/>
  <c r="E110" i="4"/>
  <c r="E113" i="4"/>
  <c r="F113" i="4" s="1"/>
  <c r="E109" i="4"/>
  <c r="F109" i="4" s="1"/>
  <c r="E112" i="4"/>
  <c r="E108" i="4"/>
  <c r="D104" i="3"/>
  <c r="E112" i="3"/>
  <c r="E108" i="3"/>
  <c r="E111" i="3"/>
  <c r="F111" i="3" s="1"/>
  <c r="E109" i="3"/>
  <c r="F109" i="3" s="1"/>
  <c r="E110" i="3"/>
  <c r="E113" i="3"/>
  <c r="F113" i="3" s="1"/>
  <c r="F117" i="4" l="1"/>
  <c r="F115" i="4"/>
  <c r="F117" i="3"/>
  <c r="F115" i="3"/>
  <c r="G120" i="3" s="1"/>
  <c r="F116" i="4" l="1"/>
  <c r="G120" i="4"/>
  <c r="F116" i="3"/>
</calcChain>
</file>

<file path=xl/sharedStrings.xml><?xml version="1.0" encoding="utf-8"?>
<sst xmlns="http://schemas.openxmlformats.org/spreadsheetml/2006/main" count="645" uniqueCount="142">
  <si>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</si>
  <si>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</si>
  <si>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</si>
  <si>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</si>
  <si>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</si>
  <si>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</si>
  <si>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</si>
  <si>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</si>
  <si>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</si>
  <si>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</si>
  <si>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</si>
  <si>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</si>
  <si>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</si>
  <si>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</si>
  <si>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</si>
  <si>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</si>
  <si>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</si>
  <si>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</si>
  <si>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</si>
  <si>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</si>
  <si>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</si>
  <si>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</si>
  <si>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</si>
  <si>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</si>
  <si>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</si>
  <si>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</si>
  <si>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</si>
  <si>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</si>
  <si>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</si>
  <si>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</si>
  <si>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</si>
  <si>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</si>
  <si>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</si>
  <si>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</si>
  <si>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</si>
  <si>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</si>
  <si>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</si>
  <si>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</si>
  <si>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</si>
  <si>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</si>
  <si>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</si>
  <si>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</si>
  <si>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</si>
  <si>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</si>
  <si>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</si>
  <si>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</si>
  <si>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</si>
  <si>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</si>
  <si>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</si>
  <si>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Capsule/Tablet contains</t>
  </si>
  <si>
    <t>Average Capsule/Tablet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</si>
  <si>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</si>
  <si>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</si>
  <si>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</si>
  <si>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</si>
  <si>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</si>
  <si>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</si>
  <si>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</si>
  <si>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</si>
  <si>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</si>
  <si>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</si>
  <si>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</si>
  <si>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</si>
  <si>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</si>
  <si>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</si>
  <si>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</si>
  <si>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</si>
  <si>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</si>
  <si>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</si>
  <si>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Analysis Data:</t>
  </si>
  <si>
    <t>Determination of Active Ingredient Dissolved</t>
  </si>
  <si>
    <t>Average Normalised Peak Area:</t>
  </si>
  <si>
    <t>Medium Volume (mL):</t>
  </si>
  <si>
    <t>Capsule No.</t>
  </si>
  <si>
    <t>Amt Released (mg):</t>
  </si>
  <si>
    <t>%age Released:</t>
  </si>
  <si>
    <t>Repeat Determination of Active Ingredient Dissolved</t>
  </si>
  <si>
    <t>Dissolution Result Summary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</si>
  <si>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</si>
  <si>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</si>
  <si>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</si>
  <si>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</si>
  <si>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</si>
  <si>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</si>
  <si>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</si>
  <si>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NESTA-M TABLETS</t>
  </si>
  <si>
    <t>NDQD201410902</t>
  </si>
  <si>
    <t>Sitagliptin Phosphate Monohydrate 64.25mg eq. to Sitagliptin 50mg &amp; Metformin HCL USP 1000mg</t>
  </si>
  <si>
    <t>2014-10-31 10:46:26</t>
  </si>
  <si>
    <t>Uniformity of weight</t>
  </si>
  <si>
    <t>Tablet weight (mg)</t>
  </si>
  <si>
    <t>% Deviation</t>
  </si>
  <si>
    <t>Total</t>
  </si>
  <si>
    <t>Average</t>
  </si>
  <si>
    <t>% Deviation from mean</t>
  </si>
  <si>
    <t xml:space="preserve">Enter molecular mass of compound in free base form. If salt conversion is NOT needed, enter 1. </t>
  </si>
  <si>
    <t xml:space="preserve">Enter molecular mass of compound in salt form. If salt conversion is NOT needed, enter 1. </t>
  </si>
  <si>
    <t>Initial Standard dilution volume (mL):</t>
  </si>
  <si>
    <t xml:space="preserve">Std Response Deviation </t>
  </si>
  <si>
    <t>Mass of RS (mg):</t>
  </si>
  <si>
    <t>Mass of WRS as free base (mg):</t>
  </si>
  <si>
    <t>Purity correction (mg):</t>
  </si>
  <si>
    <t>Concentration (mg/mL):</t>
  </si>
  <si>
    <t>Desired Concentration (mg/mL):</t>
  </si>
  <si>
    <t>Initial Sample dilution Volume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</si>
  <si>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</si>
  <si>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Comment:</t>
  </si>
  <si>
    <t xml:space="preserve">The content of </t>
  </si>
  <si>
    <t xml:space="preserve">in the sample as a percentage of the stated  label claim is </t>
  </si>
  <si>
    <t>DISSOLUTION: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</si>
  <si>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</si>
  <si>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</si>
  <si>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 xml:space="preserve">The amount  of </t>
  </si>
  <si>
    <t xml:space="preserve">dissolved as a percentage of the stated  label claim is </t>
  </si>
  <si>
    <t>Metformin Hydrochloride</t>
  </si>
  <si>
    <r>
      <t>The Assymetry of all peaks were below</t>
    </r>
    <r>
      <rPr>
        <b/>
        <sz val="12"/>
        <rFont val="Book Antiqua"/>
        <family val="1"/>
      </rPr>
      <t xml:space="preserve"> 2.0</t>
    </r>
  </si>
  <si>
    <r>
      <t xml:space="preserve">The number of Theoretical Plates (USP) for all peaks is </t>
    </r>
    <r>
      <rPr>
        <b/>
        <sz val="12"/>
        <rFont val="Book Antiqua"/>
        <family val="1"/>
      </rPr>
      <t>greater than 2000</t>
    </r>
  </si>
  <si>
    <r>
      <t xml:space="preserve">The RSD of the peak areas for six replicate injections of  SST Std is </t>
    </r>
    <r>
      <rPr>
        <b/>
        <sz val="12"/>
        <rFont val="Book Antiqua"/>
        <family val="1"/>
      </rPr>
      <t>less than 2.0%.</t>
    </r>
  </si>
  <si>
    <t>Summary:</t>
  </si>
  <si>
    <t xml:space="preserve">RSD: </t>
  </si>
  <si>
    <t>Averages:</t>
  </si>
  <si>
    <t>Retention Times (min)</t>
  </si>
  <si>
    <t>Tailing Factor (Assym)</t>
  </si>
  <si>
    <t xml:space="preserve">Theoretical Plates (USP) </t>
  </si>
  <si>
    <t>Peak Areas</t>
  </si>
  <si>
    <t>Injection Number</t>
  </si>
  <si>
    <t>Standard Conc (mg/mL):</t>
  </si>
  <si>
    <t>Weight (mg):</t>
  </si>
  <si>
    <t>Dissolution</t>
  </si>
  <si>
    <t>Assay</t>
  </si>
  <si>
    <t>HPLC System Suitability Report</t>
  </si>
  <si>
    <t>Sitagliptin</t>
  </si>
  <si>
    <t>S35 1</t>
  </si>
  <si>
    <t>Michael Bugigi</t>
  </si>
  <si>
    <t>9th April 2015</t>
  </si>
  <si>
    <t>Metformin HCl</t>
  </si>
  <si>
    <t>Each Tablet contains</t>
  </si>
  <si>
    <t>Average Tablet Content Weight (mg):</t>
  </si>
  <si>
    <t>NQCL-WRS-M19-5</t>
  </si>
  <si>
    <t xml:space="preserve"> Metformin HCL USP 1000mg</t>
  </si>
  <si>
    <t>MetforminHCl</t>
  </si>
  <si>
    <t xml:space="preserve"> Sitagliptin 50mg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</si>
</sst>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\-mmm\-yy"/>
    <numFmt numFmtId="165" formatCode="0.0000\ &quot;mg&quot;"/>
    <numFmt numFmtId="166" formatCode="0.000"/>
    <numFmt numFmtId="167" formatCode="0.0000"/>
    <numFmt numFmtId="168" formatCode="0.0%"/>
    <numFmt numFmtId="169" formatCode="0.00000"/>
    <numFmt numFmtId="170" formatCode="[$-409]d/mmm/yy;@"/>
    <numFmt numFmtId="171" formatCode="dd\-mmm\-yyyy"/>
    <numFmt numFmtId="172" formatCode="0.0\ &quot;mg&quot;"/>
  </numFmts>
  <fonts count="32" x14ac:knownFonts="1">
    <font>
      <sz val="10"/>
      <color rgb="FF000000"/>
      <name val="Arial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0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b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Arial"/>
    </font>
    <font>
      <b/>
      <i/>
      <sz val="10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name val="Arial"/>
      <family val="2"/>
    </font>
    <font>
      <sz val="10"/>
      <name val="Book Antiqua"/>
      <family val="1"/>
    </font>
    <font>
      <sz val="12"/>
      <name val="Book Antiqua"/>
      <family val="1"/>
    </font>
    <font>
      <b/>
      <sz val="12"/>
      <name val="Book Antiqua"/>
      <family val="1"/>
    </font>
    <font>
      <sz val="12"/>
      <name val="Arial"/>
      <family val="2"/>
    </font>
    <font>
      <sz val="11"/>
      <name val="Book Antiqua"/>
      <family val="1"/>
    </font>
    <font>
      <b/>
      <u/>
      <sz val="12"/>
      <name val="Book Antiqua"/>
      <family val="1"/>
    </font>
    <font>
      <b/>
      <u/>
      <sz val="14"/>
      <name val="Book Antiqua"/>
      <family val="1"/>
    </font>
    <font>
      <b/>
      <i/>
      <sz val="14"/>
      <name val="Book Antiqua"/>
      <family val="1"/>
    </font>
    <font>
      <b/>
      <i/>
      <sz val="12"/>
      <name val="Book Antiqua"/>
      <family val="1"/>
    </font>
    <font>
      <b/>
      <sz val="1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7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1" fillId="2" borderId="0"/>
    <xf numFmtId="9" fontId="21" fillId="2" borderId="0" applyFont="0" applyFill="0" applyBorder="0" applyAlignment="0" applyProtection="0"/>
  </cellStyleXfs>
  <cellXfs count="71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vertical="center" wrapText="1"/>
    </xf>
    <xf numFmtId="0" fontId="6" fillId="2" borderId="0" xfId="0" applyFont="1" applyFill="1"/>
    <xf numFmtId="0" fontId="7" fillId="2" borderId="0" xfId="0" applyFont="1" applyFill="1"/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vertical="center" wrapText="1"/>
    </xf>
    <xf numFmtId="0" fontId="4" fillId="2" borderId="0" xfId="0" applyFont="1" applyFill="1"/>
    <xf numFmtId="0" fontId="8" fillId="2" borderId="0" xfId="0" applyFont="1" applyFill="1" applyAlignment="1">
      <alignment horizontal="left" vertical="center" wrapText="1"/>
    </xf>
    <xf numFmtId="165" fontId="3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1" fontId="3" fillId="3" borderId="10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2" fontId="2" fillId="3" borderId="1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3" borderId="13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2" fillId="2" borderId="13" xfId="0" applyFont="1" applyFill="1" applyBorder="1" applyAlignment="1">
      <alignment horizontal="right"/>
    </xf>
    <xf numFmtId="0" fontId="2" fillId="2" borderId="14" xfId="0" applyFont="1" applyFill="1" applyBorder="1" applyAlignment="1">
      <alignment horizontal="right"/>
    </xf>
    <xf numFmtId="166" fontId="3" fillId="4" borderId="14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3" borderId="12" xfId="0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15" xfId="0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3" fillId="3" borderId="18" xfId="0" applyNumberFormat="1" applyFont="1" applyFill="1" applyBorder="1" applyAlignment="1">
      <alignment horizontal="center"/>
    </xf>
    <xf numFmtId="0" fontId="2" fillId="2" borderId="0" xfId="0" applyFont="1" applyFill="1"/>
    <xf numFmtId="0" fontId="3" fillId="4" borderId="19" xfId="0" applyFont="1" applyFill="1" applyBorder="1" applyAlignment="1">
      <alignment horizontal="center"/>
    </xf>
    <xf numFmtId="166" fontId="3" fillId="3" borderId="2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10" fontId="3" fillId="3" borderId="12" xfId="0" applyNumberFormat="1" applyFont="1" applyFill="1" applyBorder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2" fontId="2" fillId="2" borderId="23" xfId="0" applyNumberFormat="1" applyFont="1" applyFill="1" applyBorder="1" applyAlignment="1">
      <alignment horizontal="center"/>
    </xf>
    <xf numFmtId="10" fontId="2" fillId="2" borderId="6" xfId="0" applyNumberFormat="1" applyFont="1" applyFill="1" applyBorder="1" applyAlignment="1">
      <alignment horizontal="center"/>
    </xf>
    <xf numFmtId="2" fontId="2" fillId="2" borderId="24" xfId="0" applyNumberFormat="1" applyFont="1" applyFill="1" applyBorder="1" applyAlignment="1">
      <alignment horizontal="center"/>
    </xf>
    <xf numFmtId="2" fontId="2" fillId="2" borderId="25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6" fontId="2" fillId="2" borderId="26" xfId="0" applyNumberFormat="1" applyFont="1" applyFill="1" applyBorder="1" applyAlignment="1">
      <alignment horizontal="right"/>
    </xf>
    <xf numFmtId="10" fontId="3" fillId="4" borderId="27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8" xfId="0" applyFont="1" applyFill="1" applyBorder="1"/>
    <xf numFmtId="0" fontId="2" fillId="2" borderId="0" xfId="0" applyFont="1" applyFill="1" applyAlignment="1">
      <alignment horizontal="right"/>
    </xf>
    <xf numFmtId="10" fontId="3" fillId="3" borderId="27" xfId="0" applyNumberFormat="1" applyFont="1" applyFill="1" applyBorder="1" applyAlignment="1">
      <alignment horizontal="center"/>
    </xf>
    <xf numFmtId="0" fontId="2" fillId="2" borderId="29" xfId="0" applyFont="1" applyFill="1" applyBorder="1"/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right"/>
    </xf>
    <xf numFmtId="0" fontId="2" fillId="2" borderId="32" xfId="0" applyFont="1" applyFill="1" applyBorder="1" applyAlignment="1">
      <alignment horizontal="center"/>
    </xf>
    <xf numFmtId="1" fontId="3" fillId="3" borderId="33" xfId="0" applyNumberFormat="1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0" fontId="2" fillId="2" borderId="15" xfId="0" applyNumberFormat="1" applyFont="1" applyFill="1" applyBorder="1" applyAlignment="1">
      <alignment horizontal="center" vertical="center"/>
    </xf>
    <xf numFmtId="10" fontId="2" fillId="2" borderId="16" xfId="0" applyNumberFormat="1" applyFont="1" applyFill="1" applyBorder="1" applyAlignment="1">
      <alignment horizontal="center" vertical="center"/>
    </xf>
    <xf numFmtId="10" fontId="2" fillId="2" borderId="17" xfId="0" applyNumberFormat="1" applyFont="1" applyFill="1" applyBorder="1" applyAlignment="1">
      <alignment horizontal="center" vertical="center"/>
    </xf>
    <xf numFmtId="10" fontId="3" fillId="4" borderId="8" xfId="0" applyNumberFormat="1" applyFont="1" applyFill="1" applyBorder="1" applyAlignment="1">
      <alignment horizontal="center"/>
    </xf>
    <xf numFmtId="10" fontId="2" fillId="2" borderId="37" xfId="0" applyNumberFormat="1" applyFont="1" applyFill="1" applyBorder="1" applyAlignment="1">
      <alignment horizontal="center"/>
    </xf>
    <xf numFmtId="10" fontId="2" fillId="2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left" vertical="center" wrapText="1"/>
    </xf>
    <xf numFmtId="0" fontId="2" fillId="2" borderId="39" xfId="0" applyFont="1" applyFill="1" applyBorder="1"/>
    <xf numFmtId="0" fontId="3" fillId="5" borderId="0" xfId="0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left"/>
      <protection locked="0"/>
    </xf>
    <xf numFmtId="164" fontId="2" fillId="5" borderId="0" xfId="0" applyNumberFormat="1" applyFont="1" applyFill="1" applyAlignment="1" applyProtection="1">
      <alignment horizontal="left"/>
      <protection locked="0"/>
    </xf>
    <xf numFmtId="0" fontId="3" fillId="5" borderId="0" xfId="0" applyFont="1" applyFill="1" applyAlignment="1" applyProtection="1">
      <alignment horizontal="center"/>
      <protection locked="0"/>
    </xf>
    <xf numFmtId="0" fontId="3" fillId="5" borderId="0" xfId="0" applyFont="1" applyFill="1" applyAlignment="1" applyProtection="1">
      <alignment horizontal="center"/>
      <protection locked="0"/>
    </xf>
    <xf numFmtId="2" fontId="3" fillId="5" borderId="0" xfId="0" applyNumberFormat="1" applyFont="1" applyFill="1" applyAlignment="1" applyProtection="1">
      <alignment horizontal="center"/>
      <protection locked="0"/>
    </xf>
    <xf numFmtId="0" fontId="2" fillId="5" borderId="4" xfId="0" applyFont="1" applyFill="1" applyBorder="1" applyAlignment="1" applyProtection="1">
      <alignment horizontal="center"/>
      <protection locked="0"/>
    </xf>
    <xf numFmtId="0" fontId="2" fillId="5" borderId="3" xfId="0" applyFont="1" applyFill="1" applyBorder="1" applyAlignment="1" applyProtection="1">
      <alignment horizontal="center"/>
      <protection locked="0"/>
    </xf>
    <xf numFmtId="0" fontId="2" fillId="5" borderId="40" xfId="0" applyFont="1" applyFill="1" applyBorder="1" applyAlignment="1" applyProtection="1">
      <alignment horizontal="center"/>
      <protection locked="0"/>
    </xf>
    <xf numFmtId="0" fontId="2" fillId="5" borderId="2" xfId="0" applyFont="1" applyFill="1" applyBorder="1" applyAlignment="1" applyProtection="1">
      <alignment horizontal="center"/>
      <protection locked="0"/>
    </xf>
    <xf numFmtId="0" fontId="2" fillId="5" borderId="9" xfId="0" applyFont="1" applyFill="1" applyBorder="1" applyAlignment="1" applyProtection="1">
      <alignment horizontal="center"/>
      <protection locked="0"/>
    </xf>
    <xf numFmtId="0" fontId="2" fillId="5" borderId="41" xfId="0" applyFont="1" applyFill="1" applyBorder="1" applyAlignment="1" applyProtection="1">
      <alignment horizontal="center"/>
      <protection locked="0"/>
    </xf>
    <xf numFmtId="1" fontId="2" fillId="5" borderId="24" xfId="0" applyNumberFormat="1" applyFont="1" applyFill="1" applyBorder="1" applyAlignment="1" applyProtection="1">
      <alignment horizontal="center"/>
      <protection locked="0"/>
    </xf>
    <xf numFmtId="1" fontId="2" fillId="5" borderId="25" xfId="0" applyNumberFormat="1" applyFont="1" applyFill="1" applyBorder="1" applyAlignment="1" applyProtection="1">
      <alignment horizontal="center"/>
      <protection locked="0"/>
    </xf>
    <xf numFmtId="166" fontId="2" fillId="2" borderId="23" xfId="0" applyNumberFormat="1" applyFont="1" applyFill="1" applyBorder="1" applyAlignment="1">
      <alignment horizontal="center"/>
    </xf>
    <xf numFmtId="166" fontId="2" fillId="2" borderId="24" xfId="0" applyNumberFormat="1" applyFont="1" applyFill="1" applyBorder="1" applyAlignment="1">
      <alignment horizontal="center"/>
    </xf>
    <xf numFmtId="166" fontId="2" fillId="2" borderId="25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166" fontId="2" fillId="2" borderId="37" xfId="0" applyNumberFormat="1" applyFont="1" applyFill="1" applyBorder="1" applyAlignment="1">
      <alignment horizontal="center"/>
    </xf>
    <xf numFmtId="166" fontId="2" fillId="5" borderId="9" xfId="0" applyNumberFormat="1" applyFont="1" applyFill="1" applyBorder="1" applyAlignment="1" applyProtection="1">
      <alignment horizontal="center"/>
      <protection locked="0"/>
    </xf>
    <xf numFmtId="166" fontId="2" fillId="2" borderId="38" xfId="0" applyNumberFormat="1" applyFont="1" applyFill="1" applyBorder="1" applyAlignment="1">
      <alignment horizontal="center"/>
    </xf>
    <xf numFmtId="1" fontId="3" fillId="3" borderId="17" xfId="0" applyNumberFormat="1" applyFont="1" applyFill="1" applyBorder="1" applyAlignment="1">
      <alignment horizontal="center"/>
    </xf>
    <xf numFmtId="0" fontId="2" fillId="2" borderId="35" xfId="0" applyFont="1" applyFill="1" applyBorder="1"/>
    <xf numFmtId="0" fontId="3" fillId="2" borderId="42" xfId="0" applyFont="1" applyFill="1" applyBorder="1"/>
    <xf numFmtId="0" fontId="2" fillId="2" borderId="35" xfId="0" applyFont="1" applyFill="1" applyBorder="1"/>
    <xf numFmtId="0" fontId="2" fillId="2" borderId="42" xfId="0" applyFont="1" applyFill="1" applyBorder="1"/>
    <xf numFmtId="0" fontId="2" fillId="2" borderId="34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3" fillId="2" borderId="34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10" fontId="2" fillId="2" borderId="4" xfId="0" applyNumberFormat="1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/>
    </xf>
    <xf numFmtId="10" fontId="2" fillId="2" borderId="43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2" fillId="5" borderId="0" xfId="0" applyFont="1" applyFill="1" applyProtection="1">
      <protection locked="0"/>
    </xf>
    <xf numFmtId="167" fontId="3" fillId="2" borderId="0" xfId="0" applyNumberFormat="1" applyFont="1" applyFill="1" applyAlignment="1">
      <alignment horizontal="center"/>
    </xf>
    <xf numFmtId="0" fontId="3" fillId="5" borderId="4" xfId="0" applyFont="1" applyFill="1" applyBorder="1" applyAlignment="1" applyProtection="1">
      <alignment horizontal="center"/>
      <protection locked="0"/>
    </xf>
    <xf numFmtId="0" fontId="3" fillId="5" borderId="3" xfId="0" applyFont="1" applyFill="1" applyBorder="1" applyAlignment="1" applyProtection="1">
      <alignment horizontal="center"/>
      <protection locked="0"/>
    </xf>
    <xf numFmtId="0" fontId="3" fillId="5" borderId="4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5" borderId="9" xfId="0" applyFont="1" applyFill="1" applyBorder="1" applyAlignment="1" applyProtection="1">
      <alignment horizontal="center"/>
      <protection locked="0"/>
    </xf>
    <xf numFmtId="0" fontId="3" fillId="5" borderId="41" xfId="0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5" borderId="29" xfId="0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>
      <alignment horizontal="center"/>
    </xf>
    <xf numFmtId="166" fontId="3" fillId="5" borderId="9" xfId="0" applyNumberFormat="1" applyFont="1" applyFill="1" applyBorder="1" applyAlignment="1" applyProtection="1">
      <alignment horizontal="center"/>
      <protection locked="0"/>
    </xf>
    <xf numFmtId="1" fontId="3" fillId="5" borderId="24" xfId="0" applyNumberFormat="1" applyFont="1" applyFill="1" applyBorder="1" applyAlignment="1" applyProtection="1">
      <alignment horizontal="center"/>
      <protection locked="0"/>
    </xf>
    <xf numFmtId="1" fontId="3" fillId="5" borderId="25" xfId="0" applyNumberFormat="1" applyFont="1" applyFill="1" applyBorder="1" applyAlignment="1" applyProtection="1">
      <alignment horizontal="center"/>
      <protection locked="0"/>
    </xf>
    <xf numFmtId="10" fontId="2" fillId="2" borderId="7" xfId="0" applyNumberFormat="1" applyFont="1" applyFill="1" applyBorder="1" applyAlignment="1">
      <alignment horizontal="center"/>
    </xf>
    <xf numFmtId="10" fontId="2" fillId="2" borderId="3" xfId="0" applyNumberFormat="1" applyFont="1" applyFill="1" applyBorder="1" applyAlignment="1">
      <alignment horizontal="center"/>
    </xf>
    <xf numFmtId="10" fontId="2" fillId="2" borderId="8" xfId="0" applyNumberFormat="1" applyFont="1" applyFill="1" applyBorder="1" applyAlignment="1">
      <alignment horizontal="center"/>
    </xf>
    <xf numFmtId="2" fontId="2" fillId="2" borderId="44" xfId="0" applyNumberFormat="1" applyFont="1" applyFill="1" applyBorder="1" applyAlignment="1">
      <alignment horizontal="center"/>
    </xf>
    <xf numFmtId="2" fontId="2" fillId="2" borderId="45" xfId="0" applyNumberFormat="1" applyFont="1" applyFill="1" applyBorder="1" applyAlignment="1">
      <alignment horizontal="center"/>
    </xf>
    <xf numFmtId="2" fontId="2" fillId="2" borderId="4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" fontId="3" fillId="3" borderId="47" xfId="0" applyNumberFormat="1" applyFont="1" applyFill="1" applyBorder="1" applyAlignment="1">
      <alignment horizontal="center"/>
    </xf>
    <xf numFmtId="0" fontId="2" fillId="2" borderId="48" xfId="0" applyFont="1" applyFill="1" applyBorder="1" applyAlignment="1">
      <alignment horizontal="right"/>
    </xf>
    <xf numFmtId="0" fontId="3" fillId="5" borderId="49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right"/>
    </xf>
    <xf numFmtId="2" fontId="2" fillId="3" borderId="27" xfId="0" applyNumberFormat="1" applyFont="1" applyFill="1" applyBorder="1" applyAlignment="1">
      <alignment horizontal="center"/>
    </xf>
    <xf numFmtId="2" fontId="2" fillId="4" borderId="27" xfId="0" applyNumberFormat="1" applyFont="1" applyFill="1" applyBorder="1" applyAlignment="1">
      <alignment horizontal="center"/>
    </xf>
    <xf numFmtId="0" fontId="3" fillId="5" borderId="27" xfId="0" applyFont="1" applyFill="1" applyBorder="1" applyAlignment="1" applyProtection="1">
      <alignment horizontal="center"/>
      <protection locked="0"/>
    </xf>
    <xf numFmtId="0" fontId="2" fillId="2" borderId="47" xfId="0" applyFont="1" applyFill="1" applyBorder="1" applyAlignment="1">
      <alignment horizontal="right"/>
    </xf>
    <xf numFmtId="2" fontId="2" fillId="4" borderId="6" xfId="0" applyNumberFormat="1" applyFont="1" applyFill="1" applyBorder="1" applyAlignment="1">
      <alignment horizontal="center"/>
    </xf>
    <xf numFmtId="0" fontId="2" fillId="2" borderId="41" xfId="0" applyFont="1" applyFill="1" applyBorder="1" applyAlignment="1">
      <alignment horizontal="right"/>
    </xf>
    <xf numFmtId="166" fontId="3" fillId="4" borderId="41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right"/>
    </xf>
    <xf numFmtId="2" fontId="2" fillId="2" borderId="43" xfId="0" applyNumberFormat="1" applyFont="1" applyFill="1" applyBorder="1" applyAlignment="1">
      <alignment horizontal="center"/>
    </xf>
    <xf numFmtId="1" fontId="3" fillId="3" borderId="50" xfId="0" applyNumberFormat="1" applyFont="1" applyFill="1" applyBorder="1" applyAlignment="1">
      <alignment horizontal="center"/>
    </xf>
    <xf numFmtId="2" fontId="2" fillId="4" borderId="27" xfId="0" applyNumberFormat="1" applyFont="1" applyFill="1" applyBorder="1" applyAlignment="1">
      <alignment horizontal="center"/>
    </xf>
    <xf numFmtId="2" fontId="2" fillId="4" borderId="6" xfId="0" applyNumberFormat="1" applyFont="1" applyFill="1" applyBorder="1" applyAlignment="1">
      <alignment horizontal="center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49" xfId="0" applyFont="1" applyFill="1" applyBorder="1" applyAlignment="1" applyProtection="1">
      <alignment horizontal="center"/>
      <protection locked="0"/>
    </xf>
    <xf numFmtId="0" fontId="2" fillId="2" borderId="10" xfId="0" applyFont="1" applyFill="1" applyBorder="1" applyAlignment="1">
      <alignment horizontal="right"/>
    </xf>
    <xf numFmtId="2" fontId="2" fillId="4" borderId="5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 vertical="center"/>
    </xf>
    <xf numFmtId="168" fontId="3" fillId="3" borderId="27" xfId="0" applyNumberFormat="1" applyFont="1" applyFill="1" applyBorder="1" applyAlignment="1">
      <alignment horizontal="center"/>
    </xf>
    <xf numFmtId="9" fontId="3" fillId="4" borderId="27" xfId="0" applyNumberFormat="1" applyFont="1" applyFill="1" applyBorder="1" applyAlignment="1">
      <alignment horizontal="center"/>
    </xf>
    <xf numFmtId="0" fontId="3" fillId="2" borderId="52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67" fontId="9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right"/>
    </xf>
    <xf numFmtId="169" fontId="12" fillId="2" borderId="0" xfId="0" applyNumberFormat="1" applyFont="1" applyFill="1"/>
    <xf numFmtId="2" fontId="11" fillId="2" borderId="0" xfId="0" applyNumberFormat="1" applyFont="1" applyFill="1"/>
    <xf numFmtId="0" fontId="13" fillId="2" borderId="0" xfId="0" applyFont="1" applyFill="1" applyAlignment="1">
      <alignment horizontal="left"/>
    </xf>
    <xf numFmtId="0" fontId="10" fillId="2" borderId="0" xfId="0" applyFont="1" applyFill="1"/>
    <xf numFmtId="0" fontId="10" fillId="2" borderId="0" xfId="0" applyFont="1" applyFill="1"/>
    <xf numFmtId="0" fontId="14" fillId="2" borderId="0" xfId="0" applyFont="1" applyFill="1" applyAlignment="1">
      <alignment horizontal="right"/>
    </xf>
    <xf numFmtId="0" fontId="10" fillId="2" borderId="39" xfId="0" applyFont="1" applyFill="1" applyBorder="1"/>
    <xf numFmtId="0" fontId="10" fillId="2" borderId="0" xfId="0" applyFont="1" applyFill="1" applyAlignment="1">
      <alignment horizontal="center"/>
    </xf>
    <xf numFmtId="10" fontId="10" fillId="2" borderId="39" xfId="0" applyNumberFormat="1" applyFont="1" applyFill="1" applyBorder="1"/>
    <xf numFmtId="0" fontId="15" fillId="2" borderId="0" xfId="0" applyFont="1" applyFill="1"/>
    <xf numFmtId="0" fontId="14" fillId="2" borderId="34" xfId="0" applyFont="1" applyFill="1" applyBorder="1"/>
    <xf numFmtId="0" fontId="14" fillId="2" borderId="34" xfId="0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14" fillId="2" borderId="0" xfId="0" applyFont="1" applyFill="1" applyAlignment="1">
      <alignment horizontal="right"/>
    </xf>
    <xf numFmtId="0" fontId="10" fillId="2" borderId="35" xfId="0" applyFont="1" applyFill="1" applyBorder="1"/>
    <xf numFmtId="0" fontId="10" fillId="2" borderId="0" xfId="0" applyFont="1" applyFill="1"/>
    <xf numFmtId="0" fontId="10" fillId="2" borderId="35" xfId="0" applyFont="1" applyFill="1" applyBorder="1"/>
    <xf numFmtId="0" fontId="14" fillId="2" borderId="42" xfId="0" applyFont="1" applyFill="1" applyBorder="1"/>
    <xf numFmtId="0" fontId="14" fillId="2" borderId="0" xfId="0" applyFont="1" applyFill="1"/>
    <xf numFmtId="0" fontId="10" fillId="2" borderId="42" xfId="0" applyFont="1" applyFill="1" applyBorder="1"/>
    <xf numFmtId="170" fontId="10" fillId="2" borderId="0" xfId="0" applyNumberFormat="1" applyFont="1" applyFill="1"/>
    <xf numFmtId="167" fontId="10" fillId="2" borderId="0" xfId="0" applyNumberFormat="1" applyFont="1" applyFill="1" applyAlignment="1">
      <alignment horizontal="center"/>
    </xf>
    <xf numFmtId="2" fontId="14" fillId="2" borderId="0" xfId="0" applyNumberFormat="1" applyFont="1" applyFill="1"/>
    <xf numFmtId="10" fontId="9" fillId="2" borderId="0" xfId="0" applyNumberFormat="1" applyFont="1" applyFill="1"/>
    <xf numFmtId="2" fontId="14" fillId="2" borderId="57" xfId="0" applyNumberFormat="1" applyFont="1" applyFill="1" applyBorder="1" applyAlignment="1">
      <alignment horizontal="center" vertical="center"/>
    </xf>
    <xf numFmtId="0" fontId="10" fillId="2" borderId="57" xfId="0" applyFont="1" applyFill="1" applyBorder="1" applyAlignment="1">
      <alignment horizontal="right" vertical="center"/>
    </xf>
    <xf numFmtId="167" fontId="10" fillId="2" borderId="57" xfId="0" applyNumberFormat="1" applyFont="1" applyFill="1" applyBorder="1" applyAlignment="1">
      <alignment horizontal="center" vertical="center"/>
    </xf>
    <xf numFmtId="169" fontId="14" fillId="2" borderId="57" xfId="0" applyNumberFormat="1" applyFont="1" applyFill="1" applyBorder="1" applyAlignment="1">
      <alignment horizontal="center" vertical="center"/>
    </xf>
    <xf numFmtId="0" fontId="14" fillId="2" borderId="57" xfId="0" applyFont="1" applyFill="1" applyBorder="1" applyAlignment="1">
      <alignment horizontal="center" wrapText="1"/>
    </xf>
    <xf numFmtId="169" fontId="14" fillId="2" borderId="57" xfId="0" applyNumberFormat="1" applyFont="1" applyFill="1" applyBorder="1" applyAlignment="1">
      <alignment horizontal="center" wrapText="1"/>
    </xf>
    <xf numFmtId="10" fontId="10" fillId="2" borderId="15" xfId="0" applyNumberFormat="1" applyFont="1" applyFill="1" applyBorder="1" applyAlignment="1">
      <alignment horizontal="center"/>
    </xf>
    <xf numFmtId="10" fontId="10" fillId="2" borderId="16" xfId="0" applyNumberFormat="1" applyFont="1" applyFill="1" applyBorder="1" applyAlignment="1">
      <alignment horizontal="center"/>
    </xf>
    <xf numFmtId="10" fontId="10" fillId="2" borderId="17" xfId="0" applyNumberFormat="1" applyFont="1" applyFill="1" applyBorder="1" applyAlignment="1">
      <alignment horizontal="center"/>
    </xf>
    <xf numFmtId="0" fontId="13" fillId="2" borderId="0" xfId="0" applyFont="1" applyFill="1"/>
    <xf numFmtId="0" fontId="16" fillId="2" borderId="0" xfId="0" applyFont="1" applyFill="1" applyAlignment="1">
      <alignment wrapText="1"/>
    </xf>
    <xf numFmtId="0" fontId="14" fillId="2" borderId="57" xfId="0" applyFont="1" applyFill="1" applyBorder="1" applyAlignment="1">
      <alignment horizontal="center" vertical="center"/>
    </xf>
    <xf numFmtId="168" fontId="14" fillId="2" borderId="41" xfId="0" applyNumberFormat="1" applyFont="1" applyFill="1" applyBorder="1" applyAlignment="1">
      <alignment horizontal="center"/>
    </xf>
    <xf numFmtId="168" fontId="14" fillId="2" borderId="13" xfId="0" applyNumberFormat="1" applyFont="1" applyFill="1" applyBorder="1" applyAlignment="1">
      <alignment horizontal="center"/>
    </xf>
    <xf numFmtId="2" fontId="10" fillId="5" borderId="16" xfId="0" applyNumberFormat="1" applyFont="1" applyFill="1" applyBorder="1" applyProtection="1">
      <protection locked="0"/>
    </xf>
    <xf numFmtId="2" fontId="10" fillId="5" borderId="17" xfId="0" applyNumberFormat="1" applyFont="1" applyFill="1" applyBorder="1" applyProtection="1">
      <protection locked="0"/>
    </xf>
    <xf numFmtId="170" fontId="10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8" fillId="2" borderId="0" xfId="0" applyFont="1" applyFill="1"/>
    <xf numFmtId="0" fontId="18" fillId="5" borderId="0" xfId="0" applyFont="1" applyFill="1" applyAlignment="1" applyProtection="1">
      <alignment horizontal="left"/>
      <protection locked="0"/>
    </xf>
    <xf numFmtId="0" fontId="2" fillId="5" borderId="0" xfId="0" applyFont="1" applyFill="1" applyProtection="1">
      <protection locked="0"/>
    </xf>
    <xf numFmtId="171" fontId="18" fillId="5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7" fillId="5" borderId="0" xfId="0" applyFont="1" applyFill="1" applyAlignment="1" applyProtection="1">
      <alignment horizontal="center"/>
      <protection locked="0"/>
    </xf>
    <xf numFmtId="0" fontId="18" fillId="5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2" fontId="17" fillId="5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vertical="center" wrapText="1"/>
    </xf>
    <xf numFmtId="0" fontId="4" fillId="2" borderId="0" xfId="0" applyFont="1" applyFill="1"/>
    <xf numFmtId="2" fontId="3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 vertical="center" wrapText="1"/>
    </xf>
    <xf numFmtId="165" fontId="3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7" fillId="5" borderId="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right"/>
    </xf>
    <xf numFmtId="0" fontId="17" fillId="5" borderId="3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5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7" fillId="5" borderId="40" xfId="0" applyFont="1" applyFill="1" applyBorder="1" applyAlignment="1" applyProtection="1">
      <alignment horizontal="center"/>
      <protection locked="0"/>
    </xf>
    <xf numFmtId="166" fontId="2" fillId="2" borderId="23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2" fillId="2" borderId="3" xfId="0" applyFont="1" applyFill="1" applyBorder="1" applyAlignment="1">
      <alignment horizontal="center"/>
    </xf>
    <xf numFmtId="0" fontId="17" fillId="5" borderId="2" xfId="0" applyFont="1" applyFill="1" applyBorder="1" applyAlignment="1" applyProtection="1">
      <alignment horizontal="center"/>
      <protection locked="0"/>
    </xf>
    <xf numFmtId="166" fontId="2" fillId="2" borderId="24" xfId="0" applyNumberFormat="1" applyFont="1" applyFill="1" applyBorder="1" applyAlignment="1">
      <alignment horizontal="center"/>
    </xf>
    <xf numFmtId="166" fontId="2" fillId="2" borderId="37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8" xfId="0" applyFont="1" applyFill="1" applyBorder="1" applyAlignment="1">
      <alignment horizontal="center"/>
    </xf>
    <xf numFmtId="0" fontId="17" fillId="5" borderId="9" xfId="0" applyFont="1" applyFill="1" applyBorder="1" applyAlignment="1" applyProtection="1">
      <alignment horizontal="center"/>
      <protection locked="0"/>
    </xf>
    <xf numFmtId="166" fontId="2" fillId="2" borderId="25" xfId="0" applyNumberFormat="1" applyFont="1" applyFill="1" applyBorder="1" applyAlignment="1">
      <alignment horizontal="center"/>
    </xf>
    <xf numFmtId="166" fontId="2" fillId="2" borderId="38" xfId="0" applyNumberFormat="1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3" xfId="0" applyFont="1" applyFill="1" applyBorder="1" applyAlignment="1">
      <alignment horizontal="right"/>
    </xf>
    <xf numFmtId="1" fontId="3" fillId="3" borderId="10" xfId="0" applyNumberFormat="1" applyFont="1" applyFill="1" applyBorder="1" applyAlignment="1">
      <alignment horizontal="center"/>
    </xf>
    <xf numFmtId="166" fontId="3" fillId="3" borderId="20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2" fillId="2" borderId="36" xfId="0" applyFont="1" applyFill="1" applyBorder="1" applyAlignment="1">
      <alignment horizontal="right"/>
    </xf>
    <xf numFmtId="0" fontId="17" fillId="5" borderId="41" xfId="0" applyFont="1" applyFill="1" applyBorder="1" applyAlignment="1" applyProtection="1">
      <alignment horizontal="center"/>
      <protection locked="0"/>
    </xf>
    <xf numFmtId="0" fontId="2" fillId="2" borderId="42" xfId="0" applyFont="1" applyFill="1" applyBorder="1" applyAlignment="1">
      <alignment horizontal="right"/>
    </xf>
    <xf numFmtId="2" fontId="2" fillId="3" borderId="1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67" fontId="2" fillId="3" borderId="12" xfId="0" applyNumberFormat="1" applyFont="1" applyFill="1" applyBorder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7" fontId="2" fillId="3" borderId="13" xfId="0" applyNumberFormat="1" applyFont="1" applyFill="1" applyBorder="1" applyAlignment="1">
      <alignment horizontal="center"/>
    </xf>
    <xf numFmtId="0" fontId="2" fillId="2" borderId="58" xfId="0" applyFont="1" applyFill="1" applyBorder="1" applyAlignment="1">
      <alignment horizontal="right"/>
    </xf>
    <xf numFmtId="167" fontId="17" fillId="5" borderId="12" xfId="0" applyNumberFormat="1" applyFont="1" applyFill="1" applyBorder="1" applyAlignment="1" applyProtection="1">
      <alignment horizontal="center"/>
      <protection locked="0"/>
    </xf>
    <xf numFmtId="167" fontId="2" fillId="2" borderId="0" xfId="0" applyNumberFormat="1" applyFont="1" applyFill="1"/>
    <xf numFmtId="0" fontId="2" fillId="2" borderId="40" xfId="0" applyFont="1" applyFill="1" applyBorder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2" fillId="2" borderId="17" xfId="0" applyFont="1" applyFill="1" applyBorder="1" applyAlignment="1">
      <alignment horizontal="right"/>
    </xf>
    <xf numFmtId="2" fontId="2" fillId="3" borderId="17" xfId="0" applyNumberFormat="1" applyFont="1" applyFill="1" applyBorder="1" applyAlignment="1">
      <alignment horizontal="center"/>
    </xf>
    <xf numFmtId="166" fontId="3" fillId="4" borderId="15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3" borderId="1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right"/>
    </xf>
    <xf numFmtId="0" fontId="2" fillId="4" borderId="17" xfId="0" applyFont="1" applyFill="1" applyBorder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72" fontId="17" fillId="5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7" fillId="5" borderId="1" xfId="0" applyFont="1" applyFill="1" applyBorder="1" applyAlignment="1" applyProtection="1">
      <alignment horizontal="center"/>
      <protection locked="0"/>
    </xf>
    <xf numFmtId="2" fontId="2" fillId="2" borderId="1" xfId="0" applyNumberFormat="1" applyFont="1" applyFill="1" applyBorder="1" applyAlignment="1">
      <alignment horizontal="center"/>
    </xf>
    <xf numFmtId="10" fontId="2" fillId="2" borderId="15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 vertical="center"/>
    </xf>
    <xf numFmtId="1" fontId="17" fillId="5" borderId="2" xfId="0" applyNumberFormat="1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>
      <alignment horizontal="center"/>
    </xf>
    <xf numFmtId="0" fontId="17" fillId="5" borderId="29" xfId="0" applyFont="1" applyFill="1" applyBorder="1" applyAlignment="1" applyProtection="1">
      <alignment horizontal="center"/>
      <protection locked="0"/>
    </xf>
    <xf numFmtId="2" fontId="2" fillId="2" borderId="15" xfId="0" applyNumberFormat="1" applyFont="1" applyFill="1" applyBorder="1" applyAlignment="1">
      <alignment horizontal="center"/>
    </xf>
    <xf numFmtId="10" fontId="2" fillId="2" borderId="4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/>
    </xf>
    <xf numFmtId="10" fontId="2" fillId="2" borderId="3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/>
    </xf>
    <xf numFmtId="10" fontId="2" fillId="2" borderId="43" xfId="0" applyNumberFormat="1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/>
    </xf>
    <xf numFmtId="2" fontId="18" fillId="2" borderId="43" xfId="0" applyNumberFormat="1" applyFont="1" applyFill="1" applyBorder="1" applyAlignment="1">
      <alignment horizontal="center"/>
    </xf>
    <xf numFmtId="10" fontId="2" fillId="2" borderId="17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4" xfId="0" applyFont="1" applyFill="1" applyBorder="1" applyAlignment="1">
      <alignment horizontal="right"/>
    </xf>
    <xf numFmtId="10" fontId="17" fillId="4" borderId="8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right"/>
    </xf>
    <xf numFmtId="168" fontId="17" fillId="3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13" xfId="0" applyFont="1" applyFill="1" applyBorder="1" applyAlignment="1">
      <alignment horizontal="right"/>
    </xf>
    <xf numFmtId="0" fontId="17" fillId="4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168" fontId="17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7" fillId="5" borderId="0" xfId="0" applyFont="1" applyFill="1" applyAlignment="1" applyProtection="1">
      <alignment horizontal="center"/>
      <protection locked="0"/>
    </xf>
    <xf numFmtId="0" fontId="3" fillId="2" borderId="2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166" fontId="17" fillId="5" borderId="9" xfId="0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right"/>
    </xf>
    <xf numFmtId="1" fontId="3" fillId="3" borderId="50" xfId="0" applyNumberFormat="1" applyFont="1" applyFill="1" applyBorder="1" applyAlignment="1">
      <alignment horizontal="center"/>
    </xf>
    <xf numFmtId="1" fontId="3" fillId="3" borderId="33" xfId="0" applyNumberFormat="1" applyFont="1" applyFill="1" applyBorder="1" applyAlignment="1">
      <alignment horizontal="center"/>
    </xf>
    <xf numFmtId="166" fontId="3" fillId="3" borderId="17" xfId="0" applyNumberFormat="1" applyFont="1" applyFill="1" applyBorder="1" applyAlignment="1">
      <alignment horizontal="center"/>
    </xf>
    <xf numFmtId="0" fontId="2" fillId="2" borderId="48" xfId="0" applyFont="1" applyFill="1" applyBorder="1" applyAlignment="1">
      <alignment horizontal="right"/>
    </xf>
    <xf numFmtId="0" fontId="17" fillId="5" borderId="49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right"/>
    </xf>
    <xf numFmtId="2" fontId="2" fillId="3" borderId="27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4" borderId="27" xfId="0" applyNumberFormat="1" applyFont="1" applyFill="1" applyBorder="1" applyAlignment="1">
      <alignment horizontal="center"/>
    </xf>
    <xf numFmtId="167" fontId="2" fillId="3" borderId="27" xfId="0" applyNumberFormat="1" applyFont="1" applyFill="1" applyBorder="1" applyAlignment="1">
      <alignment horizontal="center"/>
    </xf>
    <xf numFmtId="0" fontId="9" fillId="2" borderId="0" xfId="0" applyFont="1" applyFill="1"/>
    <xf numFmtId="167" fontId="2" fillId="4" borderId="27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2" fillId="2" borderId="47" xfId="0" applyFont="1" applyFill="1" applyBorder="1" applyAlignment="1">
      <alignment horizontal="right"/>
    </xf>
    <xf numFmtId="2" fontId="2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2" borderId="41" xfId="0" applyFont="1" applyFill="1" applyBorder="1" applyAlignment="1">
      <alignment horizontal="right"/>
    </xf>
    <xf numFmtId="166" fontId="3" fillId="4" borderId="41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5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1" fontId="17" fillId="5" borderId="24" xfId="0" applyNumberFormat="1" applyFont="1" applyFill="1" applyBorder="1" applyAlignment="1" applyProtection="1">
      <alignment horizontal="center"/>
      <protection locked="0"/>
    </xf>
    <xf numFmtId="2" fontId="2" fillId="2" borderId="23" xfId="0" applyNumberFormat="1" applyFont="1" applyFill="1" applyBorder="1" applyAlignment="1">
      <alignment horizontal="center"/>
    </xf>
    <xf numFmtId="10" fontId="2" fillId="2" borderId="6" xfId="0" applyNumberFormat="1" applyFont="1" applyFill="1" applyBorder="1" applyAlignment="1">
      <alignment horizontal="center"/>
    </xf>
    <xf numFmtId="2" fontId="2" fillId="2" borderId="24" xfId="0" applyNumberFormat="1" applyFont="1" applyFill="1" applyBorder="1" applyAlignment="1">
      <alignment horizontal="center"/>
    </xf>
    <xf numFmtId="10" fontId="2" fillId="2" borderId="37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" fontId="17" fillId="5" borderId="25" xfId="0" applyNumberFormat="1" applyFont="1" applyFill="1" applyBorder="1" applyAlignment="1" applyProtection="1">
      <alignment horizontal="center"/>
      <protection locked="0"/>
    </xf>
    <xf numFmtId="2" fontId="2" fillId="2" borderId="25" xfId="0" applyNumberFormat="1" applyFont="1" applyFill="1" applyBorder="1" applyAlignment="1">
      <alignment horizontal="center"/>
    </xf>
    <xf numFmtId="10" fontId="2" fillId="2" borderId="38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6" fontId="2" fillId="2" borderId="26" xfId="0" applyNumberFormat="1" applyFont="1" applyFill="1" applyBorder="1" applyAlignment="1">
      <alignment horizontal="right"/>
    </xf>
    <xf numFmtId="10" fontId="17" fillId="4" borderId="27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8" xfId="0" applyFont="1" applyFill="1" applyBorder="1"/>
    <xf numFmtId="10" fontId="17" fillId="3" borderId="27" xfId="0" applyNumberFormat="1" applyFont="1" applyFill="1" applyBorder="1" applyAlignment="1">
      <alignment horizontal="center"/>
    </xf>
    <xf numFmtId="0" fontId="2" fillId="2" borderId="29" xfId="0" applyFont="1" applyFill="1" applyBorder="1"/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right"/>
    </xf>
    <xf numFmtId="0" fontId="17" fillId="4" borderId="13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left" vertical="center" wrapText="1"/>
    </xf>
    <xf numFmtId="0" fontId="2" fillId="2" borderId="39" xfId="0" applyFont="1" applyFill="1" applyBorder="1"/>
    <xf numFmtId="0" fontId="2" fillId="2" borderId="34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2" fillId="2" borderId="35" xfId="0" applyFont="1" applyFill="1" applyBorder="1"/>
    <xf numFmtId="0" fontId="2" fillId="2" borderId="35" xfId="0" applyFont="1" applyFill="1" applyBorder="1"/>
    <xf numFmtId="0" fontId="3" fillId="2" borderId="42" xfId="0" applyFont="1" applyFill="1" applyBorder="1"/>
    <xf numFmtId="0" fontId="2" fillId="2" borderId="42" xfId="0" applyFont="1" applyFill="1" applyBorder="1"/>
    <xf numFmtId="0" fontId="8" fillId="2" borderId="0" xfId="0" applyFont="1" applyFill="1" applyAlignment="1">
      <alignment horizontal="right" vertical="center" wrapText="1"/>
    </xf>
    <xf numFmtId="0" fontId="17" fillId="2" borderId="0" xfId="0" applyFont="1" applyFill="1" applyAlignment="1" applyProtection="1">
      <alignment horizontal="right"/>
      <protection locked="0"/>
    </xf>
    <xf numFmtId="0" fontId="2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8" fillId="2" borderId="0" xfId="0" applyFont="1" applyFill="1"/>
    <xf numFmtId="0" fontId="18" fillId="5" borderId="0" xfId="0" applyFont="1" applyFill="1" applyAlignment="1" applyProtection="1">
      <alignment horizontal="left"/>
      <protection locked="0"/>
    </xf>
    <xf numFmtId="0" fontId="2" fillId="5" borderId="0" xfId="0" applyFont="1" applyFill="1" applyProtection="1">
      <protection locked="0"/>
    </xf>
    <xf numFmtId="171" fontId="18" fillId="5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7" fillId="5" borderId="0" xfId="0" applyFont="1" applyFill="1" applyAlignment="1" applyProtection="1">
      <alignment horizontal="center"/>
      <protection locked="0"/>
    </xf>
    <xf numFmtId="0" fontId="18" fillId="5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2" fontId="17" fillId="5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vertical="center" wrapText="1"/>
    </xf>
    <xf numFmtId="0" fontId="4" fillId="2" borderId="0" xfId="0" applyFont="1" applyFill="1"/>
    <xf numFmtId="2" fontId="3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 vertical="center" wrapText="1"/>
    </xf>
    <xf numFmtId="165" fontId="3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7" fillId="5" borderId="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right"/>
    </xf>
    <xf numFmtId="0" fontId="17" fillId="5" borderId="3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5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7" fillId="5" borderId="40" xfId="0" applyFont="1" applyFill="1" applyBorder="1" applyAlignment="1" applyProtection="1">
      <alignment horizontal="center"/>
      <protection locked="0"/>
    </xf>
    <xf numFmtId="166" fontId="2" fillId="2" borderId="23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2" fillId="2" borderId="3" xfId="0" applyFont="1" applyFill="1" applyBorder="1" applyAlignment="1">
      <alignment horizontal="center"/>
    </xf>
    <xf numFmtId="0" fontId="17" fillId="5" borderId="2" xfId="0" applyFont="1" applyFill="1" applyBorder="1" applyAlignment="1" applyProtection="1">
      <alignment horizontal="center"/>
      <protection locked="0"/>
    </xf>
    <xf numFmtId="166" fontId="2" fillId="2" borderId="24" xfId="0" applyNumberFormat="1" applyFont="1" applyFill="1" applyBorder="1" applyAlignment="1">
      <alignment horizontal="center"/>
    </xf>
    <xf numFmtId="166" fontId="2" fillId="2" borderId="37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8" xfId="0" applyFont="1" applyFill="1" applyBorder="1" applyAlignment="1">
      <alignment horizontal="center"/>
    </xf>
    <xf numFmtId="0" fontId="17" fillId="5" borderId="9" xfId="0" applyFont="1" applyFill="1" applyBorder="1" applyAlignment="1" applyProtection="1">
      <alignment horizontal="center"/>
      <protection locked="0"/>
    </xf>
    <xf numFmtId="166" fontId="2" fillId="2" borderId="25" xfId="0" applyNumberFormat="1" applyFont="1" applyFill="1" applyBorder="1" applyAlignment="1">
      <alignment horizontal="center"/>
    </xf>
    <xf numFmtId="166" fontId="2" fillId="2" borderId="38" xfId="0" applyNumberFormat="1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3" xfId="0" applyFont="1" applyFill="1" applyBorder="1" applyAlignment="1">
      <alignment horizontal="right"/>
    </xf>
    <xf numFmtId="1" fontId="3" fillId="3" borderId="10" xfId="0" applyNumberFormat="1" applyFont="1" applyFill="1" applyBorder="1" applyAlignment="1">
      <alignment horizontal="center"/>
    </xf>
    <xf numFmtId="166" fontId="3" fillId="3" borderId="20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2" fillId="2" borderId="36" xfId="0" applyFont="1" applyFill="1" applyBorder="1" applyAlignment="1">
      <alignment horizontal="right"/>
    </xf>
    <xf numFmtId="0" fontId="17" fillId="5" borderId="41" xfId="0" applyFont="1" applyFill="1" applyBorder="1" applyAlignment="1" applyProtection="1">
      <alignment horizontal="center"/>
      <protection locked="0"/>
    </xf>
    <xf numFmtId="0" fontId="2" fillId="2" borderId="42" xfId="0" applyFont="1" applyFill="1" applyBorder="1" applyAlignment="1">
      <alignment horizontal="right"/>
    </xf>
    <xf numFmtId="2" fontId="2" fillId="3" borderId="1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67" fontId="2" fillId="3" borderId="12" xfId="0" applyNumberFormat="1" applyFont="1" applyFill="1" applyBorder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7" fontId="2" fillId="3" borderId="13" xfId="0" applyNumberFormat="1" applyFont="1" applyFill="1" applyBorder="1" applyAlignment="1">
      <alignment horizontal="center"/>
    </xf>
    <xf numFmtId="0" fontId="2" fillId="2" borderId="58" xfId="0" applyFont="1" applyFill="1" applyBorder="1" applyAlignment="1">
      <alignment horizontal="right"/>
    </xf>
    <xf numFmtId="167" fontId="17" fillId="5" borderId="12" xfId="0" applyNumberFormat="1" applyFont="1" applyFill="1" applyBorder="1" applyAlignment="1" applyProtection="1">
      <alignment horizontal="center"/>
      <protection locked="0"/>
    </xf>
    <xf numFmtId="167" fontId="2" fillId="2" borderId="0" xfId="0" applyNumberFormat="1" applyFont="1" applyFill="1"/>
    <xf numFmtId="0" fontId="2" fillId="2" borderId="40" xfId="0" applyFont="1" applyFill="1" applyBorder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2" fillId="2" borderId="17" xfId="0" applyFont="1" applyFill="1" applyBorder="1" applyAlignment="1">
      <alignment horizontal="right"/>
    </xf>
    <xf numFmtId="2" fontId="2" fillId="3" borderId="17" xfId="0" applyNumberFormat="1" applyFont="1" applyFill="1" applyBorder="1" applyAlignment="1">
      <alignment horizontal="center"/>
    </xf>
    <xf numFmtId="166" fontId="3" fillId="4" borderId="15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3" borderId="1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right"/>
    </xf>
    <xf numFmtId="0" fontId="2" fillId="4" borderId="17" xfId="0" applyFont="1" applyFill="1" applyBorder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72" fontId="17" fillId="5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7" fillId="5" borderId="1" xfId="0" applyFont="1" applyFill="1" applyBorder="1" applyAlignment="1" applyProtection="1">
      <alignment horizontal="center"/>
      <protection locked="0"/>
    </xf>
    <xf numFmtId="2" fontId="2" fillId="2" borderId="1" xfId="0" applyNumberFormat="1" applyFont="1" applyFill="1" applyBorder="1" applyAlignment="1">
      <alignment horizontal="center"/>
    </xf>
    <xf numFmtId="10" fontId="2" fillId="2" borderId="15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 vertical="center"/>
    </xf>
    <xf numFmtId="1" fontId="17" fillId="5" borderId="2" xfId="0" applyNumberFormat="1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>
      <alignment horizontal="center"/>
    </xf>
    <xf numFmtId="0" fontId="17" fillId="5" borderId="29" xfId="0" applyFont="1" applyFill="1" applyBorder="1" applyAlignment="1" applyProtection="1">
      <alignment horizontal="center"/>
      <protection locked="0"/>
    </xf>
    <xf numFmtId="2" fontId="2" fillId="2" borderId="15" xfId="0" applyNumberFormat="1" applyFont="1" applyFill="1" applyBorder="1" applyAlignment="1">
      <alignment horizontal="center"/>
    </xf>
    <xf numFmtId="10" fontId="2" fillId="2" borderId="4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/>
    </xf>
    <xf numFmtId="10" fontId="2" fillId="2" borderId="3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/>
    </xf>
    <xf numFmtId="10" fontId="2" fillId="2" borderId="43" xfId="0" applyNumberFormat="1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/>
    </xf>
    <xf numFmtId="2" fontId="18" fillId="2" borderId="43" xfId="0" applyNumberFormat="1" applyFont="1" applyFill="1" applyBorder="1" applyAlignment="1">
      <alignment horizontal="center"/>
    </xf>
    <xf numFmtId="10" fontId="2" fillId="2" borderId="17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4" xfId="0" applyFont="1" applyFill="1" applyBorder="1" applyAlignment="1">
      <alignment horizontal="right"/>
    </xf>
    <xf numFmtId="10" fontId="17" fillId="4" borderId="8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right"/>
    </xf>
    <xf numFmtId="168" fontId="17" fillId="3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13" xfId="0" applyFont="1" applyFill="1" applyBorder="1" applyAlignment="1">
      <alignment horizontal="right"/>
    </xf>
    <xf numFmtId="0" fontId="17" fillId="4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168" fontId="17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7" fillId="5" borderId="0" xfId="0" applyFont="1" applyFill="1" applyAlignment="1" applyProtection="1">
      <alignment horizontal="center"/>
      <protection locked="0"/>
    </xf>
    <xf numFmtId="0" fontId="3" fillId="2" borderId="2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166" fontId="17" fillId="5" borderId="9" xfId="0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right"/>
    </xf>
    <xf numFmtId="1" fontId="3" fillId="3" borderId="50" xfId="0" applyNumberFormat="1" applyFont="1" applyFill="1" applyBorder="1" applyAlignment="1">
      <alignment horizontal="center"/>
    </xf>
    <xf numFmtId="1" fontId="3" fillId="3" borderId="33" xfId="0" applyNumberFormat="1" applyFont="1" applyFill="1" applyBorder="1" applyAlignment="1">
      <alignment horizontal="center"/>
    </xf>
    <xf numFmtId="166" fontId="3" fillId="3" borderId="17" xfId="0" applyNumberFormat="1" applyFont="1" applyFill="1" applyBorder="1" applyAlignment="1">
      <alignment horizontal="center"/>
    </xf>
    <xf numFmtId="0" fontId="2" fillId="2" borderId="48" xfId="0" applyFont="1" applyFill="1" applyBorder="1" applyAlignment="1">
      <alignment horizontal="right"/>
    </xf>
    <xf numFmtId="0" fontId="17" fillId="5" borderId="49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right"/>
    </xf>
    <xf numFmtId="2" fontId="2" fillId="3" borderId="27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4" borderId="27" xfId="0" applyNumberFormat="1" applyFont="1" applyFill="1" applyBorder="1" applyAlignment="1">
      <alignment horizontal="center"/>
    </xf>
    <xf numFmtId="167" fontId="2" fillId="3" borderId="27" xfId="0" applyNumberFormat="1" applyFont="1" applyFill="1" applyBorder="1" applyAlignment="1">
      <alignment horizontal="center"/>
    </xf>
    <xf numFmtId="0" fontId="9" fillId="2" borderId="0" xfId="0" applyFont="1" applyFill="1"/>
    <xf numFmtId="167" fontId="2" fillId="4" borderId="27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2" fillId="2" borderId="47" xfId="0" applyFont="1" applyFill="1" applyBorder="1" applyAlignment="1">
      <alignment horizontal="right"/>
    </xf>
    <xf numFmtId="2" fontId="2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2" borderId="41" xfId="0" applyFont="1" applyFill="1" applyBorder="1" applyAlignment="1">
      <alignment horizontal="right"/>
    </xf>
    <xf numFmtId="166" fontId="3" fillId="4" borderId="41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5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1" fontId="17" fillId="5" borderId="24" xfId="0" applyNumberFormat="1" applyFont="1" applyFill="1" applyBorder="1" applyAlignment="1" applyProtection="1">
      <alignment horizontal="center"/>
      <protection locked="0"/>
    </xf>
    <xf numFmtId="2" fontId="2" fillId="2" borderId="23" xfId="0" applyNumberFormat="1" applyFont="1" applyFill="1" applyBorder="1" applyAlignment="1">
      <alignment horizontal="center"/>
    </xf>
    <xf numFmtId="10" fontId="2" fillId="2" borderId="6" xfId="0" applyNumberFormat="1" applyFont="1" applyFill="1" applyBorder="1" applyAlignment="1">
      <alignment horizontal="center"/>
    </xf>
    <xf numFmtId="2" fontId="2" fillId="2" borderId="24" xfId="0" applyNumberFormat="1" applyFont="1" applyFill="1" applyBorder="1" applyAlignment="1">
      <alignment horizontal="center"/>
    </xf>
    <xf numFmtId="10" fontId="2" fillId="2" borderId="37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" fontId="17" fillId="5" borderId="25" xfId="0" applyNumberFormat="1" applyFont="1" applyFill="1" applyBorder="1" applyAlignment="1" applyProtection="1">
      <alignment horizontal="center"/>
      <protection locked="0"/>
    </xf>
    <xf numFmtId="2" fontId="2" fillId="2" borderId="25" xfId="0" applyNumberFormat="1" applyFont="1" applyFill="1" applyBorder="1" applyAlignment="1">
      <alignment horizontal="center"/>
    </xf>
    <xf numFmtId="10" fontId="2" fillId="2" borderId="38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6" fontId="2" fillId="2" borderId="26" xfId="0" applyNumberFormat="1" applyFont="1" applyFill="1" applyBorder="1" applyAlignment="1">
      <alignment horizontal="right"/>
    </xf>
    <xf numFmtId="10" fontId="17" fillId="4" borderId="27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8" xfId="0" applyFont="1" applyFill="1" applyBorder="1"/>
    <xf numFmtId="10" fontId="17" fillId="3" borderId="27" xfId="0" applyNumberFormat="1" applyFont="1" applyFill="1" applyBorder="1" applyAlignment="1">
      <alignment horizontal="center"/>
    </xf>
    <xf numFmtId="0" fontId="2" fillId="2" borderId="29" xfId="0" applyFont="1" applyFill="1" applyBorder="1"/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right"/>
    </xf>
    <xf numFmtId="0" fontId="17" fillId="4" borderId="13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left" vertical="center" wrapText="1"/>
    </xf>
    <xf numFmtId="0" fontId="2" fillId="2" borderId="39" xfId="0" applyFont="1" applyFill="1" applyBorder="1"/>
    <xf numFmtId="0" fontId="2" fillId="2" borderId="34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2" fillId="2" borderId="35" xfId="0" applyFont="1" applyFill="1" applyBorder="1"/>
    <xf numFmtId="0" fontId="2" fillId="2" borderId="35" xfId="0" applyFont="1" applyFill="1" applyBorder="1"/>
    <xf numFmtId="0" fontId="3" fillId="2" borderId="42" xfId="0" applyFont="1" applyFill="1" applyBorder="1"/>
    <xf numFmtId="0" fontId="2" fillId="2" borderId="42" xfId="0" applyFont="1" applyFill="1" applyBorder="1"/>
    <xf numFmtId="0" fontId="8" fillId="2" borderId="0" xfId="0" applyFont="1" applyFill="1" applyAlignment="1">
      <alignment horizontal="right" vertical="center" wrapText="1"/>
    </xf>
    <xf numFmtId="0" fontId="17" fillId="2" borderId="0" xfId="0" applyFont="1" applyFill="1" applyAlignment="1" applyProtection="1">
      <alignment horizontal="right"/>
      <protection locked="0"/>
    </xf>
    <xf numFmtId="0" fontId="3" fillId="2" borderId="34" xfId="0" applyFont="1" applyFill="1" applyBorder="1" applyAlignment="1">
      <alignment horizontal="center"/>
    </xf>
    <xf numFmtId="0" fontId="8" fillId="2" borderId="53" xfId="0" applyFont="1" applyFill="1" applyBorder="1" applyAlignment="1">
      <alignment horizontal="justify" vertical="center" wrapText="1"/>
    </xf>
    <xf numFmtId="0" fontId="8" fillId="2" borderId="54" xfId="0" applyFont="1" applyFill="1" applyBorder="1" applyAlignment="1">
      <alignment horizontal="justify" vertical="center" wrapText="1"/>
    </xf>
    <xf numFmtId="0" fontId="8" fillId="2" borderId="55" xfId="0" applyFont="1" applyFill="1" applyBorder="1" applyAlignment="1">
      <alignment horizontal="justify" vertical="center" wrapText="1"/>
    </xf>
    <xf numFmtId="0" fontId="3" fillId="2" borderId="21" xfId="0" applyFont="1" applyFill="1" applyBorder="1" applyAlignment="1">
      <alignment horizontal="center"/>
    </xf>
    <xf numFmtId="0" fontId="3" fillId="2" borderId="56" xfId="0" applyFont="1" applyFill="1" applyBorder="1" applyAlignment="1">
      <alignment horizontal="center"/>
    </xf>
    <xf numFmtId="0" fontId="8" fillId="2" borderId="53" xfId="0" applyFont="1" applyFill="1" applyBorder="1" applyAlignment="1">
      <alignment horizontal="left" vertical="center" wrapText="1"/>
    </xf>
    <xf numFmtId="0" fontId="8" fillId="2" borderId="54" xfId="0" applyFont="1" applyFill="1" applyBorder="1" applyAlignment="1">
      <alignment horizontal="left" vertical="center" wrapText="1"/>
    </xf>
    <xf numFmtId="0" fontId="8" fillId="2" borderId="55" xfId="0" applyFont="1" applyFill="1" applyBorder="1" applyAlignment="1">
      <alignment horizontal="left"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2" fontId="3" fillId="5" borderId="15" xfId="0" applyNumberFormat="1" applyFont="1" applyFill="1" applyBorder="1" applyAlignment="1" applyProtection="1">
      <alignment horizontal="center" vertical="center"/>
      <protection locked="0"/>
    </xf>
    <xf numFmtId="2" fontId="3" fillId="5" borderId="16" xfId="0" applyNumberFormat="1" applyFont="1" applyFill="1" applyBorder="1" applyAlignment="1" applyProtection="1">
      <alignment horizontal="center" vertical="center"/>
      <protection locked="0"/>
    </xf>
    <xf numFmtId="2" fontId="3" fillId="5" borderId="17" xfId="0" applyNumberFormat="1" applyFont="1" applyFill="1" applyBorder="1" applyAlignment="1" applyProtection="1">
      <alignment horizontal="center" vertical="center"/>
      <protection locked="0"/>
    </xf>
    <xf numFmtId="0" fontId="3" fillId="2" borderId="36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34" xfId="0" applyFont="1" applyFill="1" applyBorder="1" applyAlignment="1">
      <alignment horizontal="left" vertical="center" wrapText="1"/>
    </xf>
    <xf numFmtId="0" fontId="8" fillId="2" borderId="29" xfId="0" applyFont="1" applyFill="1" applyBorder="1" applyAlignment="1">
      <alignment horizontal="left" vertical="center" wrapText="1"/>
    </xf>
    <xf numFmtId="0" fontId="8" fillId="2" borderId="39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43" xfId="0" applyFont="1" applyFill="1" applyBorder="1" applyAlignment="1">
      <alignment horizontal="left" vertical="center" wrapText="1"/>
    </xf>
    <xf numFmtId="0" fontId="3" fillId="5" borderId="0" xfId="0" applyFont="1" applyFill="1" applyAlignment="1" applyProtection="1">
      <alignment horizontal="left"/>
      <protection locked="0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43" xfId="0" applyFont="1" applyFill="1" applyBorder="1" applyAlignment="1">
      <alignment horizontal="center" vertical="center" wrapText="1"/>
    </xf>
    <xf numFmtId="167" fontId="14" fillId="2" borderId="15" xfId="0" applyNumberFormat="1" applyFont="1" applyFill="1" applyBorder="1" applyAlignment="1">
      <alignment horizontal="center" vertical="center"/>
    </xf>
    <xf numFmtId="167" fontId="14" fillId="2" borderId="17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6" fillId="2" borderId="53" xfId="0" applyFont="1" applyFill="1" applyBorder="1" applyAlignment="1">
      <alignment horizontal="center" wrapText="1"/>
    </xf>
    <xf numFmtId="0" fontId="16" fillId="2" borderId="54" xfId="0" applyFont="1" applyFill="1" applyBorder="1" applyAlignment="1">
      <alignment horizontal="center" wrapText="1"/>
    </xf>
    <xf numFmtId="0" fontId="16" fillId="2" borderId="55" xfId="0" applyFont="1" applyFill="1" applyBorder="1" applyAlignment="1">
      <alignment horizontal="center" wrapText="1"/>
    </xf>
    <xf numFmtId="169" fontId="12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right"/>
    </xf>
    <xf numFmtId="0" fontId="17" fillId="5" borderId="0" xfId="0" applyFont="1" applyFill="1" applyAlignment="1" applyProtection="1">
      <alignment horizontal="left" wrapText="1"/>
      <protection locked="0"/>
    </xf>
    <xf numFmtId="0" fontId="8" fillId="2" borderId="53" xfId="0" applyFont="1" applyFill="1" applyBorder="1" applyAlignment="1">
      <alignment horizontal="center"/>
    </xf>
    <xf numFmtId="0" fontId="8" fillId="2" borderId="54" xfId="0" applyFont="1" applyFill="1" applyBorder="1" applyAlignment="1">
      <alignment horizontal="center"/>
    </xf>
    <xf numFmtId="0" fontId="8" fillId="2" borderId="55" xfId="0" applyFont="1" applyFill="1" applyBorder="1" applyAlignment="1">
      <alignment horizontal="center"/>
    </xf>
    <xf numFmtId="0" fontId="19" fillId="2" borderId="34" xfId="0" applyFont="1" applyFill="1" applyBorder="1" applyAlignment="1">
      <alignment horizontal="center" vertical="center"/>
    </xf>
    <xf numFmtId="0" fontId="18" fillId="5" borderId="0" xfId="0" applyFont="1" applyFill="1" applyAlignment="1" applyProtection="1">
      <alignment horizontal="left" wrapText="1"/>
      <protection locked="0"/>
    </xf>
    <xf numFmtId="0" fontId="18" fillId="5" borderId="0" xfId="0" applyFont="1" applyFill="1" applyAlignment="1" applyProtection="1">
      <alignment horizontal="left"/>
      <protection locked="0"/>
    </xf>
    <xf numFmtId="10" fontId="5" fillId="2" borderId="16" xfId="0" applyNumberFormat="1" applyFont="1" applyFill="1" applyBorder="1" applyAlignment="1">
      <alignment horizontal="center" vertical="center"/>
    </xf>
    <xf numFmtId="2" fontId="17" fillId="5" borderId="15" xfId="0" applyNumberFormat="1" applyFont="1" applyFill="1" applyBorder="1" applyAlignment="1" applyProtection="1">
      <alignment horizontal="center" vertical="center"/>
      <protection locked="0"/>
    </xf>
    <xf numFmtId="2" fontId="17" fillId="5" borderId="16" xfId="0" applyNumberFormat="1" applyFont="1" applyFill="1" applyBorder="1" applyAlignment="1" applyProtection="1">
      <alignment horizontal="center" vertical="center"/>
      <protection locked="0"/>
    </xf>
    <xf numFmtId="2" fontId="17" fillId="5" borderId="17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/>
    </xf>
    <xf numFmtId="0" fontId="17" fillId="5" borderId="0" xfId="0" applyFont="1" applyFill="1" applyAlignment="1" applyProtection="1">
      <alignment horizontal="left"/>
      <protection locked="0"/>
    </xf>
    <xf numFmtId="0" fontId="22" fillId="2" borderId="0" xfId="1" applyFont="1"/>
    <xf numFmtId="0" fontId="23" fillId="2" borderId="59" xfId="1" applyFont="1" applyBorder="1" applyAlignment="1"/>
    <xf numFmtId="0" fontId="23" fillId="2" borderId="0" xfId="1" applyFont="1" applyBorder="1"/>
    <xf numFmtId="0" fontId="24" fillId="2" borderId="59" xfId="1" applyFont="1" applyBorder="1" applyAlignment="1"/>
    <xf numFmtId="0" fontId="24" fillId="2" borderId="0" xfId="1" applyFont="1" applyBorder="1" applyAlignment="1"/>
    <xf numFmtId="0" fontId="24" fillId="2" borderId="0" xfId="1" applyFont="1" applyBorder="1" applyAlignment="1">
      <alignment horizontal="right"/>
    </xf>
    <xf numFmtId="0" fontId="23" fillId="2" borderId="60" xfId="1" applyFont="1" applyBorder="1" applyAlignment="1"/>
    <xf numFmtId="0" fontId="23" fillId="2" borderId="60" xfId="1" quotePrefix="1" applyFont="1" applyBorder="1" applyAlignment="1"/>
    <xf numFmtId="0" fontId="23" fillId="2" borderId="0" xfId="1" quotePrefix="1" applyFont="1" applyBorder="1" applyAlignment="1"/>
    <xf numFmtId="0" fontId="24" fillId="2" borderId="61" xfId="1" applyFont="1" applyBorder="1" applyAlignment="1">
      <alignment horizontal="center"/>
    </xf>
    <xf numFmtId="0" fontId="23" fillId="2" borderId="61" xfId="1" applyFont="1" applyBorder="1" applyAlignment="1">
      <alignment horizontal="center"/>
    </xf>
    <xf numFmtId="0" fontId="24" fillId="2" borderId="61" xfId="1" applyFont="1" applyBorder="1" applyAlignment="1"/>
    <xf numFmtId="0" fontId="23" fillId="2" borderId="0" xfId="1" applyFont="1"/>
    <xf numFmtId="0" fontId="25" fillId="2" borderId="0" xfId="1" applyFont="1"/>
    <xf numFmtId="10" fontId="23" fillId="2" borderId="62" xfId="2" applyNumberFormat="1" applyFont="1" applyBorder="1"/>
    <xf numFmtId="0" fontId="23" fillId="2" borderId="0" xfId="1" applyFont="1" applyAlignment="1">
      <alignment horizontal="center"/>
    </xf>
    <xf numFmtId="0" fontId="23" fillId="2" borderId="62" xfId="1" applyFont="1" applyBorder="1"/>
    <xf numFmtId="0" fontId="23" fillId="2" borderId="0" xfId="1" applyFont="1" applyProtection="1">
      <protection locked="0"/>
    </xf>
    <xf numFmtId="0" fontId="23" fillId="2" borderId="0" xfId="1" applyFont="1" applyAlignment="1" applyProtection="1">
      <alignment horizontal="left"/>
      <protection locked="0"/>
    </xf>
    <xf numFmtId="0" fontId="24" fillId="2" borderId="0" xfId="1" applyFont="1"/>
    <xf numFmtId="0" fontId="22" fillId="2" borderId="0" xfId="1" applyFont="1" applyBorder="1"/>
    <xf numFmtId="0" fontId="23" fillId="2" borderId="0" xfId="1" applyFont="1" applyBorder="1" applyProtection="1">
      <protection locked="0"/>
    </xf>
    <xf numFmtId="0" fontId="23" fillId="2" borderId="0" xfId="1" quotePrefix="1" applyFont="1" applyAlignment="1" applyProtection="1">
      <alignment horizontal="left"/>
      <protection locked="0"/>
    </xf>
    <xf numFmtId="0" fontId="23" fillId="2" borderId="63" xfId="1" applyFont="1" applyBorder="1"/>
    <xf numFmtId="0" fontId="23" fillId="2" borderId="60" xfId="1" applyFont="1" applyBorder="1"/>
    <xf numFmtId="0" fontId="24" fillId="2" borderId="60" xfId="1" applyFont="1" applyFill="1" applyBorder="1" applyAlignment="1">
      <alignment horizontal="center"/>
    </xf>
    <xf numFmtId="0" fontId="24" fillId="6" borderId="64" xfId="1" applyFont="1" applyFill="1" applyBorder="1" applyAlignment="1">
      <alignment horizontal="center"/>
    </xf>
    <xf numFmtId="0" fontId="23" fillId="2" borderId="65" xfId="1" applyFont="1" applyBorder="1"/>
    <xf numFmtId="0" fontId="23" fillId="2" borderId="66" xfId="1" applyFont="1" applyBorder="1"/>
    <xf numFmtId="168" fontId="24" fillId="2" borderId="0" xfId="1" applyNumberFormat="1" applyFont="1" applyFill="1" applyBorder="1" applyAlignment="1">
      <alignment horizontal="center"/>
    </xf>
    <xf numFmtId="10" fontId="24" fillId="7" borderId="64" xfId="1" applyNumberFormat="1" applyFont="1" applyFill="1" applyBorder="1" applyAlignment="1">
      <alignment horizontal="center"/>
    </xf>
    <xf numFmtId="0" fontId="23" fillId="2" borderId="67" xfId="1" applyFont="1" applyBorder="1"/>
    <xf numFmtId="2" fontId="24" fillId="6" borderId="64" xfId="1" applyNumberFormat="1" applyFont="1" applyFill="1" applyBorder="1" applyAlignment="1">
      <alignment horizontal="center"/>
    </xf>
    <xf numFmtId="1" fontId="24" fillId="6" borderId="64" xfId="1" applyNumberFormat="1" applyFont="1" applyFill="1" applyBorder="1" applyAlignment="1">
      <alignment horizontal="center"/>
    </xf>
    <xf numFmtId="1" fontId="24" fillId="6" borderId="68" xfId="1" applyNumberFormat="1" applyFont="1" applyFill="1" applyBorder="1" applyAlignment="1">
      <alignment horizontal="center"/>
    </xf>
    <xf numFmtId="0" fontId="23" fillId="2" borderId="69" xfId="1" applyFont="1" applyBorder="1"/>
    <xf numFmtId="2" fontId="26" fillId="8" borderId="65" xfId="1" applyNumberFormat="1" applyFont="1" applyFill="1" applyBorder="1" applyAlignment="1" applyProtection="1">
      <alignment horizontal="center"/>
      <protection locked="0"/>
    </xf>
    <xf numFmtId="0" fontId="26" fillId="8" borderId="65" xfId="1" applyFont="1" applyFill="1" applyBorder="1" applyAlignment="1" applyProtection="1">
      <alignment horizontal="center"/>
      <protection locked="0"/>
    </xf>
    <xf numFmtId="0" fontId="23" fillId="2" borderId="67" xfId="1" applyFont="1" applyBorder="1" applyAlignment="1">
      <alignment horizontal="center"/>
    </xf>
    <xf numFmtId="2" fontId="26" fillId="8" borderId="67" xfId="1" applyNumberFormat="1" applyFont="1" applyFill="1" applyBorder="1" applyAlignment="1" applyProtection="1">
      <alignment horizontal="center"/>
      <protection locked="0"/>
    </xf>
    <xf numFmtId="0" fontId="26" fillId="8" borderId="67" xfId="1" applyFont="1" applyFill="1" applyBorder="1" applyAlignment="1" applyProtection="1">
      <alignment horizontal="center"/>
      <protection locked="0"/>
    </xf>
    <xf numFmtId="2" fontId="26" fillId="8" borderId="69" xfId="1" applyNumberFormat="1" applyFont="1" applyFill="1" applyBorder="1" applyAlignment="1" applyProtection="1">
      <alignment horizontal="center"/>
      <protection locked="0"/>
    </xf>
    <xf numFmtId="0" fontId="24" fillId="2" borderId="64" xfId="1" quotePrefix="1" applyFont="1" applyBorder="1" applyAlignment="1">
      <alignment horizontal="center"/>
    </xf>
    <xf numFmtId="0" fontId="24" fillId="2" borderId="64" xfId="1" applyFont="1" applyBorder="1" applyAlignment="1">
      <alignment horizontal="center"/>
    </xf>
    <xf numFmtId="0" fontId="24" fillId="2" borderId="68" xfId="1" quotePrefix="1" applyFont="1" applyBorder="1" applyAlignment="1">
      <alignment horizontal="center"/>
    </xf>
    <xf numFmtId="169" fontId="24" fillId="2" borderId="0" xfId="1" applyNumberFormat="1" applyFont="1" applyAlignment="1">
      <alignment horizontal="center"/>
    </xf>
    <xf numFmtId="0" fontId="24" fillId="2" borderId="0" xfId="1" quotePrefix="1" applyFont="1" applyAlignment="1">
      <alignment horizontal="left"/>
    </xf>
    <xf numFmtId="2" fontId="24" fillId="2" borderId="0" xfId="1" applyNumberFormat="1" applyFont="1" applyAlignment="1">
      <alignment horizontal="center"/>
    </xf>
    <xf numFmtId="0" fontId="24" fillId="2" borderId="0" xfId="1" applyFont="1" applyAlignment="1">
      <alignment horizontal="left"/>
    </xf>
    <xf numFmtId="0" fontId="27" fillId="2" borderId="0" xfId="1" applyFont="1" applyAlignment="1">
      <alignment horizontal="left"/>
    </xf>
    <xf numFmtId="0" fontId="27" fillId="2" borderId="0" xfId="1" applyFont="1"/>
    <xf numFmtId="0" fontId="28" fillId="2" borderId="0" xfId="1" quotePrefix="1" applyFont="1" applyAlignment="1">
      <alignment horizontal="center"/>
    </xf>
    <xf numFmtId="170" fontId="23" fillId="2" borderId="0" xfId="1" quotePrefix="1" applyNumberFormat="1" applyFont="1" applyAlignment="1">
      <alignment horizontal="left"/>
    </xf>
    <xf numFmtId="0" fontId="24" fillId="2" borderId="0" xfId="1" applyFont="1" applyAlignment="1">
      <alignment horizontal="right"/>
    </xf>
    <xf numFmtId="0" fontId="23" fillId="2" borderId="0" xfId="1" quotePrefix="1" applyFont="1" applyAlignment="1">
      <alignment horizontal="left"/>
    </xf>
    <xf numFmtId="0" fontId="28" fillId="2" borderId="0" xfId="1" quotePrefix="1" applyFont="1" applyAlignment="1">
      <alignment horizontal="center"/>
    </xf>
    <xf numFmtId="0" fontId="29" fillId="2" borderId="0" xfId="1" applyFont="1" applyBorder="1" applyAlignment="1"/>
    <xf numFmtId="0" fontId="30" fillId="2" borderId="70" xfId="1" applyFont="1" applyBorder="1" applyAlignment="1">
      <alignment horizontal="center"/>
    </xf>
    <xf numFmtId="0" fontId="30" fillId="2" borderId="71" xfId="1" applyFont="1" applyBorder="1" applyAlignment="1">
      <alignment horizontal="center"/>
    </xf>
    <xf numFmtId="0" fontId="30" fillId="2" borderId="72" xfId="1" applyFont="1" applyBorder="1" applyAlignment="1">
      <alignment horizontal="center"/>
    </xf>
    <xf numFmtId="0" fontId="22" fillId="2" borderId="0" xfId="1" applyFont="1" applyFill="1" applyBorder="1" applyAlignment="1">
      <alignment horizontal="right"/>
    </xf>
    <xf numFmtId="0" fontId="22" fillId="2" borderId="0" xfId="1" applyFont="1" applyAlignment="1">
      <alignment horizontal="right"/>
    </xf>
    <xf numFmtId="0" fontId="31" fillId="2" borderId="0" xfId="1" applyFont="1"/>
    <xf numFmtId="14" fontId="2" fillId="2" borderId="35" xfId="0" applyNumberFormat="1" applyFont="1" applyFill="1" applyBorder="1"/>
  </cellXfs>
  <cellStyles count="3">
    <cellStyle name="Normal" xfId="0" builtinId="0"/>
    <cellStyle name="Normal 2" xfId="1"/>
    <cellStyle name="Percent 2" xfId="2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1524000</xdr:colOff>
      <xdr:row>13</xdr:row>
      <xdr:rowOff>1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3657599" cy="2105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1524000</xdr:colOff>
      <xdr:row>13</xdr:row>
      <xdr:rowOff>1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10286999" cy="2228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/Downloads/Copy%20of%20Worksheet%20Template%20Tablets%20ver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ity"/>
      <sheetName val="Component 1"/>
    </sheetNames>
    <sheetDataSet>
      <sheetData sheetId="0"/>
      <sheetData sheetId="1">
        <row r="26">
          <cell r="B26" t="str">
            <v>Allopurinol</v>
          </cell>
        </row>
        <row r="30">
          <cell r="B30">
            <v>99.13</v>
          </cell>
        </row>
        <row r="43">
          <cell r="D43">
            <v>25.12</v>
          </cell>
        </row>
        <row r="45">
          <cell r="B45">
            <v>1250</v>
          </cell>
        </row>
        <row r="79">
          <cell r="B79" t="str">
            <v>Allopurinol</v>
          </cell>
        </row>
        <row r="83">
          <cell r="B83">
            <v>99.13</v>
          </cell>
        </row>
        <row r="96">
          <cell r="D96">
            <v>25.12</v>
          </cell>
        </row>
        <row r="98">
          <cell r="B98">
            <v>1250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7:N174"/>
  <sheetViews>
    <sheetView view="pageBreakPreview" topLeftCell="A31" zoomScale="55" zoomScaleNormal="75" workbookViewId="0">
      <selection activeCell="E72" sqref="E72"/>
    </sheetView>
  </sheetViews>
  <sheetFormatPr defaultRowHeight="18.7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7" spans="1:14" x14ac:dyDescent="0.3">
      <c r="A17" s="1" t="s">
        <v>0</v>
      </c>
      <c r="B17" s="1"/>
    </row>
    <row r="18" spans="1:14" x14ac:dyDescent="0.3">
      <c r="A18" s="3" t="s">
        <v>1</v>
      </c>
      <c r="B18" s="623"/>
      <c r="C18" s="623"/>
      <c r="D18" s="100"/>
      <c r="E18" s="100"/>
    </row>
    <row r="19" spans="1:14" x14ac:dyDescent="0.3">
      <c r="A19" s="3" t="s">
        <v>2</v>
      </c>
      <c r="B19" s="101"/>
    </row>
    <row r="20" spans="1:14" x14ac:dyDescent="0.3">
      <c r="A20" s="3" t="s">
        <v>3</v>
      </c>
      <c r="B20" s="101"/>
    </row>
    <row r="21" spans="1:14" x14ac:dyDescent="0.3">
      <c r="A21" s="3" t="s">
        <v>4</v>
      </c>
      <c r="B21" s="141"/>
      <c r="C21" s="141"/>
      <c r="D21" s="141"/>
      <c r="E21" s="141"/>
      <c r="F21" s="141"/>
      <c r="G21" s="141"/>
      <c r="H21" s="141"/>
      <c r="I21" s="141"/>
    </row>
    <row r="22" spans="1:14" x14ac:dyDescent="0.3">
      <c r="A22" s="3" t="s">
        <v>5</v>
      </c>
      <c r="B22" s="102"/>
    </row>
    <row r="23" spans="1:14" x14ac:dyDescent="0.3">
      <c r="A23" s="3" t="s">
        <v>6</v>
      </c>
      <c r="B23" s="102"/>
    </row>
    <row r="24" spans="1:14" x14ac:dyDescent="0.3">
      <c r="A24" s="3"/>
      <c r="B24" s="6"/>
    </row>
    <row r="25" spans="1:14" x14ac:dyDescent="0.3">
      <c r="A25" s="7" t="s">
        <v>7</v>
      </c>
      <c r="B25" s="6"/>
    </row>
    <row r="26" spans="1:14" x14ac:dyDescent="0.3">
      <c r="A26" s="8" t="s">
        <v>8</v>
      </c>
      <c r="B26" s="103"/>
    </row>
    <row r="27" spans="1:14" x14ac:dyDescent="0.3">
      <c r="A27" s="10" t="s">
        <v>9</v>
      </c>
      <c r="B27" s="103"/>
    </row>
    <row r="28" spans="1:14" ht="19.5" customHeight="1" x14ac:dyDescent="0.3">
      <c r="A28" s="10" t="s">
        <v>10</v>
      </c>
      <c r="B28" s="104"/>
    </row>
    <row r="29" spans="1:14" s="12" customFormat="1" ht="15.75" customHeight="1" x14ac:dyDescent="0.3">
      <c r="A29" s="10" t="s">
        <v>11</v>
      </c>
      <c r="B29" s="103"/>
      <c r="C29" s="601" t="s">
        <v>12</v>
      </c>
      <c r="D29" s="602"/>
      <c r="E29" s="602"/>
      <c r="F29" s="602"/>
      <c r="G29" s="603"/>
      <c r="I29" s="13"/>
      <c r="J29" s="13"/>
      <c r="K29" s="13"/>
      <c r="L29" s="13"/>
    </row>
    <row r="30" spans="1:14" s="12" customFormat="1" ht="19.5" customHeight="1" x14ac:dyDescent="0.3">
      <c r="A30" s="10" t="s">
        <v>13</v>
      </c>
      <c r="B30" s="9">
        <f>B28-B29</f>
        <v>0</v>
      </c>
      <c r="C30" s="14"/>
      <c r="D30" s="14"/>
      <c r="E30" s="14"/>
      <c r="F30" s="14"/>
      <c r="G30" s="15"/>
      <c r="I30" s="13"/>
      <c r="J30" s="13"/>
      <c r="K30" s="13"/>
      <c r="L30" s="13"/>
    </row>
    <row r="31" spans="1:14" s="12" customFormat="1" ht="17.25" customHeight="1" x14ac:dyDescent="0.3">
      <c r="A31" s="10" t="s">
        <v>14</v>
      </c>
      <c r="B31" s="105">
        <v>1</v>
      </c>
      <c r="C31" s="606" t="s">
        <v>15</v>
      </c>
      <c r="D31" s="607"/>
      <c r="E31" s="607"/>
      <c r="F31" s="607"/>
      <c r="G31" s="607"/>
      <c r="H31" s="608"/>
      <c r="I31" s="13"/>
      <c r="J31" s="13"/>
      <c r="K31" s="13"/>
      <c r="L31" s="13"/>
    </row>
    <row r="32" spans="1:14" s="12" customFormat="1" ht="17.25" customHeight="1" x14ac:dyDescent="0.3">
      <c r="A32" s="10" t="s">
        <v>16</v>
      </c>
      <c r="B32" s="105">
        <v>1</v>
      </c>
      <c r="C32" s="606" t="s">
        <v>17</v>
      </c>
      <c r="D32" s="607"/>
      <c r="E32" s="607"/>
      <c r="F32" s="607"/>
      <c r="G32" s="607"/>
      <c r="H32" s="608"/>
      <c r="I32" s="13"/>
      <c r="J32" s="13"/>
      <c r="K32" s="13"/>
      <c r="L32" s="17"/>
      <c r="M32" s="17"/>
      <c r="N32" s="18"/>
    </row>
    <row r="33" spans="1:14" s="12" customFormat="1" ht="17.25" customHeight="1" x14ac:dyDescent="0.3">
      <c r="A33" s="10"/>
      <c r="B33" s="16"/>
      <c r="C33" s="19"/>
      <c r="D33" s="19"/>
      <c r="E33" s="19"/>
      <c r="F33" s="19"/>
      <c r="G33" s="19"/>
      <c r="H33" s="19"/>
      <c r="I33" s="13"/>
      <c r="J33" s="13"/>
      <c r="K33" s="13"/>
      <c r="L33" s="17"/>
      <c r="M33" s="17"/>
      <c r="N33" s="18"/>
    </row>
    <row r="34" spans="1:14" s="12" customFormat="1" x14ac:dyDescent="0.3">
      <c r="A34" s="10" t="s">
        <v>18</v>
      </c>
      <c r="B34" s="20">
        <f>B31/B32</f>
        <v>1</v>
      </c>
      <c r="C34" s="2" t="s">
        <v>19</v>
      </c>
      <c r="D34" s="2"/>
      <c r="E34" s="2"/>
      <c r="F34" s="2"/>
      <c r="G34" s="2"/>
      <c r="I34" s="13"/>
      <c r="J34" s="13"/>
      <c r="K34" s="13"/>
      <c r="L34" s="17"/>
      <c r="M34" s="17"/>
      <c r="N34" s="18"/>
    </row>
    <row r="35" spans="1:14" s="12" customFormat="1" ht="19.5" customHeight="1" x14ac:dyDescent="0.3">
      <c r="A35" s="10"/>
      <c r="B35" s="9"/>
      <c r="G35" s="2"/>
      <c r="I35" s="13"/>
      <c r="J35" s="13"/>
      <c r="K35" s="13"/>
      <c r="L35" s="17"/>
      <c r="M35" s="17"/>
      <c r="N35" s="18"/>
    </row>
    <row r="36" spans="1:14" s="12" customFormat="1" ht="15.75" customHeight="1" x14ac:dyDescent="0.3">
      <c r="A36" s="21" t="s">
        <v>20</v>
      </c>
      <c r="B36" s="143">
        <v>1</v>
      </c>
      <c r="C36" s="2"/>
      <c r="D36" s="604" t="s">
        <v>21</v>
      </c>
      <c r="E36" s="616"/>
      <c r="F36" s="604" t="s">
        <v>22</v>
      </c>
      <c r="G36" s="605"/>
      <c r="J36" s="13"/>
      <c r="K36" s="13"/>
      <c r="L36" s="17"/>
      <c r="M36" s="17"/>
      <c r="N36" s="18"/>
    </row>
    <row r="37" spans="1:14" s="12" customFormat="1" ht="15.75" customHeight="1" x14ac:dyDescent="0.3">
      <c r="A37" s="22" t="s">
        <v>23</v>
      </c>
      <c r="B37" s="144">
        <v>1</v>
      </c>
      <c r="C37" s="24" t="s">
        <v>24</v>
      </c>
      <c r="D37" s="25" t="s">
        <v>25</v>
      </c>
      <c r="E37" s="86" t="s">
        <v>26</v>
      </c>
      <c r="F37" s="25" t="s">
        <v>25</v>
      </c>
      <c r="G37" s="26" t="s">
        <v>26</v>
      </c>
      <c r="J37" s="13"/>
      <c r="K37" s="13"/>
      <c r="L37" s="17"/>
      <c r="M37" s="17"/>
      <c r="N37" s="18"/>
    </row>
    <row r="38" spans="1:14" s="12" customFormat="1" ht="21.75" customHeight="1" x14ac:dyDescent="0.3">
      <c r="A38" s="22" t="s">
        <v>27</v>
      </c>
      <c r="B38" s="144">
        <v>1</v>
      </c>
      <c r="C38" s="27">
        <v>1</v>
      </c>
      <c r="D38" s="145"/>
      <c r="E38" s="114" t="str">
        <f>IF(ISBLANK(D38),"-",$D$48/$D$45*D38)</f>
        <v>-</v>
      </c>
      <c r="F38" s="145"/>
      <c r="G38" s="117" t="str">
        <f>IF(ISBLANK(F38),"-",$D$48/$F$45*F38)</f>
        <v>-</v>
      </c>
      <c r="J38" s="13"/>
      <c r="K38" s="13"/>
      <c r="L38" s="17"/>
      <c r="M38" s="17"/>
      <c r="N38" s="18"/>
    </row>
    <row r="39" spans="1:14" s="12" customFormat="1" ht="21.75" customHeight="1" x14ac:dyDescent="0.3">
      <c r="A39" s="22" t="s">
        <v>28</v>
      </c>
      <c r="B39" s="144">
        <v>1</v>
      </c>
      <c r="C39" s="23">
        <v>2</v>
      </c>
      <c r="D39" s="146"/>
      <c r="E39" s="115" t="str">
        <f>IF(ISBLANK(D39),"-",$D$48/$D$45*D39)</f>
        <v>-</v>
      </c>
      <c r="F39" s="146"/>
      <c r="G39" s="118" t="str">
        <f>IF(ISBLANK(F39),"-",$D$48/$F$45*F39)</f>
        <v>-</v>
      </c>
      <c r="J39" s="13"/>
      <c r="K39" s="13"/>
      <c r="L39" s="17"/>
      <c r="M39" s="17"/>
      <c r="N39" s="18"/>
    </row>
    <row r="40" spans="1:14" ht="21.75" customHeight="1" x14ac:dyDescent="0.3">
      <c r="A40" s="22" t="s">
        <v>29</v>
      </c>
      <c r="B40" s="144">
        <v>1</v>
      </c>
      <c r="C40" s="23">
        <v>3</v>
      </c>
      <c r="D40" s="146"/>
      <c r="E40" s="115" t="str">
        <f>IF(ISBLANK(D40),"-",$D$48/$D$45*D40)</f>
        <v>-</v>
      </c>
      <c r="F40" s="146"/>
      <c r="G40" s="118" t="str">
        <f>IF(ISBLANK(F40),"-",$D$48/$F$45*F40)</f>
        <v>-</v>
      </c>
      <c r="L40" s="17"/>
      <c r="M40" s="17"/>
      <c r="N40" s="29"/>
    </row>
    <row r="41" spans="1:14" ht="21.75" customHeight="1" x14ac:dyDescent="0.3">
      <c r="A41" s="22" t="s">
        <v>30</v>
      </c>
      <c r="B41" s="144">
        <v>1</v>
      </c>
      <c r="C41" s="30">
        <v>4</v>
      </c>
      <c r="D41" s="147"/>
      <c r="E41" s="116" t="str">
        <f>IF(ISBLANK(D41),"-",$D$48/$D$45*D41)</f>
        <v>-</v>
      </c>
      <c r="F41" s="147"/>
      <c r="G41" s="120" t="str">
        <f>IF(ISBLANK(F41),"-",$D$48/$F$45*F41)</f>
        <v>-</v>
      </c>
      <c r="L41" s="17"/>
      <c r="M41" s="17"/>
      <c r="N41" s="29"/>
    </row>
    <row r="42" spans="1:14" ht="22.5" customHeight="1" x14ac:dyDescent="0.3">
      <c r="A42" s="22" t="s">
        <v>31</v>
      </c>
      <c r="B42" s="144">
        <v>1</v>
      </c>
      <c r="C42" s="32" t="s">
        <v>32</v>
      </c>
      <c r="D42" s="164" t="e">
        <f>AVERAGE(D38:D41)</f>
        <v>#DIV/0!</v>
      </c>
      <c r="E42" s="60" t="e">
        <f>AVERAGE(E38:E41)</f>
        <v>#DIV/0!</v>
      </c>
      <c r="F42" s="33" t="e">
        <f>AVERAGE(F38:F41)</f>
        <v>#DIV/0!</v>
      </c>
      <c r="G42" s="34" t="e">
        <f>AVERAGE(G38:G41)</f>
        <v>#DIV/0!</v>
      </c>
      <c r="H42" s="138"/>
    </row>
    <row r="43" spans="1:14" ht="21.75" customHeight="1" x14ac:dyDescent="0.3">
      <c r="A43" s="22" t="s">
        <v>33</v>
      </c>
      <c r="B43" s="104">
        <v>1</v>
      </c>
      <c r="C43" s="165" t="s">
        <v>34</v>
      </c>
      <c r="D43" s="166"/>
      <c r="E43" s="29"/>
      <c r="F43" s="148"/>
      <c r="H43" s="138"/>
    </row>
    <row r="44" spans="1:14" ht="21.75" customHeight="1" x14ac:dyDescent="0.3">
      <c r="A44" s="22" t="s">
        <v>35</v>
      </c>
      <c r="B44" s="104">
        <v>1</v>
      </c>
      <c r="C44" s="167" t="s">
        <v>36</v>
      </c>
      <c r="D44" s="168">
        <f>D43*$B$34</f>
        <v>0</v>
      </c>
      <c r="E44" s="36"/>
      <c r="F44" s="35">
        <f>F43*$B$34</f>
        <v>0</v>
      </c>
      <c r="H44" s="138"/>
    </row>
    <row r="45" spans="1:14" ht="19.5" customHeight="1" x14ac:dyDescent="0.3">
      <c r="A45" s="22" t="s">
        <v>37</v>
      </c>
      <c r="B45" s="163">
        <f>(B44/B43)*(B42/B41)*(B40/B39)*(B38/B37)*B36</f>
        <v>1</v>
      </c>
      <c r="C45" s="167" t="s">
        <v>38</v>
      </c>
      <c r="D45" s="169">
        <f>D44*$B$30/100</f>
        <v>0</v>
      </c>
      <c r="E45" s="38"/>
      <c r="F45" s="37">
        <f>F44*$B$30/100</f>
        <v>0</v>
      </c>
      <c r="H45" s="138"/>
    </row>
    <row r="46" spans="1:14" ht="19.5" customHeight="1" x14ac:dyDescent="0.3">
      <c r="A46" s="617" t="s">
        <v>39</v>
      </c>
      <c r="B46" s="618"/>
      <c r="C46" s="167" t="s">
        <v>40</v>
      </c>
      <c r="D46" s="168">
        <f>D45/$B$45</f>
        <v>0</v>
      </c>
      <c r="E46" s="38"/>
      <c r="F46" s="39">
        <f>F45/$B$45</f>
        <v>0</v>
      </c>
      <c r="H46" s="138"/>
    </row>
    <row r="47" spans="1:14" ht="19.5" customHeight="1" x14ac:dyDescent="0.3">
      <c r="A47" s="619"/>
      <c r="B47" s="620"/>
      <c r="C47" s="167" t="s">
        <v>41</v>
      </c>
      <c r="D47" s="170">
        <v>0.5</v>
      </c>
      <c r="F47" s="41"/>
      <c r="H47" s="138"/>
    </row>
    <row r="48" spans="1:14" x14ac:dyDescent="0.3">
      <c r="C48" s="167" t="s">
        <v>42</v>
      </c>
      <c r="D48" s="168">
        <f>D47*$B$45</f>
        <v>0.5</v>
      </c>
      <c r="F48" s="41"/>
      <c r="H48" s="138"/>
    </row>
    <row r="49" spans="1:12" ht="19.5" customHeight="1" x14ac:dyDescent="0.3">
      <c r="C49" s="171" t="s">
        <v>43</v>
      </c>
      <c r="D49" s="172">
        <f>D48/B34</f>
        <v>0.5</v>
      </c>
      <c r="F49" s="45"/>
      <c r="H49" s="138"/>
    </row>
    <row r="50" spans="1:12" x14ac:dyDescent="0.3">
      <c r="C50" s="173" t="s">
        <v>44</v>
      </c>
      <c r="D50" s="174" t="e">
        <f>AVERAGE(E38:E41,G38:G41)</f>
        <v>#DIV/0!</v>
      </c>
      <c r="F50" s="45"/>
      <c r="H50" s="138"/>
    </row>
    <row r="51" spans="1:12" x14ac:dyDescent="0.3">
      <c r="C51" s="40" t="s">
        <v>45</v>
      </c>
      <c r="D51" s="46" t="e">
        <f>STDEV(E38:E41,G38:G41)/D50</f>
        <v>#DIV/0!</v>
      </c>
      <c r="F51" s="45"/>
    </row>
    <row r="52" spans="1:12" ht="19.5" customHeight="1" x14ac:dyDescent="0.3">
      <c r="C52" s="42" t="s">
        <v>46</v>
      </c>
      <c r="D52" s="47">
        <f>COUNT(E38:E41,G38:G41)</f>
        <v>0</v>
      </c>
      <c r="F52" s="45"/>
    </row>
    <row r="54" spans="1:12" x14ac:dyDescent="0.3">
      <c r="A54" s="1" t="s">
        <v>7</v>
      </c>
      <c r="B54" s="48" t="s">
        <v>47</v>
      </c>
    </row>
    <row r="55" spans="1:12" x14ac:dyDescent="0.3">
      <c r="A55" s="2" t="s">
        <v>48</v>
      </c>
      <c r="B55" s="5">
        <f>B21</f>
        <v>0</v>
      </c>
    </row>
    <row r="56" spans="1:12" x14ac:dyDescent="0.3">
      <c r="A56" s="4" t="s">
        <v>49</v>
      </c>
      <c r="B56" s="103"/>
      <c r="C56" s="2">
        <f>B20</f>
        <v>0</v>
      </c>
      <c r="H56" s="11"/>
    </row>
    <row r="57" spans="1:12" x14ac:dyDescent="0.3">
      <c r="A57" s="5" t="s">
        <v>50</v>
      </c>
      <c r="B57" s="142" t="e">
        <f>#REF!</f>
        <v>#REF!</v>
      </c>
      <c r="H57" s="11"/>
    </row>
    <row r="58" spans="1:12" ht="19.5" customHeight="1" x14ac:dyDescent="0.3">
      <c r="H58" s="11"/>
    </row>
    <row r="59" spans="1:12" s="12" customFormat="1" ht="15.75" customHeight="1" x14ac:dyDescent="0.3">
      <c r="A59" s="21" t="s">
        <v>51</v>
      </c>
      <c r="B59" s="143">
        <v>1</v>
      </c>
      <c r="C59" s="2"/>
      <c r="D59" s="50" t="s">
        <v>52</v>
      </c>
      <c r="E59" s="49" t="s">
        <v>53</v>
      </c>
      <c r="F59" s="49" t="s">
        <v>25</v>
      </c>
      <c r="G59" s="49" t="s">
        <v>54</v>
      </c>
      <c r="H59" s="24" t="s">
        <v>55</v>
      </c>
      <c r="L59" s="13"/>
    </row>
    <row r="60" spans="1:12" s="12" customFormat="1" ht="22.5" customHeight="1" x14ac:dyDescent="0.3">
      <c r="A60" s="22" t="s">
        <v>56</v>
      </c>
      <c r="B60" s="144">
        <v>1</v>
      </c>
      <c r="C60" s="609" t="s">
        <v>57</v>
      </c>
      <c r="D60" s="613"/>
      <c r="E60" s="51">
        <v>1</v>
      </c>
      <c r="F60" s="150"/>
      <c r="G60" s="90" t="str">
        <f>IF(ISBLANK(F60),"-",(F60/$D$50*$D$47*$B$68)*($B$57/$D$60))</f>
        <v>-</v>
      </c>
      <c r="H60" s="92" t="str">
        <f t="shared" ref="H60:H71" si="0">IF(ISBLANK(F60),"-",G60/$B$56)</f>
        <v>-</v>
      </c>
      <c r="L60" s="13"/>
    </row>
    <row r="61" spans="1:12" s="12" customFormat="1" ht="21.75" customHeight="1" x14ac:dyDescent="0.3">
      <c r="A61" s="22" t="s">
        <v>58</v>
      </c>
      <c r="B61" s="144">
        <v>1</v>
      </c>
      <c r="C61" s="610"/>
      <c r="D61" s="614"/>
      <c r="E61" s="52">
        <v>2</v>
      </c>
      <c r="F61" s="146"/>
      <c r="G61" s="91" t="str">
        <f>IF(ISBLANK(F61),"-",(F61/$D$50*$D$47*$B$68)*($B$57/$D$60))</f>
        <v>-</v>
      </c>
      <c r="H61" s="93" t="str">
        <f t="shared" si="0"/>
        <v>-</v>
      </c>
      <c r="L61" s="13"/>
    </row>
    <row r="62" spans="1:12" s="12" customFormat="1" ht="21.75" customHeight="1" x14ac:dyDescent="0.3">
      <c r="A62" s="22" t="s">
        <v>59</v>
      </c>
      <c r="B62" s="144">
        <v>1</v>
      </c>
      <c r="C62" s="610"/>
      <c r="D62" s="614"/>
      <c r="E62" s="52">
        <v>3</v>
      </c>
      <c r="F62" s="146"/>
      <c r="G62" s="91" t="str">
        <f>IF(ISBLANK(F62),"-",(F62/$D$50*$D$47*$B$68)*($B$57/$D$60))</f>
        <v>-</v>
      </c>
      <c r="H62" s="93" t="str">
        <f t="shared" si="0"/>
        <v>-</v>
      </c>
      <c r="L62" s="13"/>
    </row>
    <row r="63" spans="1:12" ht="21" customHeight="1" x14ac:dyDescent="0.3">
      <c r="A63" s="22" t="s">
        <v>60</v>
      </c>
      <c r="B63" s="144">
        <v>1</v>
      </c>
      <c r="C63" s="611"/>
      <c r="D63" s="615"/>
      <c r="E63" s="53">
        <v>4</v>
      </c>
      <c r="F63" s="151"/>
      <c r="G63" s="91" t="str">
        <f>IF(ISBLANK(F63),"-",(F63/$D$50*$D$47*$B$68)*($B$57/$D$60))</f>
        <v>-</v>
      </c>
      <c r="H63" s="93" t="str">
        <f t="shared" si="0"/>
        <v>-</v>
      </c>
    </row>
    <row r="64" spans="1:12" ht="21.75" customHeight="1" x14ac:dyDescent="0.3">
      <c r="A64" s="22" t="s">
        <v>61</v>
      </c>
      <c r="B64" s="144">
        <v>1</v>
      </c>
      <c r="C64" s="609" t="s">
        <v>62</v>
      </c>
      <c r="D64" s="613"/>
      <c r="E64" s="51">
        <v>1</v>
      </c>
      <c r="F64" s="150"/>
      <c r="G64" s="134" t="str">
        <f>IF(ISBLANK(F64),"-",(F64/$D$50*$D$47*$B$68)*($B$57/$D$64))</f>
        <v>-</v>
      </c>
      <c r="H64" s="131" t="str">
        <f t="shared" si="0"/>
        <v>-</v>
      </c>
    </row>
    <row r="65" spans="1:8" ht="21.75" customHeight="1" x14ac:dyDescent="0.3">
      <c r="A65" s="22" t="s">
        <v>63</v>
      </c>
      <c r="B65" s="144">
        <v>1</v>
      </c>
      <c r="C65" s="610"/>
      <c r="D65" s="614"/>
      <c r="E65" s="52">
        <v>2</v>
      </c>
      <c r="F65" s="146"/>
      <c r="G65" s="135" t="str">
        <f>IF(ISBLANK(F65),"-",(F65/$D$50*$D$47*$B$68)*($B$57/$D$64))</f>
        <v>-</v>
      </c>
      <c r="H65" s="132" t="str">
        <f t="shared" si="0"/>
        <v>-</v>
      </c>
    </row>
    <row r="66" spans="1:8" ht="21.75" customHeight="1" x14ac:dyDescent="0.3">
      <c r="A66" s="22" t="s">
        <v>64</v>
      </c>
      <c r="B66" s="144">
        <v>1</v>
      </c>
      <c r="C66" s="610"/>
      <c r="D66" s="614"/>
      <c r="E66" s="52">
        <v>3</v>
      </c>
      <c r="F66" s="146"/>
      <c r="G66" s="135" t="str">
        <f>IF(ISBLANK(F66),"-",(F66/$D$50*$D$47*$B$68)*($B$57/$D$64))</f>
        <v>-</v>
      </c>
      <c r="H66" s="132" t="str">
        <f t="shared" si="0"/>
        <v>-</v>
      </c>
    </row>
    <row r="67" spans="1:8" ht="21" customHeight="1" x14ac:dyDescent="0.3">
      <c r="A67" s="22" t="s">
        <v>65</v>
      </c>
      <c r="B67" s="144">
        <v>1</v>
      </c>
      <c r="C67" s="611"/>
      <c r="D67" s="615"/>
      <c r="E67" s="53">
        <v>4</v>
      </c>
      <c r="F67" s="151"/>
      <c r="G67" s="136" t="str">
        <f>IF(ISBLANK(F67),"-",(F67/$D$50*$D$47*$B$68)*($B$57/$D$64))</f>
        <v>-</v>
      </c>
      <c r="H67" s="133" t="str">
        <f t="shared" si="0"/>
        <v>-</v>
      </c>
    </row>
    <row r="68" spans="1:8" ht="21.75" customHeight="1" x14ac:dyDescent="0.3">
      <c r="A68" s="22" t="s">
        <v>66</v>
      </c>
      <c r="B68" s="152">
        <f>(B67/B66)*(B65/B64)*(B63/B62)*(B61/B60)*B59</f>
        <v>1</v>
      </c>
      <c r="C68" s="609" t="s">
        <v>67</v>
      </c>
      <c r="D68" s="613"/>
      <c r="E68" s="51">
        <v>1</v>
      </c>
      <c r="F68" s="150"/>
      <c r="G68" s="134" t="str">
        <f>IF(ISBLANK(F68),"-",(F68/$D$50*$D$47*$B$68)*($B$57/$D$68))</f>
        <v>-</v>
      </c>
      <c r="H68" s="93" t="str">
        <f t="shared" si="0"/>
        <v>-</v>
      </c>
    </row>
    <row r="69" spans="1:8" ht="21.75" customHeight="1" x14ac:dyDescent="0.3">
      <c r="A69" s="175" t="s">
        <v>68</v>
      </c>
      <c r="B69" s="176" t="e">
        <f>(D47*B68)/B56*B57</f>
        <v>#DIV/0!</v>
      </c>
      <c r="C69" s="610"/>
      <c r="D69" s="614"/>
      <c r="E69" s="52">
        <v>2</v>
      </c>
      <c r="F69" s="146"/>
      <c r="G69" s="135" t="str">
        <f>IF(ISBLANK(F69),"-",(F69/$D$50*$D$47*$B$68)*($B$57/$D$68))</f>
        <v>-</v>
      </c>
      <c r="H69" s="93" t="str">
        <f t="shared" si="0"/>
        <v>-</v>
      </c>
    </row>
    <row r="70" spans="1:8" ht="22.5" customHeight="1" x14ac:dyDescent="0.3">
      <c r="A70" s="624" t="s">
        <v>39</v>
      </c>
      <c r="B70" s="625"/>
      <c r="C70" s="610"/>
      <c r="D70" s="614"/>
      <c r="E70" s="52">
        <v>3</v>
      </c>
      <c r="F70" s="146"/>
      <c r="G70" s="135" t="str">
        <f>IF(ISBLANK(F70),"-",(F70/$D$50*$D$47*$B$68)*($B$57/$D$68))</f>
        <v>-</v>
      </c>
      <c r="H70" s="93" t="str">
        <f t="shared" si="0"/>
        <v>-</v>
      </c>
    </row>
    <row r="71" spans="1:8" ht="21.75" customHeight="1" x14ac:dyDescent="0.3">
      <c r="A71" s="626"/>
      <c r="B71" s="627"/>
      <c r="C71" s="612"/>
      <c r="D71" s="615"/>
      <c r="E71" s="53">
        <v>4</v>
      </c>
      <c r="F71" s="151"/>
      <c r="G71" s="136" t="str">
        <f>IF(ISBLANK(F71),"-",(F71/$D$50*$D$47*$B$68)*($B$57/$D$68))</f>
        <v>-</v>
      </c>
      <c r="H71" s="94" t="str">
        <f t="shared" si="0"/>
        <v>-</v>
      </c>
    </row>
    <row r="72" spans="1:8" x14ac:dyDescent="0.3">
      <c r="A72" s="54"/>
      <c r="B72" s="54"/>
      <c r="C72" s="54"/>
      <c r="D72" s="54"/>
      <c r="E72" s="54"/>
      <c r="F72" s="55"/>
      <c r="G72" s="43" t="s">
        <v>32</v>
      </c>
      <c r="H72" s="95" t="e">
        <f>AVERAGE(H60:H71)</f>
        <v>#DIV/0!</v>
      </c>
    </row>
    <row r="73" spans="1:8" x14ac:dyDescent="0.3">
      <c r="C73" s="54"/>
      <c r="D73" s="54"/>
      <c r="E73" s="54"/>
      <c r="F73" s="55"/>
      <c r="G73" s="40" t="s">
        <v>45</v>
      </c>
      <c r="H73" s="57" t="e">
        <f>STDEV(H60:H71)/H72</f>
        <v>#DIV/0!</v>
      </c>
    </row>
    <row r="74" spans="1:8" ht="19.5" customHeight="1" x14ac:dyDescent="0.3">
      <c r="A74" s="54"/>
      <c r="B74" s="54"/>
      <c r="C74" s="55"/>
      <c r="D74" s="55"/>
      <c r="E74" s="56"/>
      <c r="F74" s="55"/>
      <c r="G74" s="42" t="s">
        <v>46</v>
      </c>
      <c r="H74" s="59">
        <f>COUNT(H60:H71)</f>
        <v>0</v>
      </c>
    </row>
    <row r="75" spans="1:8" x14ac:dyDescent="0.3">
      <c r="A75" s="54"/>
      <c r="B75" s="54"/>
      <c r="C75" s="55"/>
      <c r="D75" s="55"/>
      <c r="E75" s="56"/>
      <c r="F75" s="55"/>
      <c r="G75" s="78"/>
      <c r="H75" s="162"/>
    </row>
    <row r="76" spans="1:8" x14ac:dyDescent="0.3">
      <c r="A76" s="54"/>
      <c r="B76" s="54"/>
      <c r="C76" s="55"/>
      <c r="D76" s="55"/>
      <c r="E76" s="56"/>
      <c r="F76" s="55"/>
      <c r="G76" s="78"/>
      <c r="H76" s="162"/>
    </row>
    <row r="77" spans="1:8" x14ac:dyDescent="0.3">
      <c r="A77" s="54"/>
      <c r="B77" s="54"/>
      <c r="C77" s="55"/>
      <c r="D77" s="55"/>
      <c r="E77" s="56"/>
      <c r="F77" s="55"/>
      <c r="G77" s="78"/>
      <c r="H77" s="162"/>
    </row>
    <row r="78" spans="1:8" x14ac:dyDescent="0.3">
      <c r="A78" s="7" t="s">
        <v>69</v>
      </c>
      <c r="B78" s="7" t="s">
        <v>70</v>
      </c>
    </row>
    <row r="79" spans="1:8" x14ac:dyDescent="0.3">
      <c r="A79" s="7"/>
      <c r="B79" s="7"/>
    </row>
    <row r="80" spans="1:8" x14ac:dyDescent="0.3">
      <c r="A80" s="8" t="s">
        <v>8</v>
      </c>
      <c r="B80" s="103">
        <f>B26</f>
        <v>0</v>
      </c>
    </row>
    <row r="81" spans="1:12" x14ac:dyDescent="0.3">
      <c r="A81" s="10" t="s">
        <v>9</v>
      </c>
      <c r="B81" s="103">
        <f>B27</f>
        <v>0</v>
      </c>
    </row>
    <row r="82" spans="1:12" ht="19.5" customHeight="1" x14ac:dyDescent="0.3">
      <c r="A82" s="10" t="s">
        <v>10</v>
      </c>
      <c r="B82" s="103">
        <f>B28</f>
        <v>0</v>
      </c>
    </row>
    <row r="83" spans="1:12" s="12" customFormat="1" ht="15.75" customHeight="1" x14ac:dyDescent="0.3">
      <c r="A83" s="10" t="s">
        <v>11</v>
      </c>
      <c r="B83" s="103">
        <f>B29</f>
        <v>0</v>
      </c>
      <c r="C83" s="601" t="s">
        <v>12</v>
      </c>
      <c r="D83" s="602"/>
      <c r="E83" s="602"/>
      <c r="F83" s="602"/>
      <c r="G83" s="603"/>
      <c r="I83" s="13"/>
      <c r="J83" s="13"/>
      <c r="K83" s="13"/>
      <c r="L83" s="13"/>
    </row>
    <row r="84" spans="1:12" s="12" customFormat="1" x14ac:dyDescent="0.3">
      <c r="A84" s="10" t="s">
        <v>13</v>
      </c>
      <c r="B84" s="9">
        <f>B82-B83</f>
        <v>0</v>
      </c>
      <c r="C84" s="14"/>
      <c r="D84" s="14"/>
      <c r="E84" s="14"/>
      <c r="F84" s="14"/>
      <c r="G84" s="15"/>
      <c r="I84" s="13"/>
      <c r="J84" s="13"/>
      <c r="K84" s="13"/>
      <c r="L84" s="13"/>
    </row>
    <row r="85" spans="1:12" ht="19.5" customHeight="1" x14ac:dyDescent="0.3">
      <c r="A85" s="7"/>
      <c r="B85" s="7"/>
    </row>
    <row r="86" spans="1:12" ht="19.5" customHeight="1" x14ac:dyDescent="0.3">
      <c r="A86" s="21" t="s">
        <v>20</v>
      </c>
      <c r="B86" s="143">
        <v>1</v>
      </c>
      <c r="D86" s="88" t="s">
        <v>21</v>
      </c>
      <c r="E86" s="89"/>
      <c r="F86" s="604" t="s">
        <v>22</v>
      </c>
      <c r="G86" s="605"/>
    </row>
    <row r="87" spans="1:12" ht="21.75" customHeight="1" x14ac:dyDescent="0.3">
      <c r="A87" s="22" t="s">
        <v>23</v>
      </c>
      <c r="B87" s="144">
        <v>1</v>
      </c>
      <c r="C87" s="85" t="s">
        <v>24</v>
      </c>
      <c r="D87" s="25" t="s">
        <v>25</v>
      </c>
      <c r="E87" s="86" t="s">
        <v>26</v>
      </c>
      <c r="F87" s="25" t="s">
        <v>25</v>
      </c>
      <c r="G87" s="26" t="s">
        <v>26</v>
      </c>
    </row>
    <row r="88" spans="1:12" ht="21.75" customHeight="1" x14ac:dyDescent="0.3">
      <c r="A88" s="22" t="s">
        <v>27</v>
      </c>
      <c r="B88" s="144">
        <v>1</v>
      </c>
      <c r="C88" s="83">
        <v>1</v>
      </c>
      <c r="D88" s="145"/>
      <c r="E88" s="114" t="str">
        <f>IF(ISBLANK(D88),"-",$D$98/$D$95*D88)</f>
        <v>-</v>
      </c>
      <c r="F88" s="145"/>
      <c r="G88" s="117" t="str">
        <f>IF(ISBLANK(F88),"-",$D$98/$F$95*F88)</f>
        <v>-</v>
      </c>
    </row>
    <row r="89" spans="1:12" ht="21.75" customHeight="1" x14ac:dyDescent="0.3">
      <c r="A89" s="22" t="s">
        <v>28</v>
      </c>
      <c r="B89" s="144">
        <v>1</v>
      </c>
      <c r="C89" s="55">
        <v>2</v>
      </c>
      <c r="D89" s="146"/>
      <c r="E89" s="115" t="str">
        <f>IF(ISBLANK(D89),"-",$D$98/$D$95*D89)</f>
        <v>-</v>
      </c>
      <c r="F89" s="146"/>
      <c r="G89" s="118" t="str">
        <f>IF(ISBLANK(F89),"-",$D$98/$F$95*F89)</f>
        <v>-</v>
      </c>
    </row>
    <row r="90" spans="1:12" ht="21.75" customHeight="1" x14ac:dyDescent="0.3">
      <c r="A90" s="22" t="s">
        <v>29</v>
      </c>
      <c r="B90" s="144">
        <v>1</v>
      </c>
      <c r="C90" s="55">
        <v>3</v>
      </c>
      <c r="D90" s="146"/>
      <c r="E90" s="115" t="str">
        <f>IF(ISBLANK(D90),"-",$D$98/$D$95*D90)</f>
        <v>-</v>
      </c>
      <c r="F90" s="146"/>
      <c r="G90" s="118" t="str">
        <f>IF(ISBLANK(F90),"-",$D$98/$F$95*F90)</f>
        <v>-</v>
      </c>
    </row>
    <row r="91" spans="1:12" ht="21.75" customHeight="1" x14ac:dyDescent="0.3">
      <c r="A91" s="22" t="s">
        <v>30</v>
      </c>
      <c r="B91" s="144">
        <v>1</v>
      </c>
      <c r="C91" s="87">
        <v>4</v>
      </c>
      <c r="D91" s="147"/>
      <c r="E91" s="116" t="str">
        <f>IF(ISBLANK(D91),"-",$D$98/$D$95*D91)</f>
        <v>-</v>
      </c>
      <c r="F91" s="153"/>
      <c r="G91" s="120" t="str">
        <f>IF(ISBLANK(F91),"-",$D$98/$D$95*F91)</f>
        <v>-</v>
      </c>
    </row>
    <row r="92" spans="1:12" ht="22.5" customHeight="1" x14ac:dyDescent="0.3">
      <c r="A92" s="22" t="s">
        <v>31</v>
      </c>
      <c r="B92" s="144">
        <v>1</v>
      </c>
      <c r="C92" s="78" t="s">
        <v>32</v>
      </c>
      <c r="D92" s="177" t="e">
        <f>AVERAGE(D88:D91)</f>
        <v>#DIV/0!</v>
      </c>
      <c r="E92" s="60" t="e">
        <f>AVERAGE(E88:E91)</f>
        <v>#DIV/0!</v>
      </c>
      <c r="F92" s="84" t="e">
        <f>AVERAGE(F88:F91)</f>
        <v>#DIV/0!</v>
      </c>
      <c r="G92" s="121" t="e">
        <f>AVERAGE(G88:G91)</f>
        <v>#DIV/0!</v>
      </c>
    </row>
    <row r="93" spans="1:12" ht="21.75" customHeight="1" x14ac:dyDescent="0.3">
      <c r="A93" s="22" t="s">
        <v>33</v>
      </c>
      <c r="B93" s="104">
        <v>1</v>
      </c>
      <c r="C93" s="165" t="s">
        <v>34</v>
      </c>
      <c r="D93" s="166"/>
      <c r="E93" s="29"/>
      <c r="F93" s="148"/>
    </row>
    <row r="94" spans="1:12" ht="21.75" customHeight="1" x14ac:dyDescent="0.3">
      <c r="A94" s="22" t="s">
        <v>35</v>
      </c>
      <c r="B94" s="104">
        <v>1</v>
      </c>
      <c r="C94" s="167" t="s">
        <v>36</v>
      </c>
      <c r="D94" s="168">
        <f>D93*$B$34</f>
        <v>0</v>
      </c>
      <c r="E94" s="36"/>
      <c r="F94" s="35">
        <f>F93*$B$34</f>
        <v>0</v>
      </c>
    </row>
    <row r="95" spans="1:12" ht="19.5" customHeight="1" x14ac:dyDescent="0.3">
      <c r="A95" s="22" t="s">
        <v>37</v>
      </c>
      <c r="B95" s="163">
        <f>(B94/B93)*(B92/B91)*(B90/B89)*(B88/B87)*B86</f>
        <v>1</v>
      </c>
      <c r="C95" s="167" t="s">
        <v>38</v>
      </c>
      <c r="D95" s="169">
        <f>D94*$B$84/100</f>
        <v>0</v>
      </c>
      <c r="E95" s="38"/>
      <c r="F95" s="37">
        <f>F94*$B$84/100</f>
        <v>0</v>
      </c>
    </row>
    <row r="96" spans="1:12" ht="19.5" customHeight="1" x14ac:dyDescent="0.3">
      <c r="A96" s="617" t="s">
        <v>39</v>
      </c>
      <c r="B96" s="618"/>
      <c r="C96" s="167" t="s">
        <v>40</v>
      </c>
      <c r="D96" s="168">
        <f>D95/$B$95</f>
        <v>0</v>
      </c>
      <c r="E96" s="38"/>
      <c r="F96" s="39">
        <f>F95/$B$95</f>
        <v>0</v>
      </c>
      <c r="G96" s="137"/>
      <c r="H96" s="138"/>
    </row>
    <row r="97" spans="1:10" ht="19.5" customHeight="1" x14ac:dyDescent="0.3">
      <c r="A97" s="619"/>
      <c r="B97" s="620"/>
      <c r="C97" s="167" t="s">
        <v>41</v>
      </c>
      <c r="D97" s="178">
        <f>$B$56/$B$113</f>
        <v>0</v>
      </c>
      <c r="F97" s="41"/>
      <c r="G97" s="139"/>
      <c r="H97" s="138"/>
    </row>
    <row r="98" spans="1:10" x14ac:dyDescent="0.3">
      <c r="C98" s="167" t="s">
        <v>42</v>
      </c>
      <c r="D98" s="168">
        <f>D97*$B$95</f>
        <v>0</v>
      </c>
      <c r="F98" s="41"/>
      <c r="G98" s="137"/>
      <c r="H98" s="138"/>
    </row>
    <row r="99" spans="1:10" ht="19.5" customHeight="1" x14ac:dyDescent="0.3">
      <c r="C99" s="171" t="s">
        <v>43</v>
      </c>
      <c r="D99" s="179">
        <f>D98/B34</f>
        <v>0</v>
      </c>
      <c r="F99" s="45"/>
      <c r="G99" s="137"/>
      <c r="H99" s="138"/>
      <c r="J99" s="61"/>
    </row>
    <row r="100" spans="1:10" x14ac:dyDescent="0.3">
      <c r="C100" s="173" t="s">
        <v>71</v>
      </c>
      <c r="D100" s="174" t="e">
        <f>AVERAGE(E88:E91,G88:G91)</f>
        <v>#DIV/0!</v>
      </c>
      <c r="F100" s="45"/>
      <c r="G100" s="140"/>
      <c r="H100" s="138"/>
      <c r="J100" s="63"/>
    </row>
    <row r="101" spans="1:10" x14ac:dyDescent="0.3">
      <c r="C101" s="40" t="s">
        <v>45</v>
      </c>
      <c r="D101" s="62" t="e">
        <f>STDEV(E88:E91,G88:G91)/D100</f>
        <v>#DIV/0!</v>
      </c>
      <c r="F101" s="45"/>
      <c r="G101" s="137"/>
      <c r="H101" s="138"/>
      <c r="J101" s="63"/>
    </row>
    <row r="102" spans="1:10" ht="19.5" customHeight="1" x14ac:dyDescent="0.3">
      <c r="C102" s="42" t="s">
        <v>46</v>
      </c>
      <c r="D102" s="64">
        <f>COUNT(E88:E91,G88:G91)</f>
        <v>0</v>
      </c>
      <c r="F102" s="45"/>
      <c r="G102" s="137"/>
      <c r="H102" s="138"/>
      <c r="J102" s="63"/>
    </row>
    <row r="103" spans="1:10" ht="19.5" customHeight="1" x14ac:dyDescent="0.3">
      <c r="A103" s="1"/>
      <c r="B103" s="1"/>
      <c r="C103" s="1"/>
      <c r="D103" s="1"/>
      <c r="E103" s="1"/>
    </row>
    <row r="104" spans="1:10" ht="17.25" customHeight="1" x14ac:dyDescent="0.3">
      <c r="A104" s="21" t="s">
        <v>72</v>
      </c>
      <c r="B104" s="143">
        <v>1</v>
      </c>
      <c r="C104" s="65" t="s">
        <v>73</v>
      </c>
      <c r="D104" s="66" t="s">
        <v>25</v>
      </c>
      <c r="E104" s="187" t="s">
        <v>74</v>
      </c>
      <c r="F104" s="67" t="s">
        <v>75</v>
      </c>
    </row>
    <row r="105" spans="1:10" ht="21.75" customHeight="1" x14ac:dyDescent="0.3">
      <c r="A105" s="22" t="s">
        <v>56</v>
      </c>
      <c r="B105" s="144">
        <v>1</v>
      </c>
      <c r="C105" s="28">
        <v>1</v>
      </c>
      <c r="D105" s="154"/>
      <c r="E105" s="68" t="str">
        <f t="shared" ref="E105:E110" si="1">IF(ISBLANK(D105),"-",D105/$D$100*$D$97*$B$113)</f>
        <v>-</v>
      </c>
      <c r="F105" s="69" t="str">
        <f t="shared" ref="F105:F110" si="2">IF(ISBLANK(D105), "-", E105/$B$56)</f>
        <v>-</v>
      </c>
    </row>
    <row r="106" spans="1:10" ht="21.75" customHeight="1" x14ac:dyDescent="0.3">
      <c r="A106" s="22" t="s">
        <v>58</v>
      </c>
      <c r="B106" s="144">
        <v>1</v>
      </c>
      <c r="C106" s="28">
        <v>2</v>
      </c>
      <c r="D106" s="154"/>
      <c r="E106" s="70" t="str">
        <f t="shared" si="1"/>
        <v>-</v>
      </c>
      <c r="F106" s="96" t="str">
        <f t="shared" si="2"/>
        <v>-</v>
      </c>
    </row>
    <row r="107" spans="1:10" ht="21.75" customHeight="1" x14ac:dyDescent="0.3">
      <c r="A107" s="22" t="s">
        <v>59</v>
      </c>
      <c r="B107" s="144">
        <v>1</v>
      </c>
      <c r="C107" s="28">
        <v>3</v>
      </c>
      <c r="D107" s="154"/>
      <c r="E107" s="70" t="str">
        <f t="shared" si="1"/>
        <v>-</v>
      </c>
      <c r="F107" s="96" t="str">
        <f t="shared" si="2"/>
        <v>-</v>
      </c>
    </row>
    <row r="108" spans="1:10" ht="21.75" customHeight="1" x14ac:dyDescent="0.3">
      <c r="A108" s="22" t="s">
        <v>60</v>
      </c>
      <c r="B108" s="144">
        <v>1</v>
      </c>
      <c r="C108" s="28">
        <v>4</v>
      </c>
      <c r="D108" s="154"/>
      <c r="E108" s="70" t="str">
        <f t="shared" si="1"/>
        <v>-</v>
      </c>
      <c r="F108" s="96" t="str">
        <f t="shared" si="2"/>
        <v>-</v>
      </c>
    </row>
    <row r="109" spans="1:10" ht="21.75" customHeight="1" x14ac:dyDescent="0.3">
      <c r="A109" s="22" t="s">
        <v>61</v>
      </c>
      <c r="B109" s="144">
        <v>1</v>
      </c>
      <c r="C109" s="28">
        <v>5</v>
      </c>
      <c r="D109" s="154"/>
      <c r="E109" s="70" t="str">
        <f t="shared" si="1"/>
        <v>-</v>
      </c>
      <c r="F109" s="96" t="str">
        <f t="shared" si="2"/>
        <v>-</v>
      </c>
    </row>
    <row r="110" spans="1:10" ht="21.75" customHeight="1" x14ac:dyDescent="0.3">
      <c r="A110" s="22" t="s">
        <v>63</v>
      </c>
      <c r="B110" s="144">
        <v>1</v>
      </c>
      <c r="C110" s="31">
        <v>6</v>
      </c>
      <c r="D110" s="155"/>
      <c r="E110" s="71" t="str">
        <f t="shared" si="1"/>
        <v>-</v>
      </c>
      <c r="F110" s="97" t="str">
        <f t="shared" si="2"/>
        <v>-</v>
      </c>
    </row>
    <row r="111" spans="1:10" ht="21.75" customHeight="1" x14ac:dyDescent="0.3">
      <c r="A111" s="22" t="s">
        <v>64</v>
      </c>
      <c r="B111" s="144">
        <v>1</v>
      </c>
      <c r="C111" s="28"/>
      <c r="D111" s="55"/>
      <c r="E111" s="58"/>
      <c r="F111" s="72"/>
    </row>
    <row r="112" spans="1:10" ht="21.75" customHeight="1" x14ac:dyDescent="0.3">
      <c r="A112" s="22" t="s">
        <v>65</v>
      </c>
      <c r="B112" s="144">
        <v>1</v>
      </c>
      <c r="C112" s="28"/>
      <c r="D112" s="73"/>
      <c r="E112" s="74" t="s">
        <v>32</v>
      </c>
      <c r="F112" s="75" t="e">
        <f>AVERAGE(F105:F110)</f>
        <v>#DIV/0!</v>
      </c>
    </row>
    <row r="113" spans="1:12" ht="19.5" customHeight="1" x14ac:dyDescent="0.3">
      <c r="A113" s="22" t="s">
        <v>66</v>
      </c>
      <c r="B113" s="149">
        <f>(B112/B111)*(B110/B109)*(B108/B107)*(B106/B105)*B104</f>
        <v>1</v>
      </c>
      <c r="C113" s="76"/>
      <c r="D113" s="77"/>
      <c r="E113" s="78" t="s">
        <v>45</v>
      </c>
      <c r="F113" s="79" t="e">
        <f>STDEV(F105:F110)/F112</f>
        <v>#DIV/0!</v>
      </c>
      <c r="I113" s="58"/>
    </row>
    <row r="114" spans="1:12" ht="19.5" customHeight="1" x14ac:dyDescent="0.3">
      <c r="A114" s="617" t="s">
        <v>39</v>
      </c>
      <c r="B114" s="621"/>
      <c r="C114" s="80"/>
      <c r="D114" s="81"/>
      <c r="E114" s="82" t="s">
        <v>46</v>
      </c>
      <c r="F114" s="64">
        <f>COUNT(F105:F110)</f>
        <v>0</v>
      </c>
      <c r="I114" s="58"/>
      <c r="J114" s="63"/>
    </row>
    <row r="115" spans="1:12" ht="19.5" customHeight="1" x14ac:dyDescent="0.3">
      <c r="A115" s="619"/>
      <c r="B115" s="622"/>
      <c r="C115" s="58"/>
      <c r="D115" s="58"/>
      <c r="E115" s="58"/>
      <c r="F115" s="55"/>
      <c r="G115" s="58"/>
      <c r="H115" s="58"/>
      <c r="I115" s="58"/>
    </row>
    <row r="116" spans="1:12" x14ac:dyDescent="0.3">
      <c r="A116" s="19"/>
      <c r="B116" s="19"/>
      <c r="C116" s="58"/>
      <c r="D116" s="58"/>
      <c r="E116" s="58"/>
      <c r="F116" s="55"/>
      <c r="G116" s="58"/>
      <c r="H116" s="58"/>
      <c r="I116" s="58"/>
    </row>
    <row r="117" spans="1:12" x14ac:dyDescent="0.3">
      <c r="A117" s="7" t="s">
        <v>69</v>
      </c>
      <c r="B117" s="7" t="s">
        <v>76</v>
      </c>
    </row>
    <row r="118" spans="1:12" x14ac:dyDescent="0.3">
      <c r="A118" s="7"/>
      <c r="B118" s="7"/>
    </row>
    <row r="119" spans="1:12" x14ac:dyDescent="0.3">
      <c r="A119" s="8" t="s">
        <v>8</v>
      </c>
      <c r="B119" s="103">
        <f>B26</f>
        <v>0</v>
      </c>
    </row>
    <row r="120" spans="1:12" x14ac:dyDescent="0.3">
      <c r="A120" s="10" t="s">
        <v>9</v>
      </c>
      <c r="B120" s="103">
        <f>B27</f>
        <v>0</v>
      </c>
    </row>
    <row r="121" spans="1:12" ht="19.5" customHeight="1" x14ac:dyDescent="0.3">
      <c r="A121" s="10" t="s">
        <v>10</v>
      </c>
      <c r="B121" s="103">
        <f>B28</f>
        <v>0</v>
      </c>
    </row>
    <row r="122" spans="1:12" s="12" customFormat="1" ht="15.75" customHeight="1" x14ac:dyDescent="0.3">
      <c r="A122" s="10" t="s">
        <v>11</v>
      </c>
      <c r="B122" s="103">
        <f>B29</f>
        <v>0</v>
      </c>
      <c r="C122" s="601" t="s">
        <v>12</v>
      </c>
      <c r="D122" s="602"/>
      <c r="E122" s="602"/>
      <c r="F122" s="602"/>
      <c r="G122" s="603"/>
      <c r="I122" s="13"/>
      <c r="J122" s="13"/>
      <c r="K122" s="13"/>
      <c r="L122" s="13"/>
    </row>
    <row r="123" spans="1:12" s="12" customFormat="1" x14ac:dyDescent="0.3">
      <c r="A123" s="10" t="s">
        <v>13</v>
      </c>
      <c r="B123" s="9">
        <f>B121-B122</f>
        <v>0</v>
      </c>
      <c r="C123" s="14"/>
      <c r="D123" s="14"/>
      <c r="E123" s="14"/>
      <c r="F123" s="14"/>
      <c r="G123" s="15"/>
      <c r="I123" s="13"/>
      <c r="J123" s="13"/>
      <c r="K123" s="13"/>
      <c r="L123" s="13"/>
    </row>
    <row r="124" spans="1:12" x14ac:dyDescent="0.3">
      <c r="A124" s="7"/>
      <c r="B124" s="7"/>
    </row>
    <row r="125" spans="1:12" ht="19.5" customHeight="1" x14ac:dyDescent="0.3">
      <c r="A125" s="7"/>
      <c r="B125" s="7"/>
    </row>
    <row r="126" spans="1:12" ht="19.5" customHeight="1" x14ac:dyDescent="0.3">
      <c r="A126" s="21" t="s">
        <v>20</v>
      </c>
      <c r="B126" s="106">
        <v>1</v>
      </c>
      <c r="D126" s="129" t="s">
        <v>21</v>
      </c>
      <c r="E126" s="130"/>
      <c r="F126" s="604" t="s">
        <v>22</v>
      </c>
      <c r="G126" s="605"/>
    </row>
    <row r="127" spans="1:12" ht="21.75" customHeight="1" x14ac:dyDescent="0.3">
      <c r="A127" s="22" t="s">
        <v>23</v>
      </c>
      <c r="B127" s="107">
        <v>1</v>
      </c>
      <c r="C127" s="128" t="s">
        <v>24</v>
      </c>
      <c r="D127" s="25" t="s">
        <v>25</v>
      </c>
      <c r="E127" s="86" t="s">
        <v>26</v>
      </c>
      <c r="F127" s="25" t="s">
        <v>25</v>
      </c>
      <c r="G127" s="26" t="s">
        <v>26</v>
      </c>
    </row>
    <row r="128" spans="1:12" ht="21.75" customHeight="1" x14ac:dyDescent="0.3">
      <c r="A128" s="22" t="s">
        <v>27</v>
      </c>
      <c r="B128" s="107">
        <v>1</v>
      </c>
      <c r="C128" s="83">
        <v>1</v>
      </c>
      <c r="D128" s="108"/>
      <c r="E128" s="114" t="str">
        <f>IF(ISBLANK(D128),"-",$D$98/$D$95*D128)</f>
        <v>-</v>
      </c>
      <c r="F128" s="108"/>
      <c r="G128" s="117" t="str">
        <f>IF(ISBLANK(F128),"-",$D$98/$F$95*F128)</f>
        <v>-</v>
      </c>
    </row>
    <row r="129" spans="1:10" ht="21.75" customHeight="1" x14ac:dyDescent="0.3">
      <c r="A129" s="22" t="s">
        <v>28</v>
      </c>
      <c r="B129" s="107">
        <v>1</v>
      </c>
      <c r="C129" s="55">
        <v>2</v>
      </c>
      <c r="D129" s="109"/>
      <c r="E129" s="115" t="str">
        <f>IF(ISBLANK(D129),"-",$D$98/$D$95*D129)</f>
        <v>-</v>
      </c>
      <c r="F129" s="109"/>
      <c r="G129" s="118" t="str">
        <f>IF(ISBLANK(F129),"-",$D$98/$F$95*F129)</f>
        <v>-</v>
      </c>
    </row>
    <row r="130" spans="1:10" ht="21.75" customHeight="1" x14ac:dyDescent="0.3">
      <c r="A130" s="22" t="s">
        <v>29</v>
      </c>
      <c r="B130" s="107">
        <v>1</v>
      </c>
      <c r="C130" s="55">
        <v>3</v>
      </c>
      <c r="D130" s="109"/>
      <c r="E130" s="115" t="str">
        <f>IF(ISBLANK(D130),"-",$D$98/$D$95*D130)</f>
        <v>-</v>
      </c>
      <c r="F130" s="109"/>
      <c r="G130" s="118" t="str">
        <f>IF(ISBLANK(F130),"-",$D$98/$F$95*F130)</f>
        <v>-</v>
      </c>
    </row>
    <row r="131" spans="1:10" ht="21.75" customHeight="1" x14ac:dyDescent="0.3">
      <c r="A131" s="22" t="s">
        <v>30</v>
      </c>
      <c r="B131" s="107">
        <v>1</v>
      </c>
      <c r="C131" s="87">
        <v>4</v>
      </c>
      <c r="D131" s="110"/>
      <c r="E131" s="116" t="str">
        <f>IF(ISBLANK(D131),"-",$D$98/$D$95*D131)</f>
        <v>-</v>
      </c>
      <c r="F131" s="119"/>
      <c r="G131" s="120" t="str">
        <f>IF(ISBLANK(F131),"-",$D$98/$D$95*F131)</f>
        <v>-</v>
      </c>
    </row>
    <row r="132" spans="1:10" ht="22.5" customHeight="1" x14ac:dyDescent="0.3">
      <c r="A132" s="22" t="s">
        <v>31</v>
      </c>
      <c r="B132" s="107">
        <v>1</v>
      </c>
      <c r="C132" s="78" t="s">
        <v>32</v>
      </c>
      <c r="D132" s="177" t="e">
        <f>AVERAGE(D128:D131)</f>
        <v>#DIV/0!</v>
      </c>
      <c r="E132" s="60" t="e">
        <f>AVERAGE(E128:E131)</f>
        <v>#DIV/0!</v>
      </c>
      <c r="F132" s="84" t="e">
        <f>AVERAGE(F128:F131)</f>
        <v>#DIV/0!</v>
      </c>
      <c r="G132" s="121" t="e">
        <f>AVERAGE(G128:G131)</f>
        <v>#DIV/0!</v>
      </c>
    </row>
    <row r="133" spans="1:10" ht="21.75" customHeight="1" x14ac:dyDescent="0.3">
      <c r="A133" s="22" t="s">
        <v>33</v>
      </c>
      <c r="B133" s="180">
        <v>1</v>
      </c>
      <c r="C133" s="165" t="s">
        <v>34</v>
      </c>
      <c r="D133" s="181"/>
      <c r="E133" s="29"/>
      <c r="F133" s="111"/>
    </row>
    <row r="134" spans="1:10" ht="21.75" customHeight="1" x14ac:dyDescent="0.3">
      <c r="A134" s="22" t="s">
        <v>35</v>
      </c>
      <c r="B134" s="180">
        <v>1</v>
      </c>
      <c r="C134" s="167" t="s">
        <v>36</v>
      </c>
      <c r="D134" s="168">
        <f>D133*$B$34</f>
        <v>0</v>
      </c>
      <c r="E134" s="36"/>
      <c r="F134" s="35">
        <f>F133*$B$34</f>
        <v>0</v>
      </c>
    </row>
    <row r="135" spans="1:10" ht="19.5" customHeight="1" x14ac:dyDescent="0.3">
      <c r="A135" s="22" t="s">
        <v>37</v>
      </c>
      <c r="B135" s="180">
        <f>(B134/B133)*(B132/B131)*(B130/B129)*(B128/B127)*B126</f>
        <v>1</v>
      </c>
      <c r="C135" s="167" t="s">
        <v>38</v>
      </c>
      <c r="D135" s="169">
        <f>D134*$B$123/100</f>
        <v>0</v>
      </c>
      <c r="E135" s="38"/>
      <c r="F135" s="37">
        <f>F134*$B$123/100</f>
        <v>0</v>
      </c>
    </row>
    <row r="136" spans="1:10" ht="19.5" customHeight="1" x14ac:dyDescent="0.3">
      <c r="A136" s="617" t="s">
        <v>39</v>
      </c>
      <c r="B136" s="618"/>
      <c r="C136" s="167" t="s">
        <v>40</v>
      </c>
      <c r="D136" s="168">
        <f>D135/$B$135</f>
        <v>0</v>
      </c>
      <c r="E136" s="38"/>
      <c r="F136" s="39">
        <f>F135/$B$135</f>
        <v>0</v>
      </c>
      <c r="G136" s="137"/>
      <c r="H136" s="138"/>
    </row>
    <row r="137" spans="1:10" ht="19.5" customHeight="1" x14ac:dyDescent="0.3">
      <c r="A137" s="619"/>
      <c r="B137" s="620"/>
      <c r="C137" s="167" t="s">
        <v>41</v>
      </c>
      <c r="D137" s="178">
        <f>$B$56/$B$153</f>
        <v>0</v>
      </c>
      <c r="F137" s="41"/>
      <c r="G137" s="139"/>
      <c r="H137" s="138"/>
    </row>
    <row r="138" spans="1:10" x14ac:dyDescent="0.3">
      <c r="C138" s="167" t="s">
        <v>42</v>
      </c>
      <c r="D138" s="168">
        <f>D137*$B$135</f>
        <v>0</v>
      </c>
      <c r="F138" s="41"/>
      <c r="G138" s="137"/>
      <c r="H138" s="138"/>
    </row>
    <row r="139" spans="1:10" ht="19.5" customHeight="1" x14ac:dyDescent="0.3">
      <c r="C139" s="182" t="s">
        <v>43</v>
      </c>
      <c r="D139" s="183">
        <f>D138/B34</f>
        <v>0</v>
      </c>
      <c r="F139" s="45"/>
      <c r="G139" s="137"/>
      <c r="H139" s="138"/>
      <c r="J139" s="61"/>
    </row>
    <row r="140" spans="1:10" x14ac:dyDescent="0.3">
      <c r="C140" s="43" t="s">
        <v>71</v>
      </c>
      <c r="D140" s="44" t="e">
        <f>AVERAGE(E128:E131,G128:G131)</f>
        <v>#DIV/0!</v>
      </c>
      <c r="F140" s="45"/>
      <c r="G140" s="140"/>
      <c r="H140" s="138"/>
      <c r="J140" s="63"/>
    </row>
    <row r="141" spans="1:10" x14ac:dyDescent="0.3">
      <c r="C141" s="40" t="s">
        <v>45</v>
      </c>
      <c r="D141" s="62" t="e">
        <f>STDEV(E128:E131,G128:G131)/D140</f>
        <v>#DIV/0!</v>
      </c>
      <c r="F141" s="45"/>
      <c r="G141" s="137"/>
      <c r="H141" s="138"/>
      <c r="J141" s="63"/>
    </row>
    <row r="142" spans="1:10" ht="19.5" customHeight="1" x14ac:dyDescent="0.3">
      <c r="C142" s="42" t="s">
        <v>46</v>
      </c>
      <c r="D142" s="64">
        <f>COUNT(E128:E131,G128:G131)</f>
        <v>0</v>
      </c>
      <c r="F142" s="45"/>
      <c r="G142" s="137"/>
      <c r="H142" s="138"/>
      <c r="J142" s="63"/>
    </row>
    <row r="143" spans="1:10" ht="19.5" customHeight="1" x14ac:dyDescent="0.3">
      <c r="A143" s="1"/>
      <c r="B143" s="1"/>
      <c r="C143" s="1"/>
      <c r="D143" s="1"/>
      <c r="E143" s="1"/>
    </row>
    <row r="144" spans="1:10" ht="17.25" customHeight="1" x14ac:dyDescent="0.3">
      <c r="A144" s="21" t="s">
        <v>72</v>
      </c>
      <c r="B144" s="106">
        <v>1</v>
      </c>
      <c r="C144" s="65" t="s">
        <v>73</v>
      </c>
      <c r="D144" s="66" t="s">
        <v>25</v>
      </c>
      <c r="E144" s="187" t="s">
        <v>74</v>
      </c>
      <c r="F144" s="67" t="s">
        <v>75</v>
      </c>
    </row>
    <row r="145" spans="1:10" ht="21.75" customHeight="1" x14ac:dyDescent="0.3">
      <c r="A145" s="22" t="s">
        <v>56</v>
      </c>
      <c r="B145" s="107">
        <v>1</v>
      </c>
      <c r="C145" s="28">
        <v>1</v>
      </c>
      <c r="D145" s="112"/>
      <c r="E145" s="159" t="str">
        <f t="shared" ref="E145:E150" si="3">IF(ISBLANK(D145),"-",D145/$D$140*$D$137*$B$153)</f>
        <v>-</v>
      </c>
      <c r="F145" s="156" t="str">
        <f t="shared" ref="F145:F150" si="4">IF(ISBLANK(D145), "-", E145/$B$56)</f>
        <v>-</v>
      </c>
    </row>
    <row r="146" spans="1:10" ht="21.75" customHeight="1" x14ac:dyDescent="0.3">
      <c r="A146" s="22" t="s">
        <v>58</v>
      </c>
      <c r="B146" s="107">
        <v>1</v>
      </c>
      <c r="C146" s="28">
        <v>2</v>
      </c>
      <c r="D146" s="112"/>
      <c r="E146" s="160" t="str">
        <f t="shared" si="3"/>
        <v>-</v>
      </c>
      <c r="F146" s="157" t="str">
        <f t="shared" si="4"/>
        <v>-</v>
      </c>
    </row>
    <row r="147" spans="1:10" ht="21.75" customHeight="1" x14ac:dyDescent="0.3">
      <c r="A147" s="22" t="s">
        <v>59</v>
      </c>
      <c r="B147" s="107">
        <v>1</v>
      </c>
      <c r="C147" s="28">
        <v>3</v>
      </c>
      <c r="D147" s="112"/>
      <c r="E147" s="160" t="str">
        <f t="shared" si="3"/>
        <v>-</v>
      </c>
      <c r="F147" s="157" t="str">
        <f t="shared" si="4"/>
        <v>-</v>
      </c>
    </row>
    <row r="148" spans="1:10" ht="21.75" customHeight="1" x14ac:dyDescent="0.3">
      <c r="A148" s="22" t="s">
        <v>60</v>
      </c>
      <c r="B148" s="107">
        <v>1</v>
      </c>
      <c r="C148" s="28">
        <v>4</v>
      </c>
      <c r="D148" s="112"/>
      <c r="E148" s="160" t="str">
        <f t="shared" si="3"/>
        <v>-</v>
      </c>
      <c r="F148" s="157" t="str">
        <f t="shared" si="4"/>
        <v>-</v>
      </c>
    </row>
    <row r="149" spans="1:10" ht="21.75" customHeight="1" x14ac:dyDescent="0.3">
      <c r="A149" s="22" t="s">
        <v>61</v>
      </c>
      <c r="B149" s="107">
        <v>1</v>
      </c>
      <c r="C149" s="28">
        <v>5</v>
      </c>
      <c r="D149" s="112"/>
      <c r="E149" s="160" t="str">
        <f t="shared" si="3"/>
        <v>-</v>
      </c>
      <c r="F149" s="157" t="str">
        <f t="shared" si="4"/>
        <v>-</v>
      </c>
    </row>
    <row r="150" spans="1:10" ht="21.75" customHeight="1" x14ac:dyDescent="0.3">
      <c r="A150" s="22" t="s">
        <v>63</v>
      </c>
      <c r="B150" s="107">
        <v>1</v>
      </c>
      <c r="C150" s="31">
        <v>6</v>
      </c>
      <c r="D150" s="113"/>
      <c r="E150" s="161" t="str">
        <f t="shared" si="3"/>
        <v>-</v>
      </c>
      <c r="F150" s="158" t="str">
        <f t="shared" si="4"/>
        <v>-</v>
      </c>
    </row>
    <row r="151" spans="1:10" ht="21.75" customHeight="1" x14ac:dyDescent="0.3">
      <c r="A151" s="22" t="s">
        <v>64</v>
      </c>
      <c r="B151" s="107">
        <v>1</v>
      </c>
      <c r="C151" s="28"/>
      <c r="D151" s="55"/>
      <c r="E151" s="58"/>
      <c r="F151" s="72"/>
    </row>
    <row r="152" spans="1:10" ht="21.75" customHeight="1" x14ac:dyDescent="0.3">
      <c r="A152" s="22" t="s">
        <v>65</v>
      </c>
      <c r="B152" s="107">
        <v>1</v>
      </c>
      <c r="C152" s="28"/>
      <c r="D152" s="73"/>
      <c r="E152" s="74" t="s">
        <v>32</v>
      </c>
      <c r="F152" s="75" t="e">
        <f>AVERAGE(F145:F150)</f>
        <v>#DIV/0!</v>
      </c>
    </row>
    <row r="153" spans="1:10" ht="19.5" customHeight="1" x14ac:dyDescent="0.3">
      <c r="A153" s="22" t="s">
        <v>66</v>
      </c>
      <c r="B153" s="107">
        <f>(B152/B151)*(B150/B149)*(B148/B147)*(B146/B145)*B144</f>
        <v>1</v>
      </c>
      <c r="C153" s="76"/>
      <c r="D153" s="77"/>
      <c r="E153" s="78" t="s">
        <v>45</v>
      </c>
      <c r="F153" s="79" t="e">
        <f>STDEV(F145:F150)/F152</f>
        <v>#DIV/0!</v>
      </c>
      <c r="I153" s="58"/>
    </row>
    <row r="154" spans="1:10" ht="19.5" customHeight="1" x14ac:dyDescent="0.3">
      <c r="A154" s="617" t="s">
        <v>39</v>
      </c>
      <c r="B154" s="621"/>
      <c r="C154" s="80"/>
      <c r="D154" s="81"/>
      <c r="E154" s="82" t="s">
        <v>46</v>
      </c>
      <c r="F154" s="64">
        <f>COUNT(F145:F150)</f>
        <v>0</v>
      </c>
      <c r="I154" s="58"/>
      <c r="J154" s="63"/>
    </row>
    <row r="155" spans="1:10" ht="19.5" customHeight="1" x14ac:dyDescent="0.3">
      <c r="A155" s="619"/>
      <c r="B155" s="622"/>
      <c r="C155" s="58"/>
      <c r="D155" s="58"/>
      <c r="E155" s="58"/>
      <c r="F155" s="55"/>
      <c r="G155" s="58"/>
      <c r="H155" s="58"/>
      <c r="I155" s="58"/>
    </row>
    <row r="156" spans="1:10" x14ac:dyDescent="0.3">
      <c r="A156" s="19"/>
      <c r="B156" s="19"/>
      <c r="C156" s="58"/>
      <c r="D156" s="58"/>
      <c r="E156" s="58"/>
      <c r="F156" s="55"/>
      <c r="G156" s="58"/>
      <c r="H156" s="58"/>
      <c r="I156" s="58"/>
    </row>
    <row r="157" spans="1:10" x14ac:dyDescent="0.3">
      <c r="A157" s="7" t="s">
        <v>69</v>
      </c>
      <c r="B157" s="184" t="s">
        <v>77</v>
      </c>
      <c r="C157" s="58"/>
      <c r="D157" s="58"/>
      <c r="E157" s="58"/>
      <c r="F157" s="55"/>
      <c r="G157" s="58"/>
      <c r="H157" s="58"/>
      <c r="I157" s="58"/>
    </row>
    <row r="158" spans="1:10" x14ac:dyDescent="0.3">
      <c r="A158" s="19"/>
      <c r="B158" s="19"/>
      <c r="C158" s="58"/>
      <c r="D158" s="58"/>
      <c r="E158" s="58"/>
      <c r="F158" s="55"/>
      <c r="G158" s="58"/>
      <c r="H158" s="58"/>
      <c r="I158" s="58"/>
    </row>
    <row r="159" spans="1:10" x14ac:dyDescent="0.3">
      <c r="A159" s="74" t="s">
        <v>32</v>
      </c>
      <c r="B159" s="186" t="e">
        <f>AVERAGE(F105:F110,F145:F150)</f>
        <v>#DIV/0!</v>
      </c>
      <c r="C159" s="58"/>
      <c r="D159" s="58"/>
      <c r="E159" s="58"/>
      <c r="F159" s="55"/>
      <c r="G159" s="58"/>
      <c r="H159" s="58"/>
      <c r="I159" s="58"/>
    </row>
    <row r="160" spans="1:10" x14ac:dyDescent="0.3">
      <c r="A160" s="78" t="s">
        <v>45</v>
      </c>
      <c r="B160" s="185" t="e">
        <f>STDEV(F105:F110,F145:F150)/B159</f>
        <v>#DIV/0!</v>
      </c>
      <c r="C160" s="58"/>
      <c r="D160" s="58"/>
      <c r="E160" s="58"/>
      <c r="F160" s="55"/>
      <c r="G160" s="58"/>
      <c r="H160" s="58"/>
      <c r="I160" s="58"/>
    </row>
    <row r="161" spans="1:9" ht="19.5" customHeight="1" x14ac:dyDescent="0.3">
      <c r="A161" s="82" t="s">
        <v>46</v>
      </c>
      <c r="B161" s="64">
        <f>COUNT(F105:F110,F145:F150)</f>
        <v>0</v>
      </c>
      <c r="C161" s="58"/>
      <c r="D161" s="58"/>
      <c r="E161" s="58"/>
      <c r="F161" s="55"/>
      <c r="G161" s="58"/>
      <c r="H161" s="58"/>
      <c r="I161" s="58"/>
    </row>
    <row r="162" spans="1:9" ht="19.5" customHeight="1" x14ac:dyDescent="0.3">
      <c r="A162" s="98"/>
      <c r="B162" s="98"/>
      <c r="C162" s="99"/>
      <c r="D162" s="99"/>
      <c r="E162" s="99"/>
      <c r="F162" s="99"/>
      <c r="G162" s="99"/>
      <c r="H162" s="99"/>
    </row>
    <row r="163" spans="1:9" x14ac:dyDescent="0.3">
      <c r="B163" s="600" t="s">
        <v>78</v>
      </c>
      <c r="C163" s="600"/>
      <c r="E163" s="85" t="s">
        <v>79</v>
      </c>
      <c r="F163" s="126"/>
      <c r="G163" s="600" t="s">
        <v>80</v>
      </c>
      <c r="H163" s="600"/>
    </row>
    <row r="164" spans="1:9" ht="45" customHeight="1" x14ac:dyDescent="0.3">
      <c r="A164" s="127" t="s">
        <v>81</v>
      </c>
      <c r="B164" s="122"/>
      <c r="C164" s="122"/>
      <c r="E164" s="122"/>
      <c r="F164" s="58"/>
      <c r="G164" s="124"/>
      <c r="H164" s="124"/>
    </row>
    <row r="165" spans="1:9" ht="45" customHeight="1" x14ac:dyDescent="0.3">
      <c r="A165" s="127" t="s">
        <v>82</v>
      </c>
      <c r="B165" s="123"/>
      <c r="C165" s="123"/>
      <c r="E165" s="123"/>
      <c r="F165" s="58"/>
      <c r="G165" s="125"/>
      <c r="H165" s="125"/>
    </row>
    <row r="166" spans="1:9" x14ac:dyDescent="0.3">
      <c r="A166" s="54"/>
      <c r="B166" s="54"/>
      <c r="C166" s="55"/>
      <c r="D166" s="55"/>
      <c r="E166" s="55"/>
      <c r="F166" s="56"/>
      <c r="G166" s="55"/>
      <c r="H166" s="55"/>
      <c r="I166" s="58"/>
    </row>
    <row r="167" spans="1:9" x14ac:dyDescent="0.3">
      <c r="A167" s="54"/>
      <c r="B167" s="54"/>
      <c r="C167" s="55"/>
      <c r="D167" s="55"/>
      <c r="E167" s="55"/>
      <c r="F167" s="56"/>
      <c r="G167" s="55"/>
      <c r="H167" s="55"/>
      <c r="I167" s="58"/>
    </row>
    <row r="168" spans="1:9" x14ac:dyDescent="0.3">
      <c r="A168" s="54"/>
      <c r="B168" s="54"/>
      <c r="C168" s="55"/>
      <c r="D168" s="55"/>
      <c r="E168" s="55"/>
      <c r="F168" s="56"/>
      <c r="G168" s="55"/>
      <c r="H168" s="55"/>
      <c r="I168" s="58"/>
    </row>
    <row r="169" spans="1:9" x14ac:dyDescent="0.3">
      <c r="A169" s="54"/>
      <c r="B169" s="54"/>
      <c r="C169" s="55"/>
      <c r="D169" s="55"/>
      <c r="E169" s="55"/>
      <c r="F169" s="56"/>
      <c r="G169" s="55"/>
      <c r="H169" s="55"/>
      <c r="I169" s="58"/>
    </row>
    <row r="170" spans="1:9" x14ac:dyDescent="0.3">
      <c r="A170" s="54"/>
      <c r="B170" s="54"/>
      <c r="C170" s="55"/>
      <c r="D170" s="55"/>
      <c r="E170" s="55"/>
      <c r="F170" s="56"/>
      <c r="G170" s="55"/>
      <c r="H170" s="55"/>
      <c r="I170" s="58"/>
    </row>
    <row r="171" spans="1:9" x14ac:dyDescent="0.3">
      <c r="A171" s="54"/>
      <c r="B171" s="54"/>
      <c r="C171" s="55"/>
      <c r="D171" s="55"/>
      <c r="E171" s="55"/>
      <c r="F171" s="56"/>
      <c r="G171" s="55"/>
      <c r="H171" s="55"/>
      <c r="I171" s="58"/>
    </row>
    <row r="172" spans="1:9" x14ac:dyDescent="0.3">
      <c r="A172" s="54"/>
      <c r="B172" s="54"/>
      <c r="C172" s="55"/>
      <c r="D172" s="55"/>
      <c r="E172" s="55"/>
      <c r="F172" s="56"/>
      <c r="G172" s="55"/>
      <c r="H172" s="55"/>
      <c r="I172" s="58"/>
    </row>
    <row r="173" spans="1:9" x14ac:dyDescent="0.3">
      <c r="A173" s="54"/>
      <c r="B173" s="54"/>
      <c r="C173" s="55"/>
      <c r="D173" s="55"/>
      <c r="E173" s="55"/>
      <c r="F173" s="56"/>
      <c r="G173" s="55"/>
      <c r="H173" s="55"/>
      <c r="I173" s="58"/>
    </row>
    <row r="174" spans="1:9" x14ac:dyDescent="0.3">
      <c r="A174" s="54"/>
      <c r="B174" s="54"/>
      <c r="C174" s="55"/>
      <c r="D174" s="55"/>
      <c r="E174" s="55"/>
      <c r="F174" s="56"/>
      <c r="G174" s="55"/>
      <c r="H174" s="55"/>
      <c r="I174" s="58"/>
    </row>
  </sheetData>
  <sheetProtection formatCells="0" formatColumns="0" formatRows="0" insertColumns="0" insertRows="0" insertHyperlinks="0" deleteColumns="0" deleteRows="0" sort="0" autoFilter="0" pivotTables="0"/>
  <mergeCells count="24">
    <mergeCell ref="C122:G122"/>
    <mergeCell ref="B18:C18"/>
    <mergeCell ref="F86:G86"/>
    <mergeCell ref="A96:B97"/>
    <mergeCell ref="A114:B115"/>
    <mergeCell ref="A46:B47"/>
    <mergeCell ref="C83:G83"/>
    <mergeCell ref="A70:B71"/>
    <mergeCell ref="B163:C163"/>
    <mergeCell ref="G163:H16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F126:G126"/>
    <mergeCell ref="A136:B137"/>
    <mergeCell ref="A154:B155"/>
  </mergeCells>
  <printOptions horizontalCentered="1" verticalCentered="1"/>
  <pageMargins left="0.7" right="0.7" top="0.75" bottom="0.75" header="0.3" footer="0.3"/>
  <pageSetup paperSize="9" scale="22" orientation="portrait" r:id="rId1"/>
  <headerFooter alignWithMargins="0">
    <oddFooter>&amp;C&amp;P of &amp;N&amp;R&amp;D &amp;T</oddFooter>
  </headerFooter>
  <rowBreaks count="1" manualBreakCount="1">
    <brk id="7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8.7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31" t="s">
        <v>83</v>
      </c>
      <c r="B11" s="632"/>
      <c r="C11" s="632"/>
      <c r="D11" s="632"/>
      <c r="E11" s="632"/>
      <c r="F11" s="633"/>
      <c r="G11" s="227"/>
    </row>
    <row r="12" spans="1:7" ht="16.5" customHeight="1" x14ac:dyDescent="0.3">
      <c r="A12" s="630" t="s">
        <v>84</v>
      </c>
      <c r="B12" s="630"/>
      <c r="C12" s="630"/>
      <c r="D12" s="630"/>
      <c r="E12" s="630"/>
      <c r="F12" s="630"/>
      <c r="G12" s="226"/>
    </row>
    <row r="14" spans="1:7" ht="16.5" customHeight="1" x14ac:dyDescent="0.3">
      <c r="A14" s="635" t="s">
        <v>1</v>
      </c>
      <c r="B14" s="635"/>
      <c r="C14" s="196" t="s">
        <v>85</v>
      </c>
    </row>
    <row r="15" spans="1:7" ht="16.5" customHeight="1" x14ac:dyDescent="0.3">
      <c r="A15" s="635" t="s">
        <v>2</v>
      </c>
      <c r="B15" s="635"/>
      <c r="C15" s="196" t="s">
        <v>86</v>
      </c>
    </row>
    <row r="16" spans="1:7" ht="16.5" customHeight="1" x14ac:dyDescent="0.3">
      <c r="A16" s="635" t="s">
        <v>3</v>
      </c>
      <c r="B16" s="635"/>
      <c r="C16" s="196" t="s">
        <v>87</v>
      </c>
    </row>
    <row r="17" spans="1:5" ht="16.5" customHeight="1" x14ac:dyDescent="0.3">
      <c r="A17" s="635" t="s">
        <v>4</v>
      </c>
      <c r="B17" s="635"/>
      <c r="C17" s="196" t="s">
        <v>87</v>
      </c>
    </row>
    <row r="18" spans="1:5" ht="16.5" customHeight="1" x14ac:dyDescent="0.3">
      <c r="A18" s="635" t="s">
        <v>5</v>
      </c>
      <c r="B18" s="635"/>
      <c r="C18" s="233" t="s">
        <v>88</v>
      </c>
    </row>
    <row r="19" spans="1:5" ht="16.5" customHeight="1" x14ac:dyDescent="0.3">
      <c r="A19" s="635" t="s">
        <v>6</v>
      </c>
      <c r="B19" s="635"/>
      <c r="C19" s="233" t="e">
        <f>#REF!</f>
        <v>#REF!</v>
      </c>
    </row>
    <row r="20" spans="1:5" ht="16.5" customHeight="1" x14ac:dyDescent="0.3">
      <c r="A20" s="198"/>
      <c r="B20" s="198"/>
      <c r="C20" s="213"/>
    </row>
    <row r="21" spans="1:5" ht="16.5" customHeight="1" x14ac:dyDescent="0.3">
      <c r="A21" s="630" t="s">
        <v>7</v>
      </c>
      <c r="B21" s="630"/>
      <c r="C21" s="195" t="s">
        <v>89</v>
      </c>
      <c r="D21" s="202"/>
    </row>
    <row r="22" spans="1:5" ht="15.75" customHeight="1" x14ac:dyDescent="0.3">
      <c r="A22" s="634"/>
      <c r="B22" s="634"/>
      <c r="C22" s="193"/>
      <c r="D22" s="634"/>
      <c r="E22" s="634"/>
    </row>
    <row r="23" spans="1:5" ht="33.75" customHeight="1" x14ac:dyDescent="0.3">
      <c r="C23" s="222" t="s">
        <v>90</v>
      </c>
      <c r="D23" s="221" t="s">
        <v>91</v>
      </c>
      <c r="E23" s="188"/>
    </row>
    <row r="24" spans="1:5" ht="15.75" customHeight="1" x14ac:dyDescent="0.3">
      <c r="C24" s="231">
        <v>1156.71</v>
      </c>
      <c r="D24" s="223">
        <f t="shared" ref="D24:D43" si="0">(C24-$C$46)/$C$46</f>
        <v>-1.3073021897012765E-2</v>
      </c>
      <c r="E24" s="189"/>
    </row>
    <row r="25" spans="1:5" ht="15.75" customHeight="1" x14ac:dyDescent="0.3">
      <c r="C25" s="231">
        <v>1189.1099999999999</v>
      </c>
      <c r="D25" s="224">
        <f t="shared" si="0"/>
        <v>1.4571274504450567E-2</v>
      </c>
      <c r="E25" s="189"/>
    </row>
    <row r="26" spans="1:5" ht="15.75" customHeight="1" x14ac:dyDescent="0.3">
      <c r="C26" s="231">
        <v>1188.8599999999999</v>
      </c>
      <c r="D26" s="224">
        <f t="shared" si="0"/>
        <v>1.4357969748266435E-2</v>
      </c>
      <c r="E26" s="189"/>
    </row>
    <row r="27" spans="1:5" ht="15.75" customHeight="1" x14ac:dyDescent="0.3">
      <c r="C27" s="231">
        <v>1192.76</v>
      </c>
      <c r="D27" s="224">
        <f t="shared" si="0"/>
        <v>1.7685523944738966E-2</v>
      </c>
      <c r="E27" s="189"/>
    </row>
    <row r="28" spans="1:5" ht="15.75" customHeight="1" x14ac:dyDescent="0.3">
      <c r="C28" s="231">
        <v>1168.4000000000001</v>
      </c>
      <c r="D28" s="224">
        <f t="shared" si="0"/>
        <v>-3.0988914978427279E-3</v>
      </c>
      <c r="E28" s="189"/>
    </row>
    <row r="29" spans="1:5" ht="15.75" customHeight="1" x14ac:dyDescent="0.3">
      <c r="C29" s="231">
        <v>1173</v>
      </c>
      <c r="D29" s="224">
        <f t="shared" si="0"/>
        <v>8.2591601594521498E-4</v>
      </c>
      <c r="E29" s="189"/>
    </row>
    <row r="30" spans="1:5" ht="15.75" customHeight="1" x14ac:dyDescent="0.3">
      <c r="C30" s="231">
        <v>1172.1500000000001</v>
      </c>
      <c r="D30" s="224">
        <f t="shared" si="0"/>
        <v>1.0067984491924532E-4</v>
      </c>
      <c r="E30" s="189"/>
    </row>
    <row r="31" spans="1:5" ht="15.75" customHeight="1" x14ac:dyDescent="0.3">
      <c r="C31" s="231">
        <v>1162.76</v>
      </c>
      <c r="D31" s="224">
        <f t="shared" si="0"/>
        <v>-7.9110467973568209E-3</v>
      </c>
      <c r="E31" s="189"/>
    </row>
    <row r="32" spans="1:5" ht="15.75" customHeight="1" x14ac:dyDescent="0.3">
      <c r="C32" s="231">
        <v>1166.8900000000001</v>
      </c>
      <c r="D32" s="224">
        <f t="shared" si="0"/>
        <v>-4.3872522251948744E-3</v>
      </c>
      <c r="E32" s="189"/>
    </row>
    <row r="33" spans="1:7" ht="15.75" customHeight="1" x14ac:dyDescent="0.3">
      <c r="C33" s="231">
        <v>1174.1600000000001</v>
      </c>
      <c r="D33" s="224">
        <f t="shared" si="0"/>
        <v>1.8156500846396551E-3</v>
      </c>
      <c r="E33" s="189"/>
    </row>
    <row r="34" spans="1:7" ht="15.75" customHeight="1" x14ac:dyDescent="0.3">
      <c r="C34" s="231">
        <v>1162.73</v>
      </c>
      <c r="D34" s="224">
        <f t="shared" si="0"/>
        <v>-7.9366433680988936E-3</v>
      </c>
      <c r="E34" s="189"/>
    </row>
    <row r="35" spans="1:7" ht="15.75" customHeight="1" x14ac:dyDescent="0.3">
      <c r="C35" s="231">
        <v>1165.42</v>
      </c>
      <c r="D35" s="224">
        <f t="shared" si="0"/>
        <v>-5.6414841915575914E-3</v>
      </c>
      <c r="E35" s="189"/>
    </row>
    <row r="36" spans="1:7" ht="15.75" customHeight="1" x14ac:dyDescent="0.3">
      <c r="C36" s="231">
        <v>1162.19</v>
      </c>
      <c r="D36" s="224">
        <f t="shared" si="0"/>
        <v>-8.3973816414565864E-3</v>
      </c>
      <c r="E36" s="189"/>
    </row>
    <row r="37" spans="1:7" ht="15.75" customHeight="1" x14ac:dyDescent="0.3">
      <c r="C37" s="231">
        <v>1169.44</v>
      </c>
      <c r="D37" s="224">
        <f t="shared" si="0"/>
        <v>-2.2115437121167716E-3</v>
      </c>
      <c r="E37" s="189"/>
    </row>
    <row r="38" spans="1:7" ht="15.75" customHeight="1" x14ac:dyDescent="0.3">
      <c r="C38" s="231">
        <v>1161.8599999999999</v>
      </c>
      <c r="D38" s="224">
        <f t="shared" si="0"/>
        <v>-8.6789439196197724E-3</v>
      </c>
      <c r="E38" s="189"/>
    </row>
    <row r="39" spans="1:7" ht="15.75" customHeight="1" x14ac:dyDescent="0.3">
      <c r="C39" s="231">
        <v>1169.08</v>
      </c>
      <c r="D39" s="224">
        <f t="shared" si="0"/>
        <v>-2.5187025610220299E-3</v>
      </c>
      <c r="E39" s="189"/>
    </row>
    <row r="40" spans="1:7" ht="15.75" customHeight="1" x14ac:dyDescent="0.3">
      <c r="C40" s="231">
        <v>1199.73</v>
      </c>
      <c r="D40" s="224">
        <f t="shared" si="0"/>
        <v>2.3632460547152574E-2</v>
      </c>
      <c r="E40" s="189"/>
    </row>
    <row r="41" spans="1:7" ht="15.75" customHeight="1" x14ac:dyDescent="0.3">
      <c r="C41" s="231">
        <v>1173.56</v>
      </c>
      <c r="D41" s="224">
        <f t="shared" si="0"/>
        <v>1.3037186697976231E-3</v>
      </c>
      <c r="E41" s="189"/>
    </row>
    <row r="42" spans="1:7" ht="15.75" customHeight="1" x14ac:dyDescent="0.3">
      <c r="C42" s="231">
        <v>1163.0999999999999</v>
      </c>
      <c r="D42" s="224">
        <f t="shared" si="0"/>
        <v>-7.6209523289464719E-3</v>
      </c>
      <c r="E42" s="189"/>
    </row>
    <row r="43" spans="1:7" ht="16.5" customHeight="1" x14ac:dyDescent="0.3">
      <c r="C43" s="232">
        <v>1168.73</v>
      </c>
      <c r="D43" s="225">
        <f t="shared" si="0"/>
        <v>-2.8173292196797361E-3</v>
      </c>
      <c r="E43" s="189"/>
    </row>
    <row r="44" spans="1:7" ht="16.5" customHeight="1" x14ac:dyDescent="0.3">
      <c r="C44" s="190"/>
      <c r="D44" s="189"/>
      <c r="E44" s="191"/>
    </row>
    <row r="45" spans="1:7" ht="16.5" customHeight="1" x14ac:dyDescent="0.3">
      <c r="B45" s="218" t="s">
        <v>92</v>
      </c>
      <c r="C45" s="219">
        <f>SUM(C24:C44)</f>
        <v>23440.639999999996</v>
      </c>
      <c r="D45" s="214"/>
      <c r="E45" s="190"/>
    </row>
    <row r="46" spans="1:7" ht="17.25" customHeight="1" x14ac:dyDescent="0.3">
      <c r="B46" s="218" t="s">
        <v>93</v>
      </c>
      <c r="C46" s="220">
        <f>AVERAGE(C24:C44)</f>
        <v>1172.0319999999997</v>
      </c>
      <c r="E46" s="192"/>
    </row>
    <row r="47" spans="1:7" ht="17.25" customHeight="1" x14ac:dyDescent="0.3">
      <c r="A47" s="196"/>
      <c r="B47" s="215"/>
      <c r="D47" s="194"/>
      <c r="E47" s="192"/>
    </row>
    <row r="48" spans="1:7" ht="33.75" customHeight="1" x14ac:dyDescent="0.3">
      <c r="B48" s="228" t="s">
        <v>93</v>
      </c>
      <c r="C48" s="221" t="s">
        <v>94</v>
      </c>
      <c r="D48" s="216"/>
      <c r="G48" s="194"/>
    </row>
    <row r="49" spans="1:6" ht="17.25" customHeight="1" x14ac:dyDescent="0.3">
      <c r="B49" s="628">
        <f>C46</f>
        <v>1172.0319999999997</v>
      </c>
      <c r="C49" s="229">
        <f>-IF(C46&lt;=80,10%,IF(C46&lt;250,7.5%,5%))</f>
        <v>-0.05</v>
      </c>
      <c r="D49" s="217">
        <f>IF(C46&lt;=80,C46*0.9,IF(C46&lt;250,C46*0.925,C46*0.95))</f>
        <v>1113.4303999999997</v>
      </c>
    </row>
    <row r="50" spans="1:6" ht="17.25" customHeight="1" x14ac:dyDescent="0.3">
      <c r="B50" s="629"/>
      <c r="C50" s="230">
        <f>IF(C46&lt;=80, 10%, IF(C46&lt;250, 7.5%, 5%))</f>
        <v>0.05</v>
      </c>
      <c r="D50" s="217">
        <f>IF(C46&lt;=80, C46*1.1, IF(C46&lt;250, C46*1.075, C46*1.05))</f>
        <v>1230.6335999999997</v>
      </c>
    </row>
    <row r="51" spans="1:6" ht="16.5" customHeight="1" x14ac:dyDescent="0.3">
      <c r="A51" s="199"/>
      <c r="B51" s="200"/>
      <c r="C51" s="196"/>
      <c r="D51" s="201"/>
      <c r="E51" s="196"/>
      <c r="F51" s="202"/>
    </row>
    <row r="52" spans="1:6" ht="16.5" customHeight="1" x14ac:dyDescent="0.3">
      <c r="A52" s="196"/>
      <c r="B52" s="203" t="s">
        <v>78</v>
      </c>
      <c r="C52" s="203"/>
      <c r="D52" s="204" t="s">
        <v>79</v>
      </c>
      <c r="E52" s="205"/>
      <c r="F52" s="204" t="s">
        <v>80</v>
      </c>
    </row>
    <row r="53" spans="1:6" ht="34.5" customHeight="1" x14ac:dyDescent="0.3">
      <c r="A53" s="206" t="s">
        <v>81</v>
      </c>
      <c r="B53" s="207"/>
      <c r="C53" s="208"/>
      <c r="D53" s="207"/>
      <c r="E53" s="197"/>
      <c r="F53" s="209"/>
    </row>
    <row r="54" spans="1:6" ht="34.5" customHeight="1" x14ac:dyDescent="0.3">
      <c r="A54" s="206" t="s">
        <v>82</v>
      </c>
      <c r="B54" s="210"/>
      <c r="C54" s="211"/>
      <c r="D54" s="210"/>
      <c r="E54" s="197"/>
      <c r="F54" s="212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opLeftCell="A76" zoomScale="60" zoomScaleNormal="60" workbookViewId="0">
      <selection activeCell="A103" sqref="A103"/>
    </sheetView>
  </sheetViews>
  <sheetFormatPr defaultColWidth="9.140625" defaultRowHeight="18.7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234"/>
    </row>
    <row r="16" spans="1:8" ht="19.5" customHeight="1" x14ac:dyDescent="0.3">
      <c r="A16" s="637" t="s">
        <v>83</v>
      </c>
      <c r="B16" s="638"/>
      <c r="C16" s="638"/>
      <c r="D16" s="638"/>
      <c r="E16" s="638"/>
      <c r="F16" s="638"/>
      <c r="G16" s="638"/>
      <c r="H16" s="639"/>
    </row>
    <row r="17" spans="1:14" ht="20.25" customHeight="1" x14ac:dyDescent="0.3">
      <c r="A17" s="640" t="s">
        <v>0</v>
      </c>
      <c r="B17" s="640"/>
      <c r="C17" s="640"/>
      <c r="D17" s="640"/>
      <c r="E17" s="640"/>
      <c r="F17" s="640"/>
      <c r="G17" s="640"/>
      <c r="H17" s="640"/>
    </row>
    <row r="18" spans="1:14" ht="26.25" customHeight="1" x14ac:dyDescent="0.4">
      <c r="A18" s="236" t="s">
        <v>1</v>
      </c>
      <c r="B18" s="636" t="s">
        <v>85</v>
      </c>
      <c r="C18" s="636"/>
      <c r="D18" s="416"/>
      <c r="E18" s="237"/>
      <c r="F18" s="238"/>
      <c r="G18" s="238"/>
      <c r="H18" s="238"/>
    </row>
    <row r="19" spans="1:14" ht="26.25" customHeight="1" x14ac:dyDescent="0.4">
      <c r="A19" s="236" t="s">
        <v>2</v>
      </c>
      <c r="B19" s="239" t="s">
        <v>86</v>
      </c>
      <c r="C19" s="238">
        <v>1</v>
      </c>
      <c r="D19" s="238"/>
      <c r="E19" s="238"/>
      <c r="F19" s="238"/>
      <c r="G19" s="238"/>
      <c r="H19" s="238"/>
    </row>
    <row r="20" spans="1:14" ht="26.25" customHeight="1" x14ac:dyDescent="0.4">
      <c r="A20" s="236" t="s">
        <v>3</v>
      </c>
      <c r="B20" s="641" t="s">
        <v>131</v>
      </c>
      <c r="C20" s="641"/>
      <c r="D20" s="238"/>
      <c r="E20" s="238"/>
      <c r="F20" s="238"/>
      <c r="G20" s="238"/>
      <c r="H20" s="238"/>
    </row>
    <row r="21" spans="1:14" ht="26.25" customHeight="1" x14ac:dyDescent="0.4">
      <c r="A21" s="236" t="s">
        <v>4</v>
      </c>
      <c r="B21" s="641" t="s">
        <v>141</v>
      </c>
      <c r="C21" s="641"/>
      <c r="D21" s="641"/>
      <c r="E21" s="641"/>
      <c r="F21" s="641"/>
      <c r="G21" s="641"/>
      <c r="H21" s="641"/>
      <c r="I21" s="240"/>
    </row>
    <row r="22" spans="1:14" ht="26.25" customHeight="1" x14ac:dyDescent="0.4">
      <c r="A22" s="236" t="s">
        <v>5</v>
      </c>
      <c r="B22" s="241">
        <v>42062</v>
      </c>
      <c r="C22" s="238"/>
      <c r="D22" s="238"/>
      <c r="E22" s="238"/>
      <c r="F22" s="238"/>
      <c r="G22" s="238"/>
      <c r="H22" s="238"/>
    </row>
    <row r="23" spans="1:14" ht="26.25" customHeight="1" x14ac:dyDescent="0.4">
      <c r="A23" s="236" t="s">
        <v>6</v>
      </c>
      <c r="B23" s="241">
        <v>42103</v>
      </c>
      <c r="C23" s="238"/>
      <c r="D23" s="238"/>
      <c r="E23" s="238"/>
      <c r="F23" s="238"/>
      <c r="G23" s="238"/>
      <c r="H23" s="238"/>
    </row>
    <row r="24" spans="1:14" x14ac:dyDescent="0.3">
      <c r="A24" s="236"/>
      <c r="B24" s="242"/>
    </row>
    <row r="25" spans="1:14" x14ac:dyDescent="0.3">
      <c r="A25" s="243" t="s">
        <v>7</v>
      </c>
      <c r="B25" s="242"/>
    </row>
    <row r="26" spans="1:14" ht="26.25" customHeight="1" x14ac:dyDescent="0.4">
      <c r="A26" s="244" t="s">
        <v>8</v>
      </c>
      <c r="B26" s="636" t="s">
        <v>131</v>
      </c>
      <c r="C26" s="636"/>
    </row>
    <row r="27" spans="1:14" ht="26.25" customHeight="1" x14ac:dyDescent="0.4">
      <c r="A27" s="245" t="s">
        <v>9</v>
      </c>
      <c r="B27" s="642" t="s">
        <v>132</v>
      </c>
      <c r="C27" s="642"/>
    </row>
    <row r="28" spans="1:14" ht="27" customHeight="1" x14ac:dyDescent="0.4">
      <c r="A28" s="245" t="s">
        <v>10</v>
      </c>
      <c r="B28" s="246">
        <v>99.76</v>
      </c>
    </row>
    <row r="29" spans="1:14" s="15" customFormat="1" ht="27" customHeight="1" x14ac:dyDescent="0.4">
      <c r="A29" s="245" t="s">
        <v>11</v>
      </c>
      <c r="B29" s="247"/>
      <c r="C29" s="601" t="s">
        <v>12</v>
      </c>
      <c r="D29" s="602"/>
      <c r="E29" s="602"/>
      <c r="F29" s="602"/>
      <c r="G29" s="603"/>
      <c r="I29" s="248"/>
      <c r="J29" s="248"/>
      <c r="K29" s="248"/>
      <c r="L29" s="248"/>
    </row>
    <row r="30" spans="1:14" s="15" customFormat="1" ht="19.5" customHeight="1" x14ac:dyDescent="0.3">
      <c r="A30" s="245" t="s">
        <v>13</v>
      </c>
      <c r="B30" s="249">
        <f>B28-B29</f>
        <v>99.76</v>
      </c>
      <c r="C30" s="250"/>
      <c r="D30" s="250"/>
      <c r="E30" s="250"/>
      <c r="F30" s="250"/>
      <c r="G30" s="251"/>
      <c r="I30" s="248"/>
      <c r="J30" s="248"/>
      <c r="K30" s="248"/>
      <c r="L30" s="248"/>
    </row>
    <row r="31" spans="1:14" s="15" customFormat="1" ht="27" customHeight="1" x14ac:dyDescent="0.4">
      <c r="A31" s="245" t="s">
        <v>14</v>
      </c>
      <c r="B31" s="252">
        <v>1</v>
      </c>
      <c r="C31" s="606" t="s">
        <v>95</v>
      </c>
      <c r="D31" s="607"/>
      <c r="E31" s="607"/>
      <c r="F31" s="607"/>
      <c r="G31" s="607"/>
      <c r="H31" s="608"/>
      <c r="I31" s="248"/>
      <c r="J31" s="248"/>
      <c r="K31" s="248"/>
      <c r="L31" s="248"/>
    </row>
    <row r="32" spans="1:14" s="15" customFormat="1" ht="27" customHeight="1" x14ac:dyDescent="0.4">
      <c r="A32" s="245" t="s">
        <v>16</v>
      </c>
      <c r="B32" s="252">
        <v>1</v>
      </c>
      <c r="C32" s="606" t="s">
        <v>96</v>
      </c>
      <c r="D32" s="607"/>
      <c r="E32" s="607"/>
      <c r="F32" s="607"/>
      <c r="G32" s="607"/>
      <c r="H32" s="608"/>
      <c r="I32" s="248"/>
      <c r="J32" s="248"/>
      <c r="K32" s="248"/>
      <c r="L32" s="253"/>
      <c r="M32" s="253"/>
      <c r="N32" s="254"/>
    </row>
    <row r="33" spans="1:14" s="15" customFormat="1" ht="17.25" customHeight="1" x14ac:dyDescent="0.3">
      <c r="A33" s="245"/>
      <c r="B33" s="255"/>
      <c r="C33" s="256"/>
      <c r="D33" s="256"/>
      <c r="E33" s="256"/>
      <c r="F33" s="256"/>
      <c r="G33" s="256"/>
      <c r="H33" s="256"/>
      <c r="I33" s="248"/>
      <c r="J33" s="248"/>
      <c r="K33" s="248"/>
      <c r="L33" s="253"/>
      <c r="M33" s="253"/>
      <c r="N33" s="254"/>
    </row>
    <row r="34" spans="1:14" s="15" customFormat="1" x14ac:dyDescent="0.3">
      <c r="A34" s="245" t="s">
        <v>18</v>
      </c>
      <c r="B34" s="257">
        <f>B31/B32</f>
        <v>1</v>
      </c>
      <c r="C34" s="235" t="s">
        <v>19</v>
      </c>
      <c r="D34" s="235"/>
      <c r="E34" s="235"/>
      <c r="F34" s="235"/>
      <c r="G34" s="235"/>
      <c r="I34" s="248"/>
      <c r="J34" s="248"/>
      <c r="K34" s="248"/>
      <c r="L34" s="253"/>
      <c r="M34" s="253"/>
      <c r="N34" s="254"/>
    </row>
    <row r="35" spans="1:14" s="15" customFormat="1" ht="19.5" customHeight="1" x14ac:dyDescent="0.3">
      <c r="A35" s="245"/>
      <c r="B35" s="249"/>
      <c r="G35" s="235"/>
      <c r="I35" s="248"/>
      <c r="J35" s="248"/>
      <c r="K35" s="248"/>
      <c r="L35" s="253"/>
      <c r="M35" s="253"/>
      <c r="N35" s="254"/>
    </row>
    <row r="36" spans="1:14" s="15" customFormat="1" ht="27" customHeight="1" x14ac:dyDescent="0.4">
      <c r="A36" s="258" t="s">
        <v>97</v>
      </c>
      <c r="B36" s="259">
        <v>25</v>
      </c>
      <c r="C36" s="235"/>
      <c r="D36" s="604" t="s">
        <v>21</v>
      </c>
      <c r="E36" s="616"/>
      <c r="F36" s="604" t="s">
        <v>22</v>
      </c>
      <c r="G36" s="605"/>
      <c r="J36" s="248"/>
      <c r="K36" s="248"/>
      <c r="L36" s="253"/>
      <c r="M36" s="253"/>
      <c r="N36" s="254"/>
    </row>
    <row r="37" spans="1:14" s="15" customFormat="1" ht="27" customHeight="1" x14ac:dyDescent="0.4">
      <c r="A37" s="260" t="s">
        <v>23</v>
      </c>
      <c r="B37" s="261">
        <v>4</v>
      </c>
      <c r="C37" s="262" t="s">
        <v>53</v>
      </c>
      <c r="D37" s="263" t="s">
        <v>25</v>
      </c>
      <c r="E37" s="264" t="s">
        <v>26</v>
      </c>
      <c r="F37" s="263" t="s">
        <v>25</v>
      </c>
      <c r="G37" s="265" t="s">
        <v>26</v>
      </c>
      <c r="I37" s="266" t="s">
        <v>98</v>
      </c>
      <c r="J37" s="248"/>
      <c r="K37" s="248"/>
      <c r="L37" s="253"/>
      <c r="M37" s="253"/>
      <c r="N37" s="254"/>
    </row>
    <row r="38" spans="1:14" s="15" customFormat="1" ht="26.25" customHeight="1" x14ac:dyDescent="0.4">
      <c r="A38" s="260" t="s">
        <v>27</v>
      </c>
      <c r="B38" s="261">
        <v>25</v>
      </c>
      <c r="C38" s="267">
        <v>1</v>
      </c>
      <c r="D38" s="268">
        <v>16934598</v>
      </c>
      <c r="E38" s="269">
        <f>IF(ISBLANK(D38),"-",$D$48/$D$45*D38)</f>
        <v>18736907.951080333</v>
      </c>
      <c r="F38" s="268">
        <v>17903552</v>
      </c>
      <c r="G38" s="270">
        <f>IF(ISBLANK(F38),"-",$D$48/$F$45*F38)</f>
        <v>18555849.549771752</v>
      </c>
      <c r="I38" s="271"/>
      <c r="J38" s="248"/>
      <c r="K38" s="248"/>
      <c r="L38" s="253"/>
      <c r="M38" s="253"/>
      <c r="N38" s="254"/>
    </row>
    <row r="39" spans="1:14" s="15" customFormat="1" ht="26.25" customHeight="1" x14ac:dyDescent="0.4">
      <c r="A39" s="260" t="s">
        <v>28</v>
      </c>
      <c r="B39" s="261">
        <v>1</v>
      </c>
      <c r="C39" s="272">
        <v>2</v>
      </c>
      <c r="D39" s="273">
        <v>16959579</v>
      </c>
      <c r="E39" s="274">
        <f>IF(ISBLANK(D39),"-",$D$48/$D$45*D39)</f>
        <v>18764547.620916367</v>
      </c>
      <c r="F39" s="273">
        <v>17909062</v>
      </c>
      <c r="G39" s="275">
        <f>IF(ISBLANK(F39),"-",$D$48/$F$45*F39)</f>
        <v>18561560.300969016</v>
      </c>
      <c r="I39" s="643">
        <f>ABS((F43/D43*D42)-F42)/D42</f>
        <v>1.0489129093617914E-2</v>
      </c>
      <c r="J39" s="248"/>
      <c r="K39" s="248"/>
      <c r="L39" s="253"/>
      <c r="M39" s="253"/>
      <c r="N39" s="254"/>
    </row>
    <row r="40" spans="1:14" ht="26.25" customHeight="1" x14ac:dyDescent="0.4">
      <c r="A40" s="260" t="s">
        <v>29</v>
      </c>
      <c r="B40" s="261">
        <v>1</v>
      </c>
      <c r="C40" s="272">
        <v>3</v>
      </c>
      <c r="D40" s="273">
        <v>16945356</v>
      </c>
      <c r="E40" s="274">
        <f>IF(ISBLANK(D40),"-",$D$48/$D$45*D40)</f>
        <v>18748810.900045387</v>
      </c>
      <c r="F40" s="273">
        <v>17927013</v>
      </c>
      <c r="G40" s="275">
        <f>IF(ISBLANK(F40),"-",$D$48/$F$45*F40)</f>
        <v>18580165.32723799</v>
      </c>
      <c r="I40" s="643"/>
      <c r="L40" s="253"/>
      <c r="M40" s="253"/>
      <c r="N40" s="276"/>
    </row>
    <row r="41" spans="1:14" ht="27" customHeight="1" x14ac:dyDescent="0.4">
      <c r="A41" s="260" t="s">
        <v>30</v>
      </c>
      <c r="B41" s="261">
        <v>1</v>
      </c>
      <c r="C41" s="277">
        <v>4</v>
      </c>
      <c r="D41" s="278"/>
      <c r="E41" s="279" t="str">
        <f>IF(ISBLANK(D41),"-",$D$48/$D$45*D41)</f>
        <v>-</v>
      </c>
      <c r="F41" s="278"/>
      <c r="G41" s="280" t="str">
        <f>IF(ISBLANK(F41),"-",$D$48/$F$45*F41)</f>
        <v>-</v>
      </c>
      <c r="I41" s="281"/>
      <c r="L41" s="253"/>
      <c r="M41" s="253"/>
      <c r="N41" s="276"/>
    </row>
    <row r="42" spans="1:14" ht="27" customHeight="1" x14ac:dyDescent="0.4">
      <c r="A42" s="260" t="s">
        <v>31</v>
      </c>
      <c r="B42" s="261">
        <v>1</v>
      </c>
      <c r="C42" s="282" t="s">
        <v>32</v>
      </c>
      <c r="D42" s="283">
        <f>AVERAGE(D38:D41)</f>
        <v>16946511</v>
      </c>
      <c r="E42" s="284">
        <f>AVERAGE(E38:E41)</f>
        <v>18750088.82401403</v>
      </c>
      <c r="F42" s="283">
        <f>AVERAGE(F38:F41)</f>
        <v>17913209</v>
      </c>
      <c r="G42" s="285">
        <f>AVERAGE(G38:G41)</f>
        <v>18565858.392659586</v>
      </c>
      <c r="H42" s="286"/>
    </row>
    <row r="43" spans="1:14" ht="26.25" customHeight="1" x14ac:dyDescent="0.4">
      <c r="A43" s="260" t="s">
        <v>33</v>
      </c>
      <c r="B43" s="261">
        <v>1</v>
      </c>
      <c r="C43" s="287" t="s">
        <v>99</v>
      </c>
      <c r="D43" s="288">
        <v>35.39</v>
      </c>
      <c r="E43" s="276"/>
      <c r="F43" s="288">
        <v>37.78</v>
      </c>
      <c r="H43" s="286"/>
    </row>
    <row r="44" spans="1:14" ht="26.25" customHeight="1" x14ac:dyDescent="0.4">
      <c r="A44" s="260" t="s">
        <v>35</v>
      </c>
      <c r="B44" s="261">
        <v>1</v>
      </c>
      <c r="C44" s="289" t="s">
        <v>100</v>
      </c>
      <c r="D44" s="290">
        <f>D43*$B$34</f>
        <v>35.39</v>
      </c>
      <c r="E44" s="291"/>
      <c r="F44" s="290">
        <f>F43*$B$34</f>
        <v>37.78</v>
      </c>
      <c r="H44" s="286"/>
    </row>
    <row r="45" spans="1:14" ht="19.5" customHeight="1" x14ac:dyDescent="0.3">
      <c r="A45" s="260" t="s">
        <v>37</v>
      </c>
      <c r="B45" s="292">
        <f>(B44/B43)*(B42/B41)*(B40/B39)*(B38/B37)*B36</f>
        <v>156.25</v>
      </c>
      <c r="C45" s="289" t="s">
        <v>101</v>
      </c>
      <c r="D45" s="293">
        <f>D44*$B$30/100</f>
        <v>35.305064000000002</v>
      </c>
      <c r="E45" s="294"/>
      <c r="F45" s="293">
        <f>F44*$B$30/100</f>
        <v>37.689328000000003</v>
      </c>
      <c r="H45" s="286"/>
    </row>
    <row r="46" spans="1:14" ht="19.5" customHeight="1" x14ac:dyDescent="0.3">
      <c r="A46" s="617" t="s">
        <v>39</v>
      </c>
      <c r="B46" s="621"/>
      <c r="C46" s="289" t="s">
        <v>102</v>
      </c>
      <c r="D46" s="295">
        <f>D45/$B$45</f>
        <v>0.22595240960000001</v>
      </c>
      <c r="E46" s="296"/>
      <c r="F46" s="297">
        <f>F45/$B$45</f>
        <v>0.24121169920000002</v>
      </c>
      <c r="H46" s="286"/>
    </row>
    <row r="47" spans="1:14" ht="27" customHeight="1" x14ac:dyDescent="0.4">
      <c r="A47" s="619"/>
      <c r="B47" s="622"/>
      <c r="C47" s="298" t="s">
        <v>103</v>
      </c>
      <c r="D47" s="299">
        <v>0.25</v>
      </c>
      <c r="E47" s="300"/>
      <c r="F47" s="296"/>
      <c r="H47" s="286"/>
    </row>
    <row r="48" spans="1:14" x14ac:dyDescent="0.3">
      <c r="C48" s="301" t="s">
        <v>42</v>
      </c>
      <c r="D48" s="293">
        <f>D47*$B$45</f>
        <v>39.0625</v>
      </c>
      <c r="F48" s="302"/>
      <c r="H48" s="286"/>
    </row>
    <row r="49" spans="1:12" ht="19.5" customHeight="1" x14ac:dyDescent="0.3">
      <c r="C49" s="303" t="s">
        <v>43</v>
      </c>
      <c r="D49" s="304">
        <f>D48/B34</f>
        <v>39.0625</v>
      </c>
      <c r="F49" s="302"/>
      <c r="H49" s="286"/>
    </row>
    <row r="50" spans="1:12" x14ac:dyDescent="0.3">
      <c r="C50" s="258" t="s">
        <v>44</v>
      </c>
      <c r="D50" s="305">
        <f>AVERAGE(E38:E41,G38:G41)</f>
        <v>18657973.60833681</v>
      </c>
      <c r="F50" s="306"/>
      <c r="H50" s="286"/>
    </row>
    <row r="51" spans="1:12" x14ac:dyDescent="0.3">
      <c r="C51" s="260" t="s">
        <v>45</v>
      </c>
      <c r="D51" s="307">
        <f>STDEV(E38:E41,G38:G41)/D50</f>
        <v>5.4457223285858062E-3</v>
      </c>
      <c r="F51" s="306"/>
      <c r="H51" s="286"/>
    </row>
    <row r="52" spans="1:12" ht="19.5" customHeight="1" x14ac:dyDescent="0.3">
      <c r="C52" s="308" t="s">
        <v>46</v>
      </c>
      <c r="D52" s="309">
        <f>COUNT(E38:E41,G38:G41)</f>
        <v>6</v>
      </c>
      <c r="F52" s="306"/>
    </row>
    <row r="54" spans="1:12" x14ac:dyDescent="0.3">
      <c r="A54" s="310" t="s">
        <v>7</v>
      </c>
      <c r="B54" s="311" t="s">
        <v>47</v>
      </c>
    </row>
    <row r="55" spans="1:12" x14ac:dyDescent="0.3">
      <c r="A55" s="235" t="s">
        <v>48</v>
      </c>
      <c r="B55" s="312" t="str">
        <f>B21</f>
        <v xml:space="preserve"> Sitagliptin 50mg</v>
      </c>
    </row>
    <row r="56" spans="1:12" ht="26.25" customHeight="1" x14ac:dyDescent="0.4">
      <c r="A56" s="313" t="s">
        <v>136</v>
      </c>
      <c r="B56" s="314">
        <v>50</v>
      </c>
      <c r="C56" s="235" t="str">
        <f>B20</f>
        <v>Sitagliptin</v>
      </c>
      <c r="H56" s="315"/>
    </row>
    <row r="57" spans="1:12" x14ac:dyDescent="0.3">
      <c r="A57" s="312" t="s">
        <v>137</v>
      </c>
      <c r="B57" s="316">
        <f>Uniformity!C46</f>
        <v>1172.0319999999997</v>
      </c>
      <c r="H57" s="315"/>
    </row>
    <row r="58" spans="1:12" ht="19.5" customHeight="1" x14ac:dyDescent="0.3">
      <c r="H58" s="315"/>
    </row>
    <row r="59" spans="1:12" s="15" customFormat="1" ht="27" customHeight="1" x14ac:dyDescent="0.4">
      <c r="A59" s="258" t="s">
        <v>104</v>
      </c>
      <c r="B59" s="259">
        <v>100</v>
      </c>
      <c r="C59" s="235"/>
      <c r="D59" s="317" t="s">
        <v>52</v>
      </c>
      <c r="E59" s="318" t="s">
        <v>53</v>
      </c>
      <c r="F59" s="318" t="s">
        <v>25</v>
      </c>
      <c r="G59" s="318" t="s">
        <v>54</v>
      </c>
      <c r="H59" s="262" t="s">
        <v>55</v>
      </c>
      <c r="L59" s="248"/>
    </row>
    <row r="60" spans="1:12" s="15" customFormat="1" ht="26.25" customHeight="1" x14ac:dyDescent="0.4">
      <c r="A60" s="260" t="s">
        <v>105</v>
      </c>
      <c r="B60" s="261">
        <v>10</v>
      </c>
      <c r="C60" s="609" t="s">
        <v>57</v>
      </c>
      <c r="D60" s="644">
        <v>1168.27</v>
      </c>
      <c r="E60" s="319">
        <v>1</v>
      </c>
      <c r="F60" s="320"/>
      <c r="G60" s="321" t="str">
        <f>IF(ISBLANK(F60),"-",(F60/$D$50*$D$47*$B$68)*($B$57/$D$60))</f>
        <v>-</v>
      </c>
      <c r="H60" s="322" t="str">
        <f t="shared" ref="H60:H71" si="0">IF(ISBLANK(F60),"-",G60/$B$56)</f>
        <v>-</v>
      </c>
      <c r="L60" s="248"/>
    </row>
    <row r="61" spans="1:12" s="15" customFormat="1" ht="26.25" customHeight="1" x14ac:dyDescent="0.4">
      <c r="A61" s="260" t="s">
        <v>58</v>
      </c>
      <c r="B61" s="261">
        <v>20</v>
      </c>
      <c r="C61" s="610"/>
      <c r="D61" s="645"/>
      <c r="E61" s="323">
        <v>2</v>
      </c>
      <c r="F61" s="273"/>
      <c r="G61" s="324" t="str">
        <f>IF(ISBLANK(F61),"-",(F61/$D$50*$D$47*$B$68)*($B$57/$D$60))</f>
        <v>-</v>
      </c>
      <c r="H61" s="325" t="str">
        <f t="shared" si="0"/>
        <v>-</v>
      </c>
      <c r="L61" s="248"/>
    </row>
    <row r="62" spans="1:12" s="15" customFormat="1" ht="26.25" customHeight="1" x14ac:dyDescent="0.4">
      <c r="A62" s="260" t="s">
        <v>59</v>
      </c>
      <c r="B62" s="261">
        <v>1</v>
      </c>
      <c r="C62" s="610"/>
      <c r="D62" s="645"/>
      <c r="E62" s="323">
        <v>3</v>
      </c>
      <c r="F62" s="326">
        <v>17382589</v>
      </c>
      <c r="G62" s="324">
        <f>IF(ISBLANK(F62),"-",(F62/$D$50*$D$47*$B$68)*($B$57/$D$60))</f>
        <v>46.732201044412442</v>
      </c>
      <c r="H62" s="325">
        <f t="shared" si="0"/>
        <v>0.93464402088824883</v>
      </c>
      <c r="L62" s="248"/>
    </row>
    <row r="63" spans="1:12" ht="27" customHeight="1" x14ac:dyDescent="0.4">
      <c r="A63" s="260" t="s">
        <v>60</v>
      </c>
      <c r="B63" s="261">
        <v>1</v>
      </c>
      <c r="C63" s="611"/>
      <c r="D63" s="646"/>
      <c r="E63" s="327">
        <v>4</v>
      </c>
      <c r="F63" s="328"/>
      <c r="G63" s="324" t="str">
        <f>IF(ISBLANK(F63),"-",(F63/$D$50*$D$47*$B$68)*($B$57/$D$60))</f>
        <v>-</v>
      </c>
      <c r="H63" s="325" t="str">
        <f t="shared" si="0"/>
        <v>-</v>
      </c>
    </row>
    <row r="64" spans="1:12" ht="26.25" customHeight="1" x14ac:dyDescent="0.4">
      <c r="A64" s="260" t="s">
        <v>61</v>
      </c>
      <c r="B64" s="261">
        <v>1</v>
      </c>
      <c r="C64" s="609" t="s">
        <v>62</v>
      </c>
      <c r="D64" s="644">
        <v>1161.8800000000001</v>
      </c>
      <c r="E64" s="319">
        <v>1</v>
      </c>
      <c r="F64" s="320">
        <v>18137747</v>
      </c>
      <c r="G64" s="329">
        <f>IF(ISBLANK(F64),"-",(F64/$D$50*$D$47*$B$68)*($B$57/$D$64))</f>
        <v>49.030583641791999</v>
      </c>
      <c r="H64" s="330">
        <f>IF(ISBLANK(F64),"-",G64/$B$56)</f>
        <v>0.98061167283583994</v>
      </c>
    </row>
    <row r="65" spans="1:8" ht="26.25" customHeight="1" x14ac:dyDescent="0.4">
      <c r="A65" s="260" t="s">
        <v>63</v>
      </c>
      <c r="B65" s="261">
        <v>1</v>
      </c>
      <c r="C65" s="610"/>
      <c r="D65" s="645"/>
      <c r="E65" s="323">
        <v>2</v>
      </c>
      <c r="F65" s="273">
        <v>18138172</v>
      </c>
      <c r="G65" s="331">
        <f>IF(ISBLANK(F65),"-",(F65/$D$50*$D$47*$B$68)*($B$57/$D$64))</f>
        <v>49.031732516459172</v>
      </c>
      <c r="H65" s="332">
        <f t="shared" si="0"/>
        <v>0.9806346503291834</v>
      </c>
    </row>
    <row r="66" spans="1:8" ht="26.25" customHeight="1" x14ac:dyDescent="0.4">
      <c r="A66" s="260" t="s">
        <v>64</v>
      </c>
      <c r="B66" s="261">
        <v>1</v>
      </c>
      <c r="C66" s="610"/>
      <c r="D66" s="645"/>
      <c r="E66" s="323">
        <v>3</v>
      </c>
      <c r="F66" s="273">
        <v>18133690</v>
      </c>
      <c r="G66" s="331">
        <f>IF(ISBLANK(F66),"-",(F66/$D$50*$D$47*$B$68)*($B$57/$D$64))</f>
        <v>49.019616619380962</v>
      </c>
      <c r="H66" s="332">
        <f t="shared" si="0"/>
        <v>0.98039233238761925</v>
      </c>
    </row>
    <row r="67" spans="1:8" ht="27" customHeight="1" x14ac:dyDescent="0.4">
      <c r="A67" s="260" t="s">
        <v>65</v>
      </c>
      <c r="B67" s="261">
        <v>1</v>
      </c>
      <c r="C67" s="611"/>
      <c r="D67" s="646"/>
      <c r="E67" s="327">
        <v>4</v>
      </c>
      <c r="F67" s="328"/>
      <c r="G67" s="333" t="str">
        <f>IF(ISBLANK(F67),"-",(F67/$D$50*$D$47*$B$68)*($B$57/$D$64))</f>
        <v>-</v>
      </c>
      <c r="H67" s="334" t="str">
        <f t="shared" si="0"/>
        <v>-</v>
      </c>
    </row>
    <row r="68" spans="1:8" ht="26.25" customHeight="1" x14ac:dyDescent="0.4">
      <c r="A68" s="260" t="s">
        <v>66</v>
      </c>
      <c r="B68" s="335">
        <f>(B67/B66)*(B65/B64)*(B63/B62)*(B61/B60)*B59</f>
        <v>200</v>
      </c>
      <c r="C68" s="609" t="s">
        <v>67</v>
      </c>
      <c r="D68" s="644">
        <v>1169.21</v>
      </c>
      <c r="E68" s="319">
        <v>1</v>
      </c>
      <c r="F68" s="320">
        <v>18364793</v>
      </c>
      <c r="G68" s="329">
        <f>IF(ISBLANK(F68),"-",(F68/$D$50*$D$47*$B$68)*($B$57/$D$68))</f>
        <v>49.333112395450961</v>
      </c>
      <c r="H68" s="325">
        <f>IF(ISBLANK(F68),"-",G68/$B$56)</f>
        <v>0.98666224790901924</v>
      </c>
    </row>
    <row r="69" spans="1:8" ht="27" customHeight="1" x14ac:dyDescent="0.4">
      <c r="A69" s="308" t="s">
        <v>68</v>
      </c>
      <c r="B69" s="336">
        <f>(D47*B68)/B56*B57</f>
        <v>1172.0319999999997</v>
      </c>
      <c r="C69" s="610"/>
      <c r="D69" s="645"/>
      <c r="E69" s="323">
        <v>2</v>
      </c>
      <c r="F69" s="273">
        <v>18365457</v>
      </c>
      <c r="G69" s="331">
        <f>IF(ISBLANK(F69),"-",(F69/$D$50*$D$47*$B$68)*($B$57/$D$68))</f>
        <v>49.33489609029742</v>
      </c>
      <c r="H69" s="325">
        <f t="shared" si="0"/>
        <v>0.9866979218059484</v>
      </c>
    </row>
    <row r="70" spans="1:8" ht="26.25" customHeight="1" x14ac:dyDescent="0.4">
      <c r="A70" s="624" t="s">
        <v>39</v>
      </c>
      <c r="B70" s="625"/>
      <c r="C70" s="610"/>
      <c r="D70" s="645"/>
      <c r="E70" s="323">
        <v>3</v>
      </c>
      <c r="F70" s="273">
        <v>18378309</v>
      </c>
      <c r="G70" s="331">
        <f>IF(ISBLANK(F70),"-",(F70/$D$50*$D$47*$B$68)*($B$57/$D$68))</f>
        <v>49.369420256211328</v>
      </c>
      <c r="H70" s="325">
        <f t="shared" si="0"/>
        <v>0.98738840512422654</v>
      </c>
    </row>
    <row r="71" spans="1:8" ht="27" customHeight="1" x14ac:dyDescent="0.4">
      <c r="A71" s="626"/>
      <c r="B71" s="627"/>
      <c r="C71" s="612"/>
      <c r="D71" s="646"/>
      <c r="E71" s="327">
        <v>4</v>
      </c>
      <c r="F71" s="328"/>
      <c r="G71" s="333" t="str">
        <f>IF(ISBLANK(F71),"-",(F71/$D$50*$D$47*$B$68)*($B$57/$D$68))</f>
        <v>-</v>
      </c>
      <c r="H71" s="337" t="str">
        <f t="shared" si="0"/>
        <v>-</v>
      </c>
    </row>
    <row r="72" spans="1:8" ht="26.25" customHeight="1" x14ac:dyDescent="0.4">
      <c r="A72" s="338"/>
      <c r="B72" s="338"/>
      <c r="C72" s="338"/>
      <c r="D72" s="338"/>
      <c r="E72" s="338"/>
      <c r="F72" s="339"/>
      <c r="G72" s="340" t="s">
        <v>32</v>
      </c>
      <c r="H72" s="341">
        <f>AVERAGE(H60:H71)</f>
        <v>0.97671875018286947</v>
      </c>
    </row>
    <row r="73" spans="1:8" ht="26.25" customHeight="1" x14ac:dyDescent="0.4">
      <c r="C73" s="338"/>
      <c r="D73" s="338"/>
      <c r="E73" s="338"/>
      <c r="F73" s="339"/>
      <c r="G73" s="342" t="s">
        <v>45</v>
      </c>
      <c r="H73" s="343">
        <f>STDEV(H60:H71)/H72</f>
        <v>1.9274994128388928E-2</v>
      </c>
    </row>
    <row r="74" spans="1:8" ht="27" customHeight="1" x14ac:dyDescent="0.4">
      <c r="A74" s="338"/>
      <c r="B74" s="338"/>
      <c r="C74" s="339"/>
      <c r="D74" s="339"/>
      <c r="E74" s="344"/>
      <c r="F74" s="339"/>
      <c r="G74" s="345" t="s">
        <v>46</v>
      </c>
      <c r="H74" s="346">
        <f>COUNT(H60:H71)</f>
        <v>7</v>
      </c>
    </row>
    <row r="76" spans="1:8" ht="26.25" customHeight="1" x14ac:dyDescent="0.4">
      <c r="A76" s="244" t="s">
        <v>106</v>
      </c>
      <c r="B76" s="347" t="s">
        <v>107</v>
      </c>
      <c r="C76" s="647" t="str">
        <f>B20</f>
        <v>Sitagliptin</v>
      </c>
      <c r="D76" s="647"/>
      <c r="E76" s="348" t="s">
        <v>108</v>
      </c>
      <c r="F76" s="348"/>
      <c r="G76" s="349">
        <f>H72</f>
        <v>0.97671875018286947</v>
      </c>
      <c r="H76" s="350"/>
    </row>
    <row r="77" spans="1:8" x14ac:dyDescent="0.3">
      <c r="A77" s="243" t="s">
        <v>109</v>
      </c>
      <c r="B77" s="243" t="s">
        <v>70</v>
      </c>
    </row>
    <row r="78" spans="1:8" x14ac:dyDescent="0.3">
      <c r="A78" s="243"/>
      <c r="B78" s="243"/>
    </row>
    <row r="79" spans="1:8" ht="26.25" customHeight="1" x14ac:dyDescent="0.4">
      <c r="A79" s="244" t="s">
        <v>8</v>
      </c>
      <c r="B79" s="648" t="str">
        <f>B26</f>
        <v>Sitagliptin</v>
      </c>
      <c r="C79" s="648"/>
    </row>
    <row r="80" spans="1:8" ht="26.25" customHeight="1" x14ac:dyDescent="0.4">
      <c r="A80" s="245" t="s">
        <v>9</v>
      </c>
      <c r="B80" s="648" t="str">
        <f>B27</f>
        <v>S35 1</v>
      </c>
      <c r="C80" s="648"/>
    </row>
    <row r="81" spans="1:12" ht="27" customHeight="1" x14ac:dyDescent="0.4">
      <c r="A81" s="245" t="s">
        <v>10</v>
      </c>
      <c r="B81" s="351">
        <f>B28</f>
        <v>99.76</v>
      </c>
    </row>
    <row r="82" spans="1:12" s="15" customFormat="1" ht="27" customHeight="1" x14ac:dyDescent="0.4">
      <c r="A82" s="245" t="s">
        <v>11</v>
      </c>
      <c r="B82" s="247">
        <v>0</v>
      </c>
      <c r="C82" s="601" t="s">
        <v>12</v>
      </c>
      <c r="D82" s="602"/>
      <c r="E82" s="602"/>
      <c r="F82" s="602"/>
      <c r="G82" s="603"/>
      <c r="I82" s="248"/>
      <c r="J82" s="248"/>
      <c r="K82" s="248"/>
      <c r="L82" s="248"/>
    </row>
    <row r="83" spans="1:12" s="15" customFormat="1" ht="19.5" customHeight="1" x14ac:dyDescent="0.3">
      <c r="A83" s="245" t="s">
        <v>13</v>
      </c>
      <c r="B83" s="249">
        <f>B81-B82</f>
        <v>99.76</v>
      </c>
      <c r="C83" s="250"/>
      <c r="D83" s="250"/>
      <c r="E83" s="250"/>
      <c r="F83" s="250"/>
      <c r="G83" s="251"/>
      <c r="I83" s="248"/>
      <c r="J83" s="248"/>
      <c r="K83" s="248"/>
      <c r="L83" s="248"/>
    </row>
    <row r="84" spans="1:12" s="15" customFormat="1" ht="27" customHeight="1" x14ac:dyDescent="0.4">
      <c r="A84" s="245" t="s">
        <v>14</v>
      </c>
      <c r="B84" s="252">
        <v>1</v>
      </c>
      <c r="C84" s="606" t="s">
        <v>110</v>
      </c>
      <c r="D84" s="607"/>
      <c r="E84" s="607"/>
      <c r="F84" s="607"/>
      <c r="G84" s="607"/>
      <c r="H84" s="608"/>
      <c r="I84" s="248"/>
      <c r="J84" s="248"/>
      <c r="K84" s="248"/>
      <c r="L84" s="248"/>
    </row>
    <row r="85" spans="1:12" s="15" customFormat="1" ht="27" customHeight="1" x14ac:dyDescent="0.4">
      <c r="A85" s="245" t="s">
        <v>16</v>
      </c>
      <c r="B85" s="252">
        <v>1</v>
      </c>
      <c r="C85" s="606" t="s">
        <v>111</v>
      </c>
      <c r="D85" s="607"/>
      <c r="E85" s="607"/>
      <c r="F85" s="607"/>
      <c r="G85" s="607"/>
      <c r="H85" s="608"/>
      <c r="I85" s="248"/>
      <c r="J85" s="248"/>
      <c r="K85" s="248"/>
      <c r="L85" s="248"/>
    </row>
    <row r="86" spans="1:12" s="15" customFormat="1" x14ac:dyDescent="0.3">
      <c r="A86" s="245"/>
      <c r="B86" s="255"/>
      <c r="C86" s="256"/>
      <c r="D86" s="256"/>
      <c r="E86" s="256"/>
      <c r="F86" s="256"/>
      <c r="G86" s="256"/>
      <c r="H86" s="256"/>
      <c r="I86" s="248"/>
      <c r="J86" s="248"/>
      <c r="K86" s="248"/>
      <c r="L86" s="248"/>
    </row>
    <row r="87" spans="1:12" s="15" customFormat="1" x14ac:dyDescent="0.3">
      <c r="A87" s="245" t="s">
        <v>18</v>
      </c>
      <c r="B87" s="257">
        <f>B84/B85</f>
        <v>1</v>
      </c>
      <c r="C87" s="235" t="s">
        <v>19</v>
      </c>
      <c r="D87" s="235"/>
      <c r="E87" s="235"/>
      <c r="F87" s="235"/>
      <c r="G87" s="235"/>
      <c r="I87" s="248"/>
      <c r="J87" s="248"/>
      <c r="K87" s="248"/>
      <c r="L87" s="248"/>
    </row>
    <row r="88" spans="1:12" ht="19.5" customHeight="1" x14ac:dyDescent="0.3">
      <c r="A88" s="243"/>
      <c r="B88" s="243"/>
    </row>
    <row r="89" spans="1:12" ht="27" customHeight="1" x14ac:dyDescent="0.4">
      <c r="A89" s="258" t="s">
        <v>97</v>
      </c>
      <c r="B89" s="259">
        <v>25</v>
      </c>
      <c r="D89" s="352" t="s">
        <v>21</v>
      </c>
      <c r="E89" s="353"/>
      <c r="F89" s="604" t="s">
        <v>22</v>
      </c>
      <c r="G89" s="605"/>
    </row>
    <row r="90" spans="1:12" ht="27" customHeight="1" x14ac:dyDescent="0.4">
      <c r="A90" s="260" t="s">
        <v>23</v>
      </c>
      <c r="B90" s="261">
        <v>3</v>
      </c>
      <c r="C90" s="354" t="s">
        <v>53</v>
      </c>
      <c r="D90" s="263" t="s">
        <v>25</v>
      </c>
      <c r="E90" s="264" t="s">
        <v>26</v>
      </c>
      <c r="F90" s="263" t="s">
        <v>25</v>
      </c>
      <c r="G90" s="355" t="s">
        <v>26</v>
      </c>
      <c r="I90" s="266" t="s">
        <v>98</v>
      </c>
    </row>
    <row r="91" spans="1:12" ht="26.25" customHeight="1" x14ac:dyDescent="0.4">
      <c r="A91" s="260" t="s">
        <v>27</v>
      </c>
      <c r="B91" s="261">
        <v>50</v>
      </c>
      <c r="C91" s="356">
        <v>1</v>
      </c>
      <c r="D91" s="268">
        <v>6864243</v>
      </c>
      <c r="E91" s="269">
        <f>IF(ISBLANK(D91),"-",$D$101/$D$98*D91)</f>
        <v>8101107.67679107</v>
      </c>
      <c r="F91" s="268">
        <v>7220531</v>
      </c>
      <c r="G91" s="270">
        <f>IF(ISBLANK(F91),"-",$D$101/$F$98*F91)</f>
        <v>7982510.5486978516</v>
      </c>
      <c r="I91" s="271"/>
    </row>
    <row r="92" spans="1:12" ht="26.25" customHeight="1" x14ac:dyDescent="0.4">
      <c r="A92" s="260" t="s">
        <v>28</v>
      </c>
      <c r="B92" s="261">
        <v>1</v>
      </c>
      <c r="C92" s="339">
        <v>2</v>
      </c>
      <c r="D92" s="273">
        <v>6858893</v>
      </c>
      <c r="E92" s="274">
        <f>IF(ISBLANK(D92),"-",$D$101/$D$98*D92)</f>
        <v>8094793.6628392283</v>
      </c>
      <c r="F92" s="273">
        <v>7223568</v>
      </c>
      <c r="G92" s="275">
        <f>IF(ISBLANK(F92),"-",$D$101/$F$98*F92)</f>
        <v>7985868.0420091329</v>
      </c>
      <c r="I92" s="643">
        <f>ABS((F96/D96*D95)-F95)/D95</f>
        <v>1.3701898901847418E-2</v>
      </c>
    </row>
    <row r="93" spans="1:12" ht="26.25" customHeight="1" x14ac:dyDescent="0.4">
      <c r="A93" s="260" t="s">
        <v>29</v>
      </c>
      <c r="B93" s="261">
        <v>1</v>
      </c>
      <c r="C93" s="339">
        <v>3</v>
      </c>
      <c r="D93" s="273">
        <v>6839714</v>
      </c>
      <c r="E93" s="274">
        <f>IF(ISBLANK(D93),"-",$D$101/$D$98*D93)</f>
        <v>8072158.8079640185</v>
      </c>
      <c r="F93" s="273">
        <v>7225676</v>
      </c>
      <c r="G93" s="275">
        <f>IF(ISBLANK(F93),"-",$D$101/$F$98*F93)</f>
        <v>7988198.4983476838</v>
      </c>
      <c r="I93" s="643"/>
    </row>
    <row r="94" spans="1:12" ht="27" customHeight="1" x14ac:dyDescent="0.4">
      <c r="A94" s="260" t="s">
        <v>30</v>
      </c>
      <c r="B94" s="261">
        <v>1</v>
      </c>
      <c r="C94" s="357">
        <v>4</v>
      </c>
      <c r="D94" s="278"/>
      <c r="E94" s="279" t="str">
        <f>IF(ISBLANK(D94),"-",$D$101/$D$98*D94)</f>
        <v>-</v>
      </c>
      <c r="F94" s="358"/>
      <c r="G94" s="280" t="str">
        <f>IF(ISBLANK(F94),"-",$D$101/$F$98*F94)</f>
        <v>-</v>
      </c>
      <c r="I94" s="281"/>
    </row>
    <row r="95" spans="1:12" ht="27" customHeight="1" x14ac:dyDescent="0.4">
      <c r="A95" s="260" t="s">
        <v>31</v>
      </c>
      <c r="B95" s="261">
        <v>1</v>
      </c>
      <c r="C95" s="359" t="s">
        <v>32</v>
      </c>
      <c r="D95" s="360">
        <f>AVERAGE(D91:D94)</f>
        <v>6854283.333333333</v>
      </c>
      <c r="E95" s="284">
        <f>AVERAGE(E91:E94)</f>
        <v>8089353.382531439</v>
      </c>
      <c r="F95" s="361">
        <f>AVERAGE(F91:F94)</f>
        <v>7223258.333333333</v>
      </c>
      <c r="G95" s="362">
        <f>AVERAGE(G91:G94)</f>
        <v>7985525.696351557</v>
      </c>
    </row>
    <row r="96" spans="1:12" ht="26.25" customHeight="1" x14ac:dyDescent="0.4">
      <c r="A96" s="260" t="s">
        <v>33</v>
      </c>
      <c r="B96" s="246">
        <v>1</v>
      </c>
      <c r="C96" s="363" t="s">
        <v>34</v>
      </c>
      <c r="D96" s="364">
        <v>35.39</v>
      </c>
      <c r="E96" s="276"/>
      <c r="F96" s="288">
        <v>37.78</v>
      </c>
    </row>
    <row r="97" spans="1:10" ht="26.25" customHeight="1" x14ac:dyDescent="0.4">
      <c r="A97" s="260" t="s">
        <v>35</v>
      </c>
      <c r="B97" s="246">
        <v>1</v>
      </c>
      <c r="C97" s="365" t="s">
        <v>36</v>
      </c>
      <c r="D97" s="366">
        <f>D96*$B$87</f>
        <v>35.39</v>
      </c>
      <c r="E97" s="291"/>
      <c r="F97" s="290">
        <f>F96*$B$87</f>
        <v>37.78</v>
      </c>
    </row>
    <row r="98" spans="1:10" ht="19.5" customHeight="1" x14ac:dyDescent="0.3">
      <c r="A98" s="260" t="s">
        <v>37</v>
      </c>
      <c r="B98" s="367">
        <f>(B97/B96)*(B95/B94)*(B93/B92)*(B91/B90)*B89</f>
        <v>416.66666666666669</v>
      </c>
      <c r="C98" s="365" t="s">
        <v>38</v>
      </c>
      <c r="D98" s="368">
        <f>D97*$B$83/100</f>
        <v>35.305064000000002</v>
      </c>
      <c r="E98" s="294"/>
      <c r="F98" s="293">
        <f>F97*$B$83/100</f>
        <v>37.689328000000003</v>
      </c>
    </row>
    <row r="99" spans="1:10" ht="19.5" customHeight="1" x14ac:dyDescent="0.3">
      <c r="A99" s="617" t="s">
        <v>39</v>
      </c>
      <c r="B99" s="618"/>
      <c r="C99" s="365" t="s">
        <v>40</v>
      </c>
      <c r="D99" s="369">
        <f>D98/$B$98</f>
        <v>8.4732153599999999E-2</v>
      </c>
      <c r="E99" s="294"/>
      <c r="F99" s="297">
        <f>F98/$B$98</f>
        <v>9.04543872E-2</v>
      </c>
      <c r="G99" s="370"/>
      <c r="H99" s="286"/>
    </row>
    <row r="100" spans="1:10" ht="19.5" customHeight="1" x14ac:dyDescent="0.3">
      <c r="A100" s="619"/>
      <c r="B100" s="620"/>
      <c r="C100" s="365" t="s">
        <v>103</v>
      </c>
      <c r="D100" s="371">
        <f>$B$56/$B$116</f>
        <v>0.1</v>
      </c>
      <c r="F100" s="302"/>
      <c r="G100" s="372"/>
      <c r="H100" s="286"/>
    </row>
    <row r="101" spans="1:10" x14ac:dyDescent="0.3">
      <c r="C101" s="365" t="s">
        <v>42</v>
      </c>
      <c r="D101" s="366">
        <f>D100*$B$98</f>
        <v>41.666666666666671</v>
      </c>
      <c r="F101" s="302"/>
      <c r="G101" s="370"/>
      <c r="H101" s="286"/>
    </row>
    <row r="102" spans="1:10" ht="19.5" customHeight="1" x14ac:dyDescent="0.3">
      <c r="C102" s="373" t="s">
        <v>43</v>
      </c>
      <c r="D102" s="374">
        <f>D101/B34</f>
        <v>41.666666666666671</v>
      </c>
      <c r="F102" s="306"/>
      <c r="G102" s="370"/>
      <c r="H102" s="286"/>
      <c r="J102" s="375"/>
    </row>
    <row r="103" spans="1:10" x14ac:dyDescent="0.3">
      <c r="C103" s="376" t="s">
        <v>71</v>
      </c>
      <c r="D103" s="377">
        <f>AVERAGE(E91:E94,G91:G94)</f>
        <v>8037439.5394414971</v>
      </c>
      <c r="F103" s="306"/>
      <c r="G103" s="378"/>
      <c r="H103" s="286"/>
      <c r="J103" s="379"/>
    </row>
    <row r="104" spans="1:10" x14ac:dyDescent="0.3">
      <c r="C104" s="342" t="s">
        <v>45</v>
      </c>
      <c r="D104" s="380">
        <f>STDEV(E91:E94,G91:G94)/D103</f>
        <v>7.1796789991801701E-3</v>
      </c>
      <c r="F104" s="306"/>
      <c r="G104" s="370"/>
      <c r="H104" s="286"/>
      <c r="J104" s="379"/>
    </row>
    <row r="105" spans="1:10" ht="19.5" customHeight="1" x14ac:dyDescent="0.3">
      <c r="C105" s="345" t="s">
        <v>46</v>
      </c>
      <c r="D105" s="381">
        <f>COUNT(E91:E94,G91:G94)</f>
        <v>6</v>
      </c>
      <c r="F105" s="306"/>
      <c r="G105" s="370"/>
      <c r="H105" s="286"/>
      <c r="J105" s="379"/>
    </row>
    <row r="106" spans="1:10" ht="19.5" customHeight="1" x14ac:dyDescent="0.3">
      <c r="A106" s="310"/>
      <c r="B106" s="310"/>
      <c r="C106" s="310"/>
      <c r="D106" s="310"/>
      <c r="E106" s="310"/>
    </row>
    <row r="107" spans="1:10" ht="26.25" customHeight="1" x14ac:dyDescent="0.4">
      <c r="A107" s="258" t="s">
        <v>72</v>
      </c>
      <c r="B107" s="259">
        <v>500</v>
      </c>
      <c r="C107" s="382" t="s">
        <v>73</v>
      </c>
      <c r="D107" s="383" t="s">
        <v>25</v>
      </c>
      <c r="E107" s="384" t="s">
        <v>74</v>
      </c>
      <c r="F107" s="385" t="s">
        <v>75</v>
      </c>
    </row>
    <row r="108" spans="1:10" ht="26.25" customHeight="1" x14ac:dyDescent="0.4">
      <c r="A108" s="260" t="s">
        <v>56</v>
      </c>
      <c r="B108" s="261">
        <v>1</v>
      </c>
      <c r="C108" s="386">
        <v>1</v>
      </c>
      <c r="D108" s="387">
        <v>7154873</v>
      </c>
      <c r="E108" s="388">
        <f t="shared" ref="E108:E113" si="1">IF(ISBLANK(D108),"-",D108/$D$103*$D$100*$B$116)</f>
        <v>44.509653633408085</v>
      </c>
      <c r="F108" s="389">
        <f>IF(ISBLANK(D108), "-", E108/$B$56)</f>
        <v>0.89019307266816172</v>
      </c>
    </row>
    <row r="109" spans="1:10" ht="26.25" customHeight="1" x14ac:dyDescent="0.4">
      <c r="A109" s="260" t="s">
        <v>58</v>
      </c>
      <c r="B109" s="261">
        <v>1</v>
      </c>
      <c r="C109" s="386">
        <v>2</v>
      </c>
      <c r="D109" s="387">
        <v>7152911</v>
      </c>
      <c r="E109" s="390">
        <f t="shared" si="1"/>
        <v>44.497448253881608</v>
      </c>
      <c r="F109" s="391">
        <f t="shared" ref="F108:F113" si="2">IF(ISBLANK(D109), "-", E109/$B$56)</f>
        <v>0.8899489650776321</v>
      </c>
    </row>
    <row r="110" spans="1:10" ht="26.25" customHeight="1" x14ac:dyDescent="0.4">
      <c r="A110" s="260" t="s">
        <v>59</v>
      </c>
      <c r="B110" s="261">
        <v>1</v>
      </c>
      <c r="C110" s="386">
        <v>3</v>
      </c>
      <c r="D110" s="387">
        <v>7180979</v>
      </c>
      <c r="E110" s="390">
        <f t="shared" si="1"/>
        <v>44.672056099217571</v>
      </c>
      <c r="F110" s="391">
        <f>IF(ISBLANK(D110), "-", E110/$B$56)</f>
        <v>0.89344112198435144</v>
      </c>
    </row>
    <row r="111" spans="1:10" ht="26.25" customHeight="1" x14ac:dyDescent="0.4">
      <c r="A111" s="260" t="s">
        <v>60</v>
      </c>
      <c r="B111" s="261">
        <v>1</v>
      </c>
      <c r="C111" s="386">
        <v>4</v>
      </c>
      <c r="D111" s="387">
        <v>7156231</v>
      </c>
      <c r="E111" s="390">
        <f t="shared" si="1"/>
        <v>44.518101597422834</v>
      </c>
      <c r="F111" s="391">
        <f t="shared" si="2"/>
        <v>0.89036203194845664</v>
      </c>
    </row>
    <row r="112" spans="1:10" ht="26.25" customHeight="1" x14ac:dyDescent="0.4">
      <c r="A112" s="260" t="s">
        <v>61</v>
      </c>
      <c r="B112" s="261">
        <v>1</v>
      </c>
      <c r="C112" s="386">
        <v>5</v>
      </c>
      <c r="D112" s="387">
        <v>7171134</v>
      </c>
      <c r="E112" s="390">
        <f t="shared" si="1"/>
        <v>44.610811470553877</v>
      </c>
      <c r="F112" s="391">
        <f>IF(ISBLANK(D112), "-", E112/$B$56)</f>
        <v>0.89221622941107759</v>
      </c>
    </row>
    <row r="113" spans="1:10" ht="26.25" customHeight="1" x14ac:dyDescent="0.4">
      <c r="A113" s="260" t="s">
        <v>63</v>
      </c>
      <c r="B113" s="261">
        <v>1</v>
      </c>
      <c r="C113" s="392">
        <v>6</v>
      </c>
      <c r="D113" s="393">
        <v>7180410</v>
      </c>
      <c r="E113" s="394">
        <f t="shared" si="1"/>
        <v>44.668516414737169</v>
      </c>
      <c r="F113" s="395">
        <f t="shared" si="2"/>
        <v>0.89337032829474339</v>
      </c>
    </row>
    <row r="114" spans="1:10" ht="26.25" customHeight="1" x14ac:dyDescent="0.4">
      <c r="A114" s="260" t="s">
        <v>64</v>
      </c>
      <c r="B114" s="261">
        <v>1</v>
      </c>
      <c r="C114" s="386"/>
      <c r="D114" s="339"/>
      <c r="E114" s="234"/>
      <c r="F114" s="396"/>
    </row>
    <row r="115" spans="1:10" ht="26.25" customHeight="1" x14ac:dyDescent="0.4">
      <c r="A115" s="260" t="s">
        <v>65</v>
      </c>
      <c r="B115" s="261">
        <v>1</v>
      </c>
      <c r="C115" s="386"/>
      <c r="D115" s="397"/>
      <c r="E115" s="398" t="s">
        <v>32</v>
      </c>
      <c r="F115" s="399">
        <f>AVERAGE(F108:F113)</f>
        <v>0.89158862489740398</v>
      </c>
    </row>
    <row r="116" spans="1:10" ht="27" customHeight="1" x14ac:dyDescent="0.4">
      <c r="A116" s="260" t="s">
        <v>66</v>
      </c>
      <c r="B116" s="292">
        <f>(B115/B114)*(B113/B112)*(B111/B110)*(B109/B108)*B107</f>
        <v>500</v>
      </c>
      <c r="C116" s="400"/>
      <c r="D116" s="401"/>
      <c r="E116" s="359" t="s">
        <v>45</v>
      </c>
      <c r="F116" s="402">
        <f>STDEV(F108:F113)/F115</f>
        <v>1.8182743266515632E-3</v>
      </c>
      <c r="I116" s="234"/>
    </row>
    <row r="117" spans="1:10" ht="27" customHeight="1" x14ac:dyDescent="0.4">
      <c r="A117" s="617" t="s">
        <v>39</v>
      </c>
      <c r="B117" s="621"/>
      <c r="C117" s="403"/>
      <c r="D117" s="404"/>
      <c r="E117" s="405" t="s">
        <v>46</v>
      </c>
      <c r="F117" s="406">
        <f>COUNT(F108:F113)</f>
        <v>6</v>
      </c>
      <c r="I117" s="234"/>
      <c r="J117" s="379"/>
    </row>
    <row r="118" spans="1:10" ht="19.5" customHeight="1" x14ac:dyDescent="0.3">
      <c r="A118" s="619"/>
      <c r="B118" s="622"/>
      <c r="C118" s="234"/>
      <c r="D118" s="234"/>
      <c r="E118" s="234"/>
      <c r="F118" s="339"/>
      <c r="G118" s="234"/>
      <c r="H118" s="234"/>
      <c r="I118" s="234"/>
    </row>
    <row r="119" spans="1:10" x14ac:dyDescent="0.3">
      <c r="A119" s="415"/>
      <c r="B119" s="256"/>
      <c r="C119" s="234"/>
      <c r="D119" s="234"/>
      <c r="E119" s="234"/>
      <c r="F119" s="339"/>
      <c r="G119" s="234"/>
      <c r="H119" s="234"/>
      <c r="I119" s="234"/>
    </row>
    <row r="120" spans="1:10" ht="26.25" customHeight="1" x14ac:dyDescent="0.4">
      <c r="A120" s="244" t="s">
        <v>106</v>
      </c>
      <c r="B120" s="347" t="s">
        <v>112</v>
      </c>
      <c r="C120" s="647" t="str">
        <f>B20</f>
        <v>Sitagliptin</v>
      </c>
      <c r="D120" s="647"/>
      <c r="E120" s="348" t="s">
        <v>113</v>
      </c>
      <c r="F120" s="348"/>
      <c r="G120" s="349">
        <f>F115</f>
        <v>0.89158862489740398</v>
      </c>
      <c r="H120" s="234"/>
      <c r="I120" s="234"/>
    </row>
    <row r="121" spans="1:10" ht="19.5" customHeight="1" x14ac:dyDescent="0.3">
      <c r="A121" s="407"/>
      <c r="B121" s="407"/>
      <c r="C121" s="408"/>
      <c r="D121" s="408"/>
      <c r="E121" s="408"/>
      <c r="F121" s="408"/>
      <c r="G121" s="408"/>
      <c r="H121" s="408"/>
    </row>
    <row r="122" spans="1:10" x14ac:dyDescent="0.3">
      <c r="B122" s="600" t="s">
        <v>78</v>
      </c>
      <c r="C122" s="600"/>
      <c r="E122" s="354" t="s">
        <v>79</v>
      </c>
      <c r="F122" s="409"/>
      <c r="G122" s="600" t="s">
        <v>80</v>
      </c>
      <c r="H122" s="600"/>
    </row>
    <row r="123" spans="1:10" x14ac:dyDescent="0.3">
      <c r="A123" s="410" t="s">
        <v>81</v>
      </c>
      <c r="B123" s="411" t="s">
        <v>133</v>
      </c>
      <c r="C123" s="411"/>
      <c r="E123" s="712">
        <v>42251</v>
      </c>
      <c r="F123" s="234"/>
      <c r="G123" s="412"/>
      <c r="H123" s="412"/>
    </row>
    <row r="124" spans="1:10" x14ac:dyDescent="0.3">
      <c r="A124" s="410" t="s">
        <v>82</v>
      </c>
      <c r="B124" s="413"/>
      <c r="C124" s="413"/>
      <c r="E124" s="413"/>
      <c r="F124" s="234"/>
      <c r="G124" s="414"/>
      <c r="H124" s="414"/>
    </row>
    <row r="125" spans="1:10" x14ac:dyDescent="0.3">
      <c r="A125" s="338"/>
      <c r="B125" s="338"/>
      <c r="C125" s="339"/>
      <c r="D125" s="339"/>
      <c r="E125" s="339"/>
      <c r="F125" s="344"/>
      <c r="G125" s="339"/>
      <c r="H125" s="339"/>
      <c r="I125" s="234"/>
    </row>
    <row r="126" spans="1:10" x14ac:dyDescent="0.3">
      <c r="A126" s="338"/>
      <c r="B126" s="338"/>
      <c r="C126" s="339"/>
      <c r="D126" s="339"/>
      <c r="E126" s="339"/>
      <c r="F126" s="344"/>
      <c r="G126" s="339"/>
      <c r="H126" s="339"/>
      <c r="I126" s="234"/>
    </row>
    <row r="127" spans="1:10" x14ac:dyDescent="0.3">
      <c r="A127" s="338"/>
      <c r="B127" s="338"/>
      <c r="C127" s="339"/>
      <c r="D127" s="339"/>
      <c r="E127" s="339"/>
      <c r="F127" s="344"/>
      <c r="G127" s="339"/>
      <c r="H127" s="339"/>
      <c r="I127" s="234"/>
    </row>
    <row r="128" spans="1:10" x14ac:dyDescent="0.3">
      <c r="A128" s="338"/>
      <c r="B128" s="338"/>
      <c r="C128" s="339"/>
      <c r="D128" s="339"/>
      <c r="E128" s="339"/>
      <c r="F128" s="344"/>
      <c r="G128" s="339"/>
      <c r="H128" s="339"/>
      <c r="I128" s="234"/>
    </row>
    <row r="129" spans="1:9" x14ac:dyDescent="0.3">
      <c r="A129" s="338"/>
      <c r="B129" s="338"/>
      <c r="C129" s="339"/>
      <c r="D129" s="339"/>
      <c r="E129" s="339"/>
      <c r="F129" s="344"/>
      <c r="G129" s="339"/>
      <c r="H129" s="339"/>
      <c r="I129" s="234"/>
    </row>
    <row r="130" spans="1:9" x14ac:dyDescent="0.3">
      <c r="A130" s="338"/>
      <c r="B130" s="338"/>
      <c r="C130" s="339"/>
      <c r="D130" s="339"/>
      <c r="E130" s="339"/>
      <c r="F130" s="344"/>
      <c r="G130" s="339"/>
      <c r="H130" s="339"/>
      <c r="I130" s="234"/>
    </row>
    <row r="131" spans="1:9" x14ac:dyDescent="0.3">
      <c r="A131" s="338"/>
      <c r="B131" s="338"/>
      <c r="C131" s="339"/>
      <c r="D131" s="339"/>
      <c r="E131" s="339"/>
      <c r="F131" s="344"/>
      <c r="G131" s="339"/>
      <c r="H131" s="339"/>
      <c r="I131" s="234"/>
    </row>
    <row r="132" spans="1:9" x14ac:dyDescent="0.3">
      <c r="A132" s="338"/>
      <c r="B132" s="338"/>
      <c r="C132" s="339"/>
      <c r="D132" s="339"/>
      <c r="E132" s="339"/>
      <c r="F132" s="344"/>
      <c r="G132" s="339"/>
      <c r="H132" s="339"/>
      <c r="I132" s="234"/>
    </row>
    <row r="133" spans="1:9" x14ac:dyDescent="0.3">
      <c r="A133" s="338"/>
      <c r="B133" s="338"/>
      <c r="C133" s="339"/>
      <c r="D133" s="339"/>
      <c r="E133" s="339"/>
      <c r="F133" s="344"/>
      <c r="G133" s="339"/>
      <c r="H133" s="339"/>
      <c r="I133" s="234"/>
    </row>
    <row r="250" spans="1:1" x14ac:dyDescent="0.3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opLeftCell="A76" zoomScale="60" zoomScaleNormal="60" workbookViewId="0">
      <selection activeCell="E124" sqref="E124"/>
    </sheetView>
  </sheetViews>
  <sheetFormatPr defaultColWidth="9.140625" defaultRowHeight="18.7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417"/>
    </row>
    <row r="16" spans="1:8" ht="19.5" customHeight="1" x14ac:dyDescent="0.3">
      <c r="A16" s="637" t="s">
        <v>83</v>
      </c>
      <c r="B16" s="638"/>
      <c r="C16" s="638"/>
      <c r="D16" s="638"/>
      <c r="E16" s="638"/>
      <c r="F16" s="638"/>
      <c r="G16" s="638"/>
      <c r="H16" s="639"/>
    </row>
    <row r="17" spans="1:14" ht="20.25" customHeight="1" x14ac:dyDescent="0.3">
      <c r="A17" s="640" t="s">
        <v>0</v>
      </c>
      <c r="B17" s="640"/>
      <c r="C17" s="640"/>
      <c r="D17" s="640"/>
      <c r="E17" s="640"/>
      <c r="F17" s="640"/>
      <c r="G17" s="640"/>
      <c r="H17" s="640"/>
    </row>
    <row r="18" spans="1:14" ht="26.25" customHeight="1" x14ac:dyDescent="0.4">
      <c r="A18" s="419" t="s">
        <v>1</v>
      </c>
      <c r="B18" s="636" t="s">
        <v>85</v>
      </c>
      <c r="C18" s="636"/>
      <c r="D18" s="599"/>
      <c r="E18" s="420"/>
      <c r="F18" s="421"/>
      <c r="G18" s="421"/>
      <c r="H18" s="421"/>
    </row>
    <row r="19" spans="1:14" ht="26.25" customHeight="1" x14ac:dyDescent="0.4">
      <c r="A19" s="419" t="s">
        <v>2</v>
      </c>
      <c r="B19" s="422" t="s">
        <v>86</v>
      </c>
      <c r="C19" s="421">
        <v>1</v>
      </c>
      <c r="D19" s="421"/>
      <c r="E19" s="421"/>
      <c r="F19" s="421"/>
      <c r="G19" s="421"/>
      <c r="H19" s="421"/>
    </row>
    <row r="20" spans="1:14" ht="26.25" customHeight="1" x14ac:dyDescent="0.4">
      <c r="A20" s="419" t="s">
        <v>3</v>
      </c>
      <c r="B20" s="641" t="s">
        <v>140</v>
      </c>
      <c r="C20" s="641"/>
      <c r="D20" s="421"/>
      <c r="E20" s="421"/>
      <c r="F20" s="421"/>
      <c r="G20" s="421"/>
      <c r="H20" s="421"/>
    </row>
    <row r="21" spans="1:14" ht="26.25" customHeight="1" x14ac:dyDescent="0.4">
      <c r="A21" s="419" t="s">
        <v>4</v>
      </c>
      <c r="B21" s="641" t="s">
        <v>139</v>
      </c>
      <c r="C21" s="641"/>
      <c r="D21" s="641"/>
      <c r="E21" s="641"/>
      <c r="F21" s="641"/>
      <c r="G21" s="641"/>
      <c r="H21" s="641"/>
      <c r="I21" s="423"/>
    </row>
    <row r="22" spans="1:14" ht="26.25" customHeight="1" x14ac:dyDescent="0.4">
      <c r="A22" s="419" t="s">
        <v>5</v>
      </c>
      <c r="B22" s="424">
        <v>42062</v>
      </c>
      <c r="C22" s="421"/>
      <c r="D22" s="421"/>
      <c r="E22" s="421"/>
      <c r="F22" s="421"/>
      <c r="G22" s="421"/>
      <c r="H22" s="421"/>
    </row>
    <row r="23" spans="1:14" ht="26.25" customHeight="1" x14ac:dyDescent="0.4">
      <c r="A23" s="419" t="s">
        <v>6</v>
      </c>
      <c r="B23" s="424">
        <v>42103</v>
      </c>
      <c r="C23" s="421"/>
      <c r="D23" s="421"/>
      <c r="E23" s="421"/>
      <c r="F23" s="421"/>
      <c r="G23" s="421"/>
      <c r="H23" s="421"/>
    </row>
    <row r="24" spans="1:14" x14ac:dyDescent="0.3">
      <c r="A24" s="419"/>
      <c r="B24" s="425"/>
    </row>
    <row r="25" spans="1:14" x14ac:dyDescent="0.3">
      <c r="A25" s="426" t="s">
        <v>7</v>
      </c>
      <c r="B25" s="425"/>
    </row>
    <row r="26" spans="1:14" ht="26.25" customHeight="1" x14ac:dyDescent="0.4">
      <c r="A26" s="427" t="s">
        <v>8</v>
      </c>
      <c r="B26" s="636" t="s">
        <v>114</v>
      </c>
      <c r="C26" s="636"/>
    </row>
    <row r="27" spans="1:14" ht="26.25" customHeight="1" x14ac:dyDescent="0.4">
      <c r="A27" s="428" t="s">
        <v>9</v>
      </c>
      <c r="B27" s="642" t="s">
        <v>138</v>
      </c>
      <c r="C27" s="642"/>
    </row>
    <row r="28" spans="1:14" ht="27" customHeight="1" x14ac:dyDescent="0.4">
      <c r="A28" s="428" t="s">
        <v>10</v>
      </c>
      <c r="B28" s="429">
        <v>99.8</v>
      </c>
    </row>
    <row r="29" spans="1:14" s="15" customFormat="1" ht="27" customHeight="1" x14ac:dyDescent="0.4">
      <c r="A29" s="428" t="s">
        <v>11</v>
      </c>
      <c r="B29" s="430">
        <v>0</v>
      </c>
      <c r="C29" s="601" t="s">
        <v>12</v>
      </c>
      <c r="D29" s="602"/>
      <c r="E29" s="602"/>
      <c r="F29" s="602"/>
      <c r="G29" s="603"/>
      <c r="I29" s="431"/>
      <c r="J29" s="431"/>
      <c r="K29" s="431"/>
      <c r="L29" s="431"/>
    </row>
    <row r="30" spans="1:14" s="15" customFormat="1" ht="19.5" customHeight="1" x14ac:dyDescent="0.3">
      <c r="A30" s="428" t="s">
        <v>13</v>
      </c>
      <c r="B30" s="432">
        <f>B28-B29</f>
        <v>99.8</v>
      </c>
      <c r="C30" s="433"/>
      <c r="D30" s="433"/>
      <c r="E30" s="433"/>
      <c r="F30" s="433"/>
      <c r="G30" s="434"/>
      <c r="I30" s="431"/>
      <c r="J30" s="431"/>
      <c r="K30" s="431"/>
      <c r="L30" s="431"/>
    </row>
    <row r="31" spans="1:14" s="15" customFormat="1" ht="27" customHeight="1" x14ac:dyDescent="0.4">
      <c r="A31" s="428" t="s">
        <v>14</v>
      </c>
      <c r="B31" s="435">
        <v>1</v>
      </c>
      <c r="C31" s="606" t="s">
        <v>95</v>
      </c>
      <c r="D31" s="607"/>
      <c r="E31" s="607"/>
      <c r="F31" s="607"/>
      <c r="G31" s="607"/>
      <c r="H31" s="608"/>
      <c r="I31" s="431"/>
      <c r="J31" s="431"/>
      <c r="K31" s="431"/>
      <c r="L31" s="431"/>
    </row>
    <row r="32" spans="1:14" s="15" customFormat="1" ht="27" customHeight="1" x14ac:dyDescent="0.4">
      <c r="A32" s="428" t="s">
        <v>16</v>
      </c>
      <c r="B32" s="435">
        <v>1</v>
      </c>
      <c r="C32" s="606" t="s">
        <v>96</v>
      </c>
      <c r="D32" s="607"/>
      <c r="E32" s="607"/>
      <c r="F32" s="607"/>
      <c r="G32" s="607"/>
      <c r="H32" s="608"/>
      <c r="I32" s="431"/>
      <c r="J32" s="431"/>
      <c r="K32" s="431"/>
      <c r="L32" s="436"/>
      <c r="M32" s="436"/>
      <c r="N32" s="437"/>
    </row>
    <row r="33" spans="1:14" s="15" customFormat="1" ht="17.25" customHeight="1" x14ac:dyDescent="0.3">
      <c r="A33" s="428"/>
      <c r="B33" s="438"/>
      <c r="C33" s="439"/>
      <c r="D33" s="439"/>
      <c r="E33" s="439"/>
      <c r="F33" s="439"/>
      <c r="G33" s="439"/>
      <c r="H33" s="439"/>
      <c r="I33" s="431"/>
      <c r="J33" s="431"/>
      <c r="K33" s="431"/>
      <c r="L33" s="436"/>
      <c r="M33" s="436"/>
      <c r="N33" s="437"/>
    </row>
    <row r="34" spans="1:14" s="15" customFormat="1" x14ac:dyDescent="0.3">
      <c r="A34" s="428" t="s">
        <v>18</v>
      </c>
      <c r="B34" s="440">
        <f>B31/B32</f>
        <v>1</v>
      </c>
      <c r="C34" s="418" t="s">
        <v>19</v>
      </c>
      <c r="D34" s="418"/>
      <c r="E34" s="418"/>
      <c r="F34" s="418"/>
      <c r="G34" s="418"/>
      <c r="I34" s="431"/>
      <c r="J34" s="431"/>
      <c r="K34" s="431"/>
      <c r="L34" s="436"/>
      <c r="M34" s="436"/>
      <c r="N34" s="437"/>
    </row>
    <row r="35" spans="1:14" s="15" customFormat="1" ht="19.5" customHeight="1" x14ac:dyDescent="0.3">
      <c r="A35" s="428"/>
      <c r="B35" s="432"/>
      <c r="G35" s="418"/>
      <c r="I35" s="431"/>
      <c r="J35" s="431"/>
      <c r="K35" s="431"/>
      <c r="L35" s="436"/>
      <c r="M35" s="436"/>
      <c r="N35" s="437"/>
    </row>
    <row r="36" spans="1:14" s="15" customFormat="1" ht="27" customHeight="1" x14ac:dyDescent="0.4">
      <c r="A36" s="441" t="s">
        <v>97</v>
      </c>
      <c r="B36" s="442">
        <v>25</v>
      </c>
      <c r="C36" s="418"/>
      <c r="D36" s="604" t="s">
        <v>21</v>
      </c>
      <c r="E36" s="616"/>
      <c r="F36" s="604" t="s">
        <v>22</v>
      </c>
      <c r="G36" s="605"/>
      <c r="J36" s="431"/>
      <c r="K36" s="431"/>
      <c r="L36" s="436"/>
      <c r="M36" s="436"/>
      <c r="N36" s="437"/>
    </row>
    <row r="37" spans="1:14" s="15" customFormat="1" ht="27" customHeight="1" x14ac:dyDescent="0.4">
      <c r="A37" s="443" t="s">
        <v>23</v>
      </c>
      <c r="B37" s="444">
        <v>1</v>
      </c>
      <c r="C37" s="445" t="s">
        <v>53</v>
      </c>
      <c r="D37" s="446" t="s">
        <v>25</v>
      </c>
      <c r="E37" s="447" t="s">
        <v>26</v>
      </c>
      <c r="F37" s="446" t="s">
        <v>25</v>
      </c>
      <c r="G37" s="448" t="s">
        <v>26</v>
      </c>
      <c r="I37" s="449" t="s">
        <v>98</v>
      </c>
      <c r="J37" s="431"/>
      <c r="K37" s="431"/>
      <c r="L37" s="436"/>
      <c r="M37" s="436"/>
      <c r="N37" s="437"/>
    </row>
    <row r="38" spans="1:14" s="15" customFormat="1" ht="26.25" customHeight="1" x14ac:dyDescent="0.4">
      <c r="A38" s="443" t="s">
        <v>27</v>
      </c>
      <c r="B38" s="444">
        <v>1</v>
      </c>
      <c r="C38" s="450">
        <v>1</v>
      </c>
      <c r="D38" s="451">
        <v>9734128</v>
      </c>
      <c r="E38" s="452">
        <f>IF(ISBLANK(D38),"-",$D$48/$D$45*D38)</f>
        <v>10224793.767340114</v>
      </c>
      <c r="F38" s="451">
        <v>9755563</v>
      </c>
      <c r="G38" s="453">
        <f>IF(ISBLANK(F38),"-",$D$48/$F$45*F38)</f>
        <v>10225013.835201783</v>
      </c>
      <c r="I38" s="454"/>
      <c r="J38" s="431"/>
      <c r="K38" s="431"/>
      <c r="L38" s="436"/>
      <c r="M38" s="436"/>
      <c r="N38" s="437"/>
    </row>
    <row r="39" spans="1:14" s="15" customFormat="1" ht="26.25" customHeight="1" x14ac:dyDescent="0.4">
      <c r="A39" s="443" t="s">
        <v>28</v>
      </c>
      <c r="B39" s="444">
        <v>1</v>
      </c>
      <c r="C39" s="455">
        <v>2</v>
      </c>
      <c r="D39" s="456">
        <v>9820703</v>
      </c>
      <c r="E39" s="457">
        <f>IF(ISBLANK(D39),"-",$D$48/$D$45*D39)</f>
        <v>10315732.731817208</v>
      </c>
      <c r="F39" s="456">
        <v>9821343</v>
      </c>
      <c r="G39" s="458">
        <f>IF(ISBLANK(F39),"-",$D$48/$F$45*F39)</f>
        <v>10293959.257426986</v>
      </c>
      <c r="I39" s="643">
        <f>ABS((F43/D43*D42)-F42)/D42</f>
        <v>3.0587228056478603E-3</v>
      </c>
      <c r="J39" s="431"/>
      <c r="K39" s="431"/>
      <c r="L39" s="436"/>
      <c r="M39" s="436"/>
      <c r="N39" s="437"/>
    </row>
    <row r="40" spans="1:14" ht="26.25" customHeight="1" x14ac:dyDescent="0.4">
      <c r="A40" s="443" t="s">
        <v>29</v>
      </c>
      <c r="B40" s="444">
        <v>1</v>
      </c>
      <c r="C40" s="455">
        <v>3</v>
      </c>
      <c r="D40" s="456">
        <v>9858325</v>
      </c>
      <c r="E40" s="457">
        <f>IF(ISBLANK(D40),"-",$D$48/$D$45*D40)</f>
        <v>10355251.134607356</v>
      </c>
      <c r="F40" s="456">
        <v>9810418</v>
      </c>
      <c r="G40" s="458">
        <f>IF(ISBLANK(F40),"-",$D$48/$F$45*F40)</f>
        <v>10282508.531707766</v>
      </c>
      <c r="I40" s="643"/>
      <c r="L40" s="436"/>
      <c r="M40" s="436"/>
      <c r="N40" s="459"/>
    </row>
    <row r="41" spans="1:14" ht="27" customHeight="1" x14ac:dyDescent="0.4">
      <c r="A41" s="443" t="s">
        <v>30</v>
      </c>
      <c r="B41" s="444">
        <v>1</v>
      </c>
      <c r="C41" s="460">
        <v>4</v>
      </c>
      <c r="D41" s="461"/>
      <c r="E41" s="462" t="str">
        <f>IF(ISBLANK(D41),"-",$D$48/$D$45*D41)</f>
        <v>-</v>
      </c>
      <c r="F41" s="461"/>
      <c r="G41" s="463" t="str">
        <f>IF(ISBLANK(F41),"-",$D$48/$F$45*F41)</f>
        <v>-</v>
      </c>
      <c r="I41" s="464"/>
      <c r="L41" s="436"/>
      <c r="M41" s="436"/>
      <c r="N41" s="459"/>
    </row>
    <row r="42" spans="1:14" ht="27" customHeight="1" x14ac:dyDescent="0.4">
      <c r="A42" s="443" t="s">
        <v>31</v>
      </c>
      <c r="B42" s="444">
        <v>1</v>
      </c>
      <c r="C42" s="465" t="s">
        <v>32</v>
      </c>
      <c r="D42" s="466">
        <f>AVERAGE(D38:D41)</f>
        <v>9804385.333333334</v>
      </c>
      <c r="E42" s="467">
        <f>AVERAGE(E38:E41)</f>
        <v>10298592.544588227</v>
      </c>
      <c r="F42" s="466">
        <f>AVERAGE(F38:F41)</f>
        <v>9795774.666666666</v>
      </c>
      <c r="G42" s="468">
        <f>AVERAGE(G38:G41)</f>
        <v>10267160.54144551</v>
      </c>
      <c r="H42" s="469"/>
    </row>
    <row r="43" spans="1:14" ht="26.25" customHeight="1" x14ac:dyDescent="0.4">
      <c r="A43" s="443" t="s">
        <v>33</v>
      </c>
      <c r="B43" s="444">
        <v>1</v>
      </c>
      <c r="C43" s="470" t="s">
        <v>99</v>
      </c>
      <c r="D43" s="471">
        <v>59.62</v>
      </c>
      <c r="E43" s="459"/>
      <c r="F43" s="471">
        <v>59.75</v>
      </c>
      <c r="H43" s="469"/>
    </row>
    <row r="44" spans="1:14" ht="26.25" customHeight="1" x14ac:dyDescent="0.4">
      <c r="A44" s="443" t="s">
        <v>35</v>
      </c>
      <c r="B44" s="444">
        <v>1</v>
      </c>
      <c r="C44" s="472" t="s">
        <v>100</v>
      </c>
      <c r="D44" s="473">
        <f>D43*$B$34</f>
        <v>59.62</v>
      </c>
      <c r="E44" s="474"/>
      <c r="F44" s="473">
        <f>F43*$B$34</f>
        <v>59.75</v>
      </c>
      <c r="H44" s="469"/>
    </row>
    <row r="45" spans="1:14" ht="19.5" customHeight="1" x14ac:dyDescent="0.3">
      <c r="A45" s="443" t="s">
        <v>37</v>
      </c>
      <c r="B45" s="475">
        <f>(B44/B43)*(B42/B41)*(B40/B39)*(B38/B37)*B36</f>
        <v>25</v>
      </c>
      <c r="C45" s="472" t="s">
        <v>101</v>
      </c>
      <c r="D45" s="476">
        <f>D44*$B$30/100</f>
        <v>59.50076</v>
      </c>
      <c r="E45" s="477"/>
      <c r="F45" s="476">
        <f>F44*$B$30/100</f>
        <v>59.630500000000005</v>
      </c>
      <c r="H45" s="469"/>
    </row>
    <row r="46" spans="1:14" ht="19.5" customHeight="1" x14ac:dyDescent="0.3">
      <c r="A46" s="617" t="s">
        <v>39</v>
      </c>
      <c r="B46" s="621"/>
      <c r="C46" s="472" t="s">
        <v>102</v>
      </c>
      <c r="D46" s="478">
        <f>D45/$B$45</f>
        <v>2.3800303999999999</v>
      </c>
      <c r="E46" s="479"/>
      <c r="F46" s="480">
        <f>F45/$B$45</f>
        <v>2.3852200000000003</v>
      </c>
      <c r="H46" s="469"/>
    </row>
    <row r="47" spans="1:14" ht="27" customHeight="1" x14ac:dyDescent="0.4">
      <c r="A47" s="619"/>
      <c r="B47" s="622"/>
      <c r="C47" s="481" t="s">
        <v>103</v>
      </c>
      <c r="D47" s="482">
        <v>2.5</v>
      </c>
      <c r="E47" s="483"/>
      <c r="F47" s="479"/>
      <c r="H47" s="469"/>
    </row>
    <row r="48" spans="1:14" x14ac:dyDescent="0.3">
      <c r="C48" s="484" t="s">
        <v>42</v>
      </c>
      <c r="D48" s="476">
        <f>D47*$B$45</f>
        <v>62.5</v>
      </c>
      <c r="F48" s="485"/>
      <c r="H48" s="469"/>
    </row>
    <row r="49" spans="1:12" ht="19.5" customHeight="1" x14ac:dyDescent="0.3">
      <c r="C49" s="486" t="s">
        <v>43</v>
      </c>
      <c r="D49" s="487">
        <f>D48/B34</f>
        <v>62.5</v>
      </c>
      <c r="F49" s="485"/>
      <c r="H49" s="469"/>
    </row>
    <row r="50" spans="1:12" x14ac:dyDescent="0.3">
      <c r="C50" s="441" t="s">
        <v>44</v>
      </c>
      <c r="D50" s="488">
        <f>AVERAGE(E38:E41,G38:G41)</f>
        <v>10282876.543016868</v>
      </c>
      <c r="F50" s="489"/>
      <c r="H50" s="469"/>
    </row>
    <row r="51" spans="1:12" x14ac:dyDescent="0.3">
      <c r="C51" s="443" t="s">
        <v>45</v>
      </c>
      <c r="D51" s="490">
        <f>STDEV(E38:E41,G38:G41)/D50</f>
        <v>4.9896013307103243E-3</v>
      </c>
      <c r="F51" s="489"/>
      <c r="H51" s="469"/>
    </row>
    <row r="52" spans="1:12" ht="19.5" customHeight="1" x14ac:dyDescent="0.3">
      <c r="C52" s="491" t="s">
        <v>46</v>
      </c>
      <c r="D52" s="492">
        <f>COUNT(E38:E41,G38:G41)</f>
        <v>6</v>
      </c>
      <c r="F52" s="489"/>
    </row>
    <row r="54" spans="1:12" x14ac:dyDescent="0.3">
      <c r="A54" s="493" t="s">
        <v>7</v>
      </c>
      <c r="B54" s="494" t="s">
        <v>47</v>
      </c>
    </row>
    <row r="55" spans="1:12" x14ac:dyDescent="0.3">
      <c r="A55" s="418" t="s">
        <v>48</v>
      </c>
      <c r="B55" s="495" t="str">
        <f>B21</f>
        <v xml:space="preserve"> Metformin HCL USP 1000mg</v>
      </c>
    </row>
    <row r="56" spans="1:12" ht="26.25" customHeight="1" x14ac:dyDescent="0.4">
      <c r="A56" s="496" t="s">
        <v>136</v>
      </c>
      <c r="B56" s="497">
        <v>1000</v>
      </c>
      <c r="C56" s="418" t="str">
        <f>B20</f>
        <v>MetforminHCl</v>
      </c>
      <c r="H56" s="498"/>
    </row>
    <row r="57" spans="1:12" x14ac:dyDescent="0.3">
      <c r="A57" s="495" t="s">
        <v>137</v>
      </c>
      <c r="B57" s="499">
        <f>Uniformity!C46</f>
        <v>1172.0319999999997</v>
      </c>
      <c r="H57" s="498"/>
    </row>
    <row r="58" spans="1:12" ht="19.5" customHeight="1" x14ac:dyDescent="0.3">
      <c r="H58" s="498"/>
    </row>
    <row r="59" spans="1:12" s="15" customFormat="1" ht="27" customHeight="1" x14ac:dyDescent="0.4">
      <c r="A59" s="441" t="s">
        <v>104</v>
      </c>
      <c r="B59" s="442">
        <v>100</v>
      </c>
      <c r="C59" s="418"/>
      <c r="D59" s="500" t="s">
        <v>52</v>
      </c>
      <c r="E59" s="501" t="s">
        <v>53</v>
      </c>
      <c r="F59" s="501" t="s">
        <v>25</v>
      </c>
      <c r="G59" s="501" t="s">
        <v>54</v>
      </c>
      <c r="H59" s="445" t="s">
        <v>55</v>
      </c>
      <c r="L59" s="431"/>
    </row>
    <row r="60" spans="1:12" s="15" customFormat="1" ht="26.25" customHeight="1" x14ac:dyDescent="0.4">
      <c r="A60" s="443" t="s">
        <v>105</v>
      </c>
      <c r="B60" s="444">
        <v>10</v>
      </c>
      <c r="C60" s="609" t="s">
        <v>57</v>
      </c>
      <c r="D60" s="644">
        <v>1168.27</v>
      </c>
      <c r="E60" s="502">
        <v>1</v>
      </c>
      <c r="F60" s="503">
        <v>19718275</v>
      </c>
      <c r="G60" s="504">
        <f>IF(ISBLANK(F60),"-",(F60/$D$50*$D$47*$B$68)*($B$57/$D$60))</f>
        <v>961.87922913223611</v>
      </c>
      <c r="H60" s="505">
        <f t="shared" ref="H60:H71" si="0">IF(ISBLANK(F60),"-",G60/$B$56)</f>
        <v>0.96187922913223611</v>
      </c>
      <c r="L60" s="431"/>
    </row>
    <row r="61" spans="1:12" s="15" customFormat="1" ht="26.25" customHeight="1" x14ac:dyDescent="0.4">
      <c r="A61" s="443" t="s">
        <v>58</v>
      </c>
      <c r="B61" s="444">
        <v>20</v>
      </c>
      <c r="C61" s="610"/>
      <c r="D61" s="645"/>
      <c r="E61" s="506">
        <v>2</v>
      </c>
      <c r="F61" s="456">
        <v>19802021</v>
      </c>
      <c r="G61" s="507">
        <f>IF(ISBLANK(F61),"-",(F61/$D$50*$D$47*$B$68)*($B$57/$D$60))</f>
        <v>965.96445149184467</v>
      </c>
      <c r="H61" s="508">
        <f t="shared" si="0"/>
        <v>0.96596445149184462</v>
      </c>
      <c r="L61" s="431"/>
    </row>
    <row r="62" spans="1:12" s="15" customFormat="1" ht="26.25" customHeight="1" x14ac:dyDescent="0.4">
      <c r="A62" s="443" t="s">
        <v>59</v>
      </c>
      <c r="B62" s="444">
        <v>1</v>
      </c>
      <c r="C62" s="610"/>
      <c r="D62" s="645"/>
      <c r="E62" s="506">
        <v>3</v>
      </c>
      <c r="F62" s="509">
        <v>19746887</v>
      </c>
      <c r="G62" s="507">
        <f>IF(ISBLANK(F62),"-",(F62/$D$50*$D$47*$B$68)*($B$57/$D$60))</f>
        <v>963.27495408809216</v>
      </c>
      <c r="H62" s="508">
        <f t="shared" si="0"/>
        <v>0.96327495408809216</v>
      </c>
      <c r="L62" s="431"/>
    </row>
    <row r="63" spans="1:12" ht="27" customHeight="1" x14ac:dyDescent="0.4">
      <c r="A63" s="443" t="s">
        <v>60</v>
      </c>
      <c r="B63" s="444">
        <v>1</v>
      </c>
      <c r="C63" s="611"/>
      <c r="D63" s="646"/>
      <c r="E63" s="510">
        <v>4</v>
      </c>
      <c r="F63" s="511"/>
      <c r="G63" s="507" t="str">
        <f>IF(ISBLANK(F63),"-",(F63/$D$50*$D$47*$B$68)*($B$57/$D$60))</f>
        <v>-</v>
      </c>
      <c r="H63" s="508" t="str">
        <f t="shared" si="0"/>
        <v>-</v>
      </c>
    </row>
    <row r="64" spans="1:12" ht="26.25" customHeight="1" x14ac:dyDescent="0.4">
      <c r="A64" s="443" t="s">
        <v>61</v>
      </c>
      <c r="B64" s="444">
        <v>1</v>
      </c>
      <c r="C64" s="609" t="s">
        <v>62</v>
      </c>
      <c r="D64" s="644">
        <v>1161.8800000000001</v>
      </c>
      <c r="E64" s="502">
        <v>1</v>
      </c>
      <c r="F64" s="503">
        <v>20279845</v>
      </c>
      <c r="G64" s="512">
        <f>IF(ISBLANK(F64),"-",(F64/$D$50*$D$47*$B$68)*($B$57/$D$64))</f>
        <v>994.71394716265934</v>
      </c>
      <c r="H64" s="513">
        <f t="shared" si="0"/>
        <v>0.99471394716265937</v>
      </c>
    </row>
    <row r="65" spans="1:8" ht="26.25" customHeight="1" x14ac:dyDescent="0.4">
      <c r="A65" s="443" t="s">
        <v>63</v>
      </c>
      <c r="B65" s="444">
        <v>1</v>
      </c>
      <c r="C65" s="610"/>
      <c r="D65" s="645"/>
      <c r="E65" s="506">
        <v>2</v>
      </c>
      <c r="F65" s="456">
        <v>20251746</v>
      </c>
      <c r="G65" s="514">
        <f>IF(ISBLANK(F65),"-",(F65/$D$50*$D$47*$B$68)*($B$57/$D$64))</f>
        <v>993.33570846303792</v>
      </c>
      <c r="H65" s="515">
        <f t="shared" si="0"/>
        <v>0.99333570846303787</v>
      </c>
    </row>
    <row r="66" spans="1:8" ht="26.25" customHeight="1" x14ac:dyDescent="0.4">
      <c r="A66" s="443" t="s">
        <v>64</v>
      </c>
      <c r="B66" s="444">
        <v>1</v>
      </c>
      <c r="C66" s="610"/>
      <c r="D66" s="645"/>
      <c r="E66" s="506">
        <v>3</v>
      </c>
      <c r="F66" s="456">
        <v>20293183</v>
      </c>
      <c r="G66" s="514">
        <f>IF(ISBLANK(F66),"-",(F66/$D$50*$D$47*$B$68)*($B$57/$D$64))</f>
        <v>995.36816787427006</v>
      </c>
      <c r="H66" s="515">
        <f t="shared" si="0"/>
        <v>0.99536816787427007</v>
      </c>
    </row>
    <row r="67" spans="1:8" ht="27" customHeight="1" x14ac:dyDescent="0.4">
      <c r="A67" s="443" t="s">
        <v>65</v>
      </c>
      <c r="B67" s="444">
        <v>1</v>
      </c>
      <c r="C67" s="611"/>
      <c r="D67" s="646"/>
      <c r="E67" s="510">
        <v>4</v>
      </c>
      <c r="F67" s="511"/>
      <c r="G67" s="516" t="str">
        <f>IF(ISBLANK(F67),"-",(F67/$D$50*$D$47*$B$68)*($B$57/$D$64))</f>
        <v>-</v>
      </c>
      <c r="H67" s="517" t="str">
        <f t="shared" si="0"/>
        <v>-</v>
      </c>
    </row>
    <row r="68" spans="1:8" ht="26.25" customHeight="1" x14ac:dyDescent="0.4">
      <c r="A68" s="443" t="s">
        <v>66</v>
      </c>
      <c r="B68" s="518">
        <f>(B67/B66)*(B65/B64)*(B63/B62)*(B61/B60)*B59</f>
        <v>200</v>
      </c>
      <c r="C68" s="609" t="s">
        <v>67</v>
      </c>
      <c r="D68" s="644">
        <v>1169.21</v>
      </c>
      <c r="E68" s="502">
        <v>1</v>
      </c>
      <c r="F68" s="503">
        <v>20469039</v>
      </c>
      <c r="G68" s="512">
        <f>IF(ISBLANK(F68),"-",(F68/$D$50*$D$47*$B$68)*($B$57/$D$68))</f>
        <v>997.69956853411691</v>
      </c>
      <c r="H68" s="508">
        <f t="shared" si="0"/>
        <v>0.9976995685341169</v>
      </c>
    </row>
    <row r="69" spans="1:8" ht="27" customHeight="1" x14ac:dyDescent="0.4">
      <c r="A69" s="491" t="s">
        <v>68</v>
      </c>
      <c r="B69" s="519">
        <f>(D47*B68)/B56*B57</f>
        <v>586.01599999999985</v>
      </c>
      <c r="C69" s="610"/>
      <c r="D69" s="645"/>
      <c r="E69" s="506">
        <v>2</v>
      </c>
      <c r="F69" s="456">
        <v>20534929</v>
      </c>
      <c r="G69" s="514">
        <f>IF(ISBLANK(F69),"-",(F69/$D$50*$D$47*$B$68)*($B$57/$D$68))</f>
        <v>1000.9111714125283</v>
      </c>
      <c r="H69" s="508">
        <f t="shared" si="0"/>
        <v>1.0009111714125283</v>
      </c>
    </row>
    <row r="70" spans="1:8" ht="26.25" customHeight="1" x14ac:dyDescent="0.4">
      <c r="A70" s="624" t="s">
        <v>39</v>
      </c>
      <c r="B70" s="625"/>
      <c r="C70" s="610"/>
      <c r="D70" s="645"/>
      <c r="E70" s="506">
        <v>3</v>
      </c>
      <c r="F70" s="456">
        <v>20508138</v>
      </c>
      <c r="G70" s="514">
        <f>IF(ISBLANK(F70),"-",(F70/$D$50*$D$47*$B$68)*($B$57/$D$68))</f>
        <v>999.60532754068868</v>
      </c>
      <c r="H70" s="508">
        <f t="shared" si="0"/>
        <v>0.99960532754068865</v>
      </c>
    </row>
    <row r="71" spans="1:8" ht="27" customHeight="1" x14ac:dyDescent="0.4">
      <c r="A71" s="626"/>
      <c r="B71" s="627"/>
      <c r="C71" s="612"/>
      <c r="D71" s="646"/>
      <c r="E71" s="510">
        <v>4</v>
      </c>
      <c r="F71" s="511"/>
      <c r="G71" s="516" t="str">
        <f>IF(ISBLANK(F71),"-",(F71/$D$50*$D$47*$B$68)*($B$57/$D$68))</f>
        <v>-</v>
      </c>
      <c r="H71" s="520" t="str">
        <f t="shared" si="0"/>
        <v>-</v>
      </c>
    </row>
    <row r="72" spans="1:8" ht="26.25" customHeight="1" x14ac:dyDescent="0.4">
      <c r="A72" s="521"/>
      <c r="B72" s="521"/>
      <c r="C72" s="521"/>
      <c r="D72" s="521"/>
      <c r="E72" s="521"/>
      <c r="F72" s="522"/>
      <c r="G72" s="523" t="s">
        <v>32</v>
      </c>
      <c r="H72" s="524">
        <f>AVERAGE(H60:H71)</f>
        <v>0.98586139174438592</v>
      </c>
    </row>
    <row r="73" spans="1:8" ht="26.25" customHeight="1" x14ac:dyDescent="0.4">
      <c r="C73" s="521"/>
      <c r="D73" s="521"/>
      <c r="E73" s="521"/>
      <c r="F73" s="522"/>
      <c r="G73" s="525" t="s">
        <v>45</v>
      </c>
      <c r="H73" s="526">
        <f>STDEV(H60:H71)/H72</f>
        <v>1.7053781343051265E-2</v>
      </c>
    </row>
    <row r="74" spans="1:8" ht="27" customHeight="1" x14ac:dyDescent="0.4">
      <c r="A74" s="521"/>
      <c r="B74" s="521"/>
      <c r="C74" s="522"/>
      <c r="D74" s="522"/>
      <c r="E74" s="527"/>
      <c r="F74" s="522"/>
      <c r="G74" s="528" t="s">
        <v>46</v>
      </c>
      <c r="H74" s="529">
        <f>COUNT(H60:H71)</f>
        <v>9</v>
      </c>
    </row>
    <row r="76" spans="1:8" ht="26.25" customHeight="1" x14ac:dyDescent="0.4">
      <c r="A76" s="427" t="s">
        <v>106</v>
      </c>
      <c r="B76" s="530" t="s">
        <v>107</v>
      </c>
      <c r="C76" s="647" t="str">
        <f>B20</f>
        <v>MetforminHCl</v>
      </c>
      <c r="D76" s="647"/>
      <c r="E76" s="531" t="s">
        <v>108</v>
      </c>
      <c r="F76" s="531"/>
      <c r="G76" s="532">
        <f>H72</f>
        <v>0.98586139174438592</v>
      </c>
      <c r="H76" s="533"/>
    </row>
    <row r="77" spans="1:8" x14ac:dyDescent="0.3">
      <c r="A77" s="426" t="s">
        <v>109</v>
      </c>
      <c r="B77" s="426" t="s">
        <v>70</v>
      </c>
    </row>
    <row r="78" spans="1:8" x14ac:dyDescent="0.3">
      <c r="A78" s="426"/>
      <c r="B78" s="426"/>
    </row>
    <row r="79" spans="1:8" ht="26.25" customHeight="1" x14ac:dyDescent="0.4">
      <c r="A79" s="427" t="s">
        <v>8</v>
      </c>
      <c r="B79" s="648" t="str">
        <f>B26</f>
        <v>Metformin Hydrochloride</v>
      </c>
      <c r="C79" s="648"/>
    </row>
    <row r="80" spans="1:8" ht="26.25" customHeight="1" x14ac:dyDescent="0.4">
      <c r="A80" s="428" t="s">
        <v>9</v>
      </c>
      <c r="B80" s="648" t="str">
        <f>B27</f>
        <v>NQCL-WRS-M19-5</v>
      </c>
      <c r="C80" s="648"/>
    </row>
    <row r="81" spans="1:12" ht="27" customHeight="1" x14ac:dyDescent="0.4">
      <c r="A81" s="428" t="s">
        <v>10</v>
      </c>
      <c r="B81" s="534">
        <f>B28</f>
        <v>99.8</v>
      </c>
    </row>
    <row r="82" spans="1:12" s="15" customFormat="1" ht="27" customHeight="1" x14ac:dyDescent="0.4">
      <c r="A82" s="428" t="s">
        <v>11</v>
      </c>
      <c r="B82" s="430">
        <v>0</v>
      </c>
      <c r="C82" s="601" t="s">
        <v>12</v>
      </c>
      <c r="D82" s="602"/>
      <c r="E82" s="602"/>
      <c r="F82" s="602"/>
      <c r="G82" s="603"/>
      <c r="I82" s="431"/>
      <c r="J82" s="431"/>
      <c r="K82" s="431"/>
      <c r="L82" s="431"/>
    </row>
    <row r="83" spans="1:12" s="15" customFormat="1" ht="19.5" customHeight="1" x14ac:dyDescent="0.3">
      <c r="A83" s="428" t="s">
        <v>13</v>
      </c>
      <c r="B83" s="432">
        <f>B81-B82</f>
        <v>99.8</v>
      </c>
      <c r="C83" s="433"/>
      <c r="D83" s="433"/>
      <c r="E83" s="433"/>
      <c r="F83" s="433"/>
      <c r="G83" s="434"/>
      <c r="I83" s="431"/>
      <c r="J83" s="431"/>
      <c r="K83" s="431"/>
      <c r="L83" s="431"/>
    </row>
    <row r="84" spans="1:12" s="15" customFormat="1" ht="27" customHeight="1" x14ac:dyDescent="0.4">
      <c r="A84" s="428" t="s">
        <v>14</v>
      </c>
      <c r="B84" s="435">
        <v>1</v>
      </c>
      <c r="C84" s="606" t="s">
        <v>110</v>
      </c>
      <c r="D84" s="607"/>
      <c r="E84" s="607"/>
      <c r="F84" s="607"/>
      <c r="G84" s="607"/>
      <c r="H84" s="608"/>
      <c r="I84" s="431"/>
      <c r="J84" s="431"/>
      <c r="K84" s="431"/>
      <c r="L84" s="431"/>
    </row>
    <row r="85" spans="1:12" s="15" customFormat="1" ht="27" customHeight="1" x14ac:dyDescent="0.4">
      <c r="A85" s="428" t="s">
        <v>16</v>
      </c>
      <c r="B85" s="435">
        <v>1</v>
      </c>
      <c r="C85" s="606" t="s">
        <v>111</v>
      </c>
      <c r="D85" s="607"/>
      <c r="E85" s="607"/>
      <c r="F85" s="607"/>
      <c r="G85" s="607"/>
      <c r="H85" s="608"/>
      <c r="I85" s="431"/>
      <c r="J85" s="431"/>
      <c r="K85" s="431"/>
      <c r="L85" s="431"/>
    </row>
    <row r="86" spans="1:12" s="15" customFormat="1" x14ac:dyDescent="0.3">
      <c r="A86" s="428"/>
      <c r="B86" s="438"/>
      <c r="C86" s="439"/>
      <c r="D86" s="439"/>
      <c r="E86" s="439"/>
      <c r="F86" s="439"/>
      <c r="G86" s="439"/>
      <c r="H86" s="439"/>
      <c r="I86" s="431"/>
      <c r="J86" s="431"/>
      <c r="K86" s="431"/>
      <c r="L86" s="431"/>
    </row>
    <row r="87" spans="1:12" s="15" customFormat="1" x14ac:dyDescent="0.3">
      <c r="A87" s="428" t="s">
        <v>18</v>
      </c>
      <c r="B87" s="440">
        <f>B84/B85</f>
        <v>1</v>
      </c>
      <c r="C87" s="418" t="s">
        <v>19</v>
      </c>
      <c r="D87" s="418"/>
      <c r="E87" s="418"/>
      <c r="F87" s="418"/>
      <c r="G87" s="418"/>
      <c r="I87" s="431"/>
      <c r="J87" s="431"/>
      <c r="K87" s="431"/>
      <c r="L87" s="431"/>
    </row>
    <row r="88" spans="1:12" ht="19.5" customHeight="1" x14ac:dyDescent="0.3">
      <c r="A88" s="426"/>
      <c r="B88" s="426"/>
    </row>
    <row r="89" spans="1:12" ht="27" customHeight="1" x14ac:dyDescent="0.4">
      <c r="A89" s="441" t="s">
        <v>97</v>
      </c>
      <c r="B89" s="442">
        <v>25</v>
      </c>
      <c r="D89" s="535" t="s">
        <v>21</v>
      </c>
      <c r="E89" s="536"/>
      <c r="F89" s="604" t="s">
        <v>22</v>
      </c>
      <c r="G89" s="605"/>
    </row>
    <row r="90" spans="1:12" ht="27" customHeight="1" x14ac:dyDescent="0.4">
      <c r="A90" s="443" t="s">
        <v>23</v>
      </c>
      <c r="B90" s="444">
        <v>20</v>
      </c>
      <c r="C90" s="537" t="s">
        <v>53</v>
      </c>
      <c r="D90" s="446" t="s">
        <v>25</v>
      </c>
      <c r="E90" s="447" t="s">
        <v>26</v>
      </c>
      <c r="F90" s="446" t="s">
        <v>25</v>
      </c>
      <c r="G90" s="538" t="s">
        <v>26</v>
      </c>
      <c r="I90" s="449" t="s">
        <v>98</v>
      </c>
    </row>
    <row r="91" spans="1:12" ht="26.25" customHeight="1" x14ac:dyDescent="0.4">
      <c r="A91" s="443" t="s">
        <v>27</v>
      </c>
      <c r="B91" s="444">
        <v>50</v>
      </c>
      <c r="C91" s="539">
        <v>1</v>
      </c>
      <c r="D91" s="451">
        <v>4250265</v>
      </c>
      <c r="E91" s="452">
        <f>IF(ISBLANK(D91),"-",$D$101/$D$98*D91)</f>
        <v>8929014.0999879669</v>
      </c>
      <c r="F91" s="451">
        <v>4286723</v>
      </c>
      <c r="G91" s="453">
        <f>IF(ISBLANK(F91),"-",$D$101/$F$98*F91)</f>
        <v>8986011.7724989709</v>
      </c>
      <c r="I91" s="454"/>
    </row>
    <row r="92" spans="1:12" ht="26.25" customHeight="1" x14ac:dyDescent="0.4">
      <c r="A92" s="443" t="s">
        <v>28</v>
      </c>
      <c r="B92" s="444">
        <v>1</v>
      </c>
      <c r="C92" s="522">
        <v>2</v>
      </c>
      <c r="D92" s="456">
        <v>4243522</v>
      </c>
      <c r="E92" s="457">
        <f>IF(ISBLANK(D92),"-",$D$101/$D$98*D92)</f>
        <v>8914848.3145425376</v>
      </c>
      <c r="F92" s="456">
        <v>4282900</v>
      </c>
      <c r="G92" s="458">
        <f>IF(ISBLANK(F92),"-",$D$101/$F$98*F92)</f>
        <v>8977997.8366775382</v>
      </c>
      <c r="I92" s="643">
        <f>ABS((F96/D96*D95)-F95)/D95</f>
        <v>7.52716673119843E-3</v>
      </c>
    </row>
    <row r="93" spans="1:12" ht="26.25" customHeight="1" x14ac:dyDescent="0.4">
      <c r="A93" s="443" t="s">
        <v>29</v>
      </c>
      <c r="B93" s="444">
        <v>1</v>
      </c>
      <c r="C93" s="522">
        <v>3</v>
      </c>
      <c r="D93" s="456">
        <v>4232062</v>
      </c>
      <c r="E93" s="457">
        <f>IF(ISBLANK(D93),"-",$D$101/$D$98*D93)</f>
        <v>8890772.9918071646</v>
      </c>
      <c r="F93" s="456">
        <v>4279764</v>
      </c>
      <c r="G93" s="458">
        <f>IF(ISBLANK(F93),"-",$D$101/$F$98*F93)</f>
        <v>8971424.0195872895</v>
      </c>
      <c r="I93" s="643"/>
    </row>
    <row r="94" spans="1:12" ht="27" customHeight="1" x14ac:dyDescent="0.4">
      <c r="A94" s="443" t="s">
        <v>30</v>
      </c>
      <c r="B94" s="444">
        <v>1</v>
      </c>
      <c r="C94" s="540">
        <v>4</v>
      </c>
      <c r="D94" s="461"/>
      <c r="E94" s="462" t="str">
        <f>IF(ISBLANK(D94),"-",$D$101/$D$98*D94)</f>
        <v>-</v>
      </c>
      <c r="F94" s="541"/>
      <c r="G94" s="463" t="str">
        <f>IF(ISBLANK(F94),"-",$D$101/$F$98*F94)</f>
        <v>-</v>
      </c>
      <c r="I94" s="464"/>
    </row>
    <row r="95" spans="1:12" ht="27" customHeight="1" x14ac:dyDescent="0.4">
      <c r="A95" s="443" t="s">
        <v>31</v>
      </c>
      <c r="B95" s="444">
        <v>1</v>
      </c>
      <c r="C95" s="542" t="s">
        <v>32</v>
      </c>
      <c r="D95" s="543">
        <f>AVERAGE(D91:D94)</f>
        <v>4241949.666666667</v>
      </c>
      <c r="E95" s="467">
        <f>AVERAGE(E91:E94)</f>
        <v>8911545.1354458909</v>
      </c>
      <c r="F95" s="544">
        <f>AVERAGE(F91:F94)</f>
        <v>4283129</v>
      </c>
      <c r="G95" s="545">
        <f>AVERAGE(G91:G94)</f>
        <v>8978477.8762545995</v>
      </c>
    </row>
    <row r="96" spans="1:12" ht="26.25" customHeight="1" x14ac:dyDescent="0.4">
      <c r="A96" s="443" t="s">
        <v>33</v>
      </c>
      <c r="B96" s="429">
        <v>1</v>
      </c>
      <c r="C96" s="546" t="s">
        <v>34</v>
      </c>
      <c r="D96" s="547">
        <v>59.62</v>
      </c>
      <c r="E96" s="459"/>
      <c r="F96" s="471">
        <v>59.75</v>
      </c>
    </row>
    <row r="97" spans="1:10" ht="26.25" customHeight="1" x14ac:dyDescent="0.4">
      <c r="A97" s="443" t="s">
        <v>35</v>
      </c>
      <c r="B97" s="429">
        <v>1</v>
      </c>
      <c r="C97" s="548" t="s">
        <v>36</v>
      </c>
      <c r="D97" s="549">
        <f>D96*$B$87</f>
        <v>59.62</v>
      </c>
      <c r="E97" s="474"/>
      <c r="F97" s="473">
        <f>F96*$B$87</f>
        <v>59.75</v>
      </c>
    </row>
    <row r="98" spans="1:10" ht="19.5" customHeight="1" x14ac:dyDescent="0.3">
      <c r="A98" s="443" t="s">
        <v>37</v>
      </c>
      <c r="B98" s="550">
        <f>(B97/B96)*(B95/B94)*(B93/B92)*(B91/B90)*B89</f>
        <v>62.5</v>
      </c>
      <c r="C98" s="548" t="s">
        <v>38</v>
      </c>
      <c r="D98" s="551">
        <f>D97*$B$83/100</f>
        <v>59.50076</v>
      </c>
      <c r="E98" s="477"/>
      <c r="F98" s="476">
        <f>F97*$B$83/100</f>
        <v>59.630500000000005</v>
      </c>
    </row>
    <row r="99" spans="1:10" ht="19.5" customHeight="1" x14ac:dyDescent="0.3">
      <c r="A99" s="617" t="s">
        <v>39</v>
      </c>
      <c r="B99" s="618"/>
      <c r="C99" s="548" t="s">
        <v>40</v>
      </c>
      <c r="D99" s="552">
        <f>D98/$B$98</f>
        <v>0.95201216</v>
      </c>
      <c r="E99" s="477"/>
      <c r="F99" s="480">
        <f>F98/$B$98</f>
        <v>0.95408800000000005</v>
      </c>
      <c r="G99" s="553"/>
      <c r="H99" s="469"/>
    </row>
    <row r="100" spans="1:10" ht="19.5" customHeight="1" x14ac:dyDescent="0.3">
      <c r="A100" s="619"/>
      <c r="B100" s="620"/>
      <c r="C100" s="548" t="s">
        <v>103</v>
      </c>
      <c r="D100" s="554">
        <f>$B$56/$B$116</f>
        <v>2</v>
      </c>
      <c r="F100" s="485"/>
      <c r="G100" s="555"/>
      <c r="H100" s="469"/>
    </row>
    <row r="101" spans="1:10" x14ac:dyDescent="0.3">
      <c r="C101" s="548" t="s">
        <v>42</v>
      </c>
      <c r="D101" s="549">
        <f>D100*$B$98</f>
        <v>125</v>
      </c>
      <c r="F101" s="485"/>
      <c r="G101" s="553"/>
      <c r="H101" s="469"/>
    </row>
    <row r="102" spans="1:10" ht="19.5" customHeight="1" x14ac:dyDescent="0.3">
      <c r="C102" s="556" t="s">
        <v>43</v>
      </c>
      <c r="D102" s="557">
        <f>D101/B34</f>
        <v>125</v>
      </c>
      <c r="F102" s="489"/>
      <c r="G102" s="553"/>
      <c r="H102" s="469"/>
      <c r="J102" s="558"/>
    </row>
    <row r="103" spans="1:10" x14ac:dyDescent="0.3">
      <c r="C103" s="559" t="s">
        <v>71</v>
      </c>
      <c r="D103" s="560">
        <f>AVERAGE(E91:E94,G91:G94)</f>
        <v>8945011.5058502462</v>
      </c>
      <c r="F103" s="489"/>
      <c r="G103" s="561"/>
      <c r="H103" s="469"/>
      <c r="J103" s="562"/>
    </row>
    <row r="104" spans="1:10" x14ac:dyDescent="0.3">
      <c r="C104" s="525" t="s">
        <v>45</v>
      </c>
      <c r="D104" s="563">
        <f>STDEV(E91:E94,G91:G94)/D103</f>
        <v>4.3511607093560537E-3</v>
      </c>
      <c r="F104" s="489"/>
      <c r="G104" s="553"/>
      <c r="H104" s="469"/>
      <c r="J104" s="562"/>
    </row>
    <row r="105" spans="1:10" ht="19.5" customHeight="1" x14ac:dyDescent="0.3">
      <c r="C105" s="528" t="s">
        <v>46</v>
      </c>
      <c r="D105" s="564">
        <f>COUNT(E91:E94,G91:G94)</f>
        <v>6</v>
      </c>
      <c r="F105" s="489"/>
      <c r="G105" s="553"/>
      <c r="H105" s="469"/>
      <c r="J105" s="562"/>
    </row>
    <row r="106" spans="1:10" ht="19.5" customHeight="1" x14ac:dyDescent="0.3">
      <c r="A106" s="493"/>
      <c r="B106" s="493"/>
      <c r="C106" s="493"/>
      <c r="D106" s="493"/>
      <c r="E106" s="493"/>
    </row>
    <row r="107" spans="1:10" ht="26.25" customHeight="1" x14ac:dyDescent="0.4">
      <c r="A107" s="441" t="s">
        <v>72</v>
      </c>
      <c r="B107" s="442">
        <v>500</v>
      </c>
      <c r="C107" s="565" t="s">
        <v>73</v>
      </c>
      <c r="D107" s="566" t="s">
        <v>25</v>
      </c>
      <c r="E107" s="567" t="s">
        <v>74</v>
      </c>
      <c r="F107" s="568" t="s">
        <v>75</v>
      </c>
    </row>
    <row r="108" spans="1:10" ht="26.25" customHeight="1" x14ac:dyDescent="0.4">
      <c r="A108" s="443" t="s">
        <v>56</v>
      </c>
      <c r="B108" s="444">
        <v>1</v>
      </c>
      <c r="C108" s="569">
        <v>1</v>
      </c>
      <c r="D108" s="570">
        <v>8410431</v>
      </c>
      <c r="E108" s="571">
        <f t="shared" ref="E108:E113" si="1">IF(ISBLANK(D108),"-",D108/$D$103*$D$100*$B$116)</f>
        <v>940.23702423405291</v>
      </c>
      <c r="F108" s="572">
        <f>IF(ISBLANK(D108), "-", E108/$B$56)</f>
        <v>0.94023702423405286</v>
      </c>
    </row>
    <row r="109" spans="1:10" ht="26.25" customHeight="1" x14ac:dyDescent="0.4">
      <c r="A109" s="443" t="s">
        <v>58</v>
      </c>
      <c r="B109" s="444">
        <v>1</v>
      </c>
      <c r="C109" s="569">
        <v>2</v>
      </c>
      <c r="D109" s="570">
        <v>8407733</v>
      </c>
      <c r="E109" s="573">
        <f t="shared" si="1"/>
        <v>939.93540360469592</v>
      </c>
      <c r="F109" s="574">
        <f t="shared" ref="F108:F113" si="2">IF(ISBLANK(D109), "-", E109/$B$56)</f>
        <v>0.93993540360469596</v>
      </c>
    </row>
    <row r="110" spans="1:10" ht="26.25" customHeight="1" x14ac:dyDescent="0.4">
      <c r="A110" s="443" t="s">
        <v>59</v>
      </c>
      <c r="B110" s="444">
        <v>1</v>
      </c>
      <c r="C110" s="569">
        <v>3</v>
      </c>
      <c r="D110" s="570">
        <v>8428568</v>
      </c>
      <c r="E110" s="573">
        <f t="shared" si="1"/>
        <v>942.26463481768803</v>
      </c>
      <c r="F110" s="574">
        <f>IF(ISBLANK(D110), "-", E110/$B$56)</f>
        <v>0.94226463481768807</v>
      </c>
    </row>
    <row r="111" spans="1:10" ht="26.25" customHeight="1" x14ac:dyDescent="0.4">
      <c r="A111" s="443" t="s">
        <v>60</v>
      </c>
      <c r="B111" s="444">
        <v>1</v>
      </c>
      <c r="C111" s="569">
        <v>4</v>
      </c>
      <c r="D111" s="570">
        <v>8385850</v>
      </c>
      <c r="E111" s="573">
        <f t="shared" si="1"/>
        <v>937.48901211758744</v>
      </c>
      <c r="F111" s="574">
        <f t="shared" si="2"/>
        <v>0.93748901211758739</v>
      </c>
    </row>
    <row r="112" spans="1:10" ht="26.25" customHeight="1" x14ac:dyDescent="0.4">
      <c r="A112" s="443" t="s">
        <v>61</v>
      </c>
      <c r="B112" s="444">
        <v>1</v>
      </c>
      <c r="C112" s="569">
        <v>5</v>
      </c>
      <c r="D112" s="570">
        <v>8402996</v>
      </c>
      <c r="E112" s="573">
        <f t="shared" si="1"/>
        <v>939.40583469392345</v>
      </c>
      <c r="F112" s="574">
        <f>IF(ISBLANK(D112), "-", E112/$B$56)</f>
        <v>0.93940583469392347</v>
      </c>
    </row>
    <row r="113" spans="1:10" ht="26.25" customHeight="1" x14ac:dyDescent="0.4">
      <c r="A113" s="443" t="s">
        <v>63</v>
      </c>
      <c r="B113" s="444">
        <v>1</v>
      </c>
      <c r="C113" s="575">
        <v>6</v>
      </c>
      <c r="D113" s="576">
        <v>8385850</v>
      </c>
      <c r="E113" s="577">
        <f t="shared" si="1"/>
        <v>937.48901211758744</v>
      </c>
      <c r="F113" s="578">
        <f t="shared" si="2"/>
        <v>0.93748901211758739</v>
      </c>
    </row>
    <row r="114" spans="1:10" ht="26.25" customHeight="1" x14ac:dyDescent="0.4">
      <c r="A114" s="443" t="s">
        <v>64</v>
      </c>
      <c r="B114" s="444">
        <v>1</v>
      </c>
      <c r="C114" s="569"/>
      <c r="D114" s="522"/>
      <c r="E114" s="417"/>
      <c r="F114" s="579"/>
    </row>
    <row r="115" spans="1:10" ht="26.25" customHeight="1" x14ac:dyDescent="0.4">
      <c r="A115" s="443" t="s">
        <v>65</v>
      </c>
      <c r="B115" s="444">
        <v>1</v>
      </c>
      <c r="C115" s="569"/>
      <c r="D115" s="580"/>
      <c r="E115" s="581" t="s">
        <v>32</v>
      </c>
      <c r="F115" s="582">
        <f>AVERAGE(F108:F113)</f>
        <v>0.93947015359758923</v>
      </c>
    </row>
    <row r="116" spans="1:10" ht="27" customHeight="1" x14ac:dyDescent="0.4">
      <c r="A116" s="443" t="s">
        <v>66</v>
      </c>
      <c r="B116" s="475">
        <f>(B115/B114)*(B113/B112)*(B111/B110)*(B109/B108)*B107</f>
        <v>500</v>
      </c>
      <c r="C116" s="583"/>
      <c r="D116" s="584"/>
      <c r="E116" s="542" t="s">
        <v>45</v>
      </c>
      <c r="F116" s="585">
        <f>STDEV(F108:F113)/F115</f>
        <v>1.9317364310989327E-3</v>
      </c>
      <c r="I116" s="417"/>
    </row>
    <row r="117" spans="1:10" ht="27" customHeight="1" x14ac:dyDescent="0.4">
      <c r="A117" s="617" t="s">
        <v>39</v>
      </c>
      <c r="B117" s="621"/>
      <c r="C117" s="586"/>
      <c r="D117" s="587"/>
      <c r="E117" s="588" t="s">
        <v>46</v>
      </c>
      <c r="F117" s="589">
        <f>COUNT(F108:F113)</f>
        <v>6</v>
      </c>
      <c r="I117" s="417"/>
      <c r="J117" s="562"/>
    </row>
    <row r="118" spans="1:10" ht="19.5" customHeight="1" x14ac:dyDescent="0.3">
      <c r="A118" s="619"/>
      <c r="B118" s="622"/>
      <c r="C118" s="417"/>
      <c r="D118" s="417"/>
      <c r="E118" s="417"/>
      <c r="F118" s="522"/>
      <c r="G118" s="417"/>
      <c r="H118" s="417"/>
      <c r="I118" s="417"/>
    </row>
    <row r="119" spans="1:10" x14ac:dyDescent="0.3">
      <c r="A119" s="598"/>
      <c r="B119" s="439"/>
      <c r="C119" s="417"/>
      <c r="D119" s="417"/>
      <c r="E119" s="417"/>
      <c r="F119" s="522"/>
      <c r="G119" s="417"/>
      <c r="H119" s="417"/>
      <c r="I119" s="417"/>
    </row>
    <row r="120" spans="1:10" ht="26.25" customHeight="1" x14ac:dyDescent="0.4">
      <c r="A120" s="427" t="s">
        <v>106</v>
      </c>
      <c r="B120" s="530" t="s">
        <v>112</v>
      </c>
      <c r="C120" s="647" t="str">
        <f>B20</f>
        <v>MetforminHCl</v>
      </c>
      <c r="D120" s="647"/>
      <c r="E120" s="531" t="s">
        <v>113</v>
      </c>
      <c r="F120" s="531"/>
      <c r="G120" s="532">
        <f>F115</f>
        <v>0.93947015359758923</v>
      </c>
      <c r="H120" s="417"/>
      <c r="I120" s="417"/>
    </row>
    <row r="121" spans="1:10" ht="19.5" customHeight="1" x14ac:dyDescent="0.3">
      <c r="A121" s="590"/>
      <c r="B121" s="590"/>
      <c r="C121" s="591"/>
      <c r="D121" s="591"/>
      <c r="E121" s="591"/>
      <c r="F121" s="591"/>
      <c r="G121" s="591"/>
      <c r="H121" s="591"/>
    </row>
    <row r="122" spans="1:10" x14ac:dyDescent="0.3">
      <c r="B122" s="600" t="s">
        <v>78</v>
      </c>
      <c r="C122" s="600"/>
      <c r="E122" s="537" t="s">
        <v>79</v>
      </c>
      <c r="F122" s="592"/>
      <c r="G122" s="600" t="s">
        <v>80</v>
      </c>
      <c r="H122" s="600"/>
    </row>
    <row r="123" spans="1:10" x14ac:dyDescent="0.3">
      <c r="A123" s="593" t="s">
        <v>81</v>
      </c>
      <c r="B123" s="594" t="s">
        <v>133</v>
      </c>
      <c r="C123" s="594"/>
      <c r="E123" s="712">
        <v>42251</v>
      </c>
      <c r="F123" s="417"/>
      <c r="G123" s="595"/>
      <c r="H123" s="595"/>
    </row>
    <row r="124" spans="1:10" x14ac:dyDescent="0.3">
      <c r="A124" s="593" t="s">
        <v>82</v>
      </c>
      <c r="B124" s="596"/>
      <c r="C124" s="596"/>
      <c r="E124" s="596"/>
      <c r="F124" s="417"/>
      <c r="G124" s="597"/>
      <c r="H124" s="597"/>
    </row>
    <row r="125" spans="1:10" x14ac:dyDescent="0.3">
      <c r="A125" s="521"/>
      <c r="B125" s="521"/>
      <c r="C125" s="522"/>
      <c r="D125" s="522"/>
      <c r="E125" s="522"/>
      <c r="F125" s="527"/>
      <c r="G125" s="522"/>
      <c r="H125" s="522"/>
      <c r="I125" s="417"/>
    </row>
    <row r="126" spans="1:10" x14ac:dyDescent="0.3">
      <c r="A126" s="521"/>
      <c r="B126" s="521"/>
      <c r="C126" s="522"/>
      <c r="D126" s="522"/>
      <c r="E126" s="522"/>
      <c r="F126" s="527"/>
      <c r="G126" s="522"/>
      <c r="H126" s="522"/>
      <c r="I126" s="417"/>
    </row>
    <row r="127" spans="1:10" x14ac:dyDescent="0.3">
      <c r="A127" s="521"/>
      <c r="B127" s="521"/>
      <c r="C127" s="522"/>
      <c r="D127" s="522"/>
      <c r="E127" s="522"/>
      <c r="F127" s="527"/>
      <c r="G127" s="522"/>
      <c r="H127" s="522"/>
      <c r="I127" s="417"/>
    </row>
    <row r="128" spans="1:10" x14ac:dyDescent="0.3">
      <c r="A128" s="521"/>
      <c r="B128" s="521"/>
      <c r="C128" s="522"/>
      <c r="D128" s="522"/>
      <c r="E128" s="522"/>
      <c r="F128" s="527"/>
      <c r="G128" s="522"/>
      <c r="H128" s="522"/>
      <c r="I128" s="417"/>
    </row>
    <row r="129" spans="1:9" x14ac:dyDescent="0.3">
      <c r="A129" s="521"/>
      <c r="B129" s="521"/>
      <c r="C129" s="522"/>
      <c r="D129" s="522"/>
      <c r="E129" s="522"/>
      <c r="F129" s="527"/>
      <c r="G129" s="522"/>
      <c r="H129" s="522"/>
      <c r="I129" s="417"/>
    </row>
    <row r="130" spans="1:9" x14ac:dyDescent="0.3">
      <c r="A130" s="521"/>
      <c r="B130" s="521"/>
      <c r="C130" s="522"/>
      <c r="D130" s="522"/>
      <c r="E130" s="522"/>
      <c r="F130" s="527"/>
      <c r="G130" s="522"/>
      <c r="H130" s="522"/>
      <c r="I130" s="417"/>
    </row>
    <row r="131" spans="1:9" x14ac:dyDescent="0.3">
      <c r="A131" s="521"/>
      <c r="B131" s="521"/>
      <c r="C131" s="522"/>
      <c r="D131" s="522"/>
      <c r="E131" s="522"/>
      <c r="F131" s="527"/>
      <c r="G131" s="522"/>
      <c r="H131" s="522"/>
      <c r="I131" s="417"/>
    </row>
    <row r="132" spans="1:9" x14ac:dyDescent="0.3">
      <c r="A132" s="521"/>
      <c r="B132" s="521"/>
      <c r="C132" s="522"/>
      <c r="D132" s="522"/>
      <c r="E132" s="522"/>
      <c r="F132" s="527"/>
      <c r="G132" s="522"/>
      <c r="H132" s="522"/>
      <c r="I132" s="417"/>
    </row>
    <row r="133" spans="1:9" x14ac:dyDescent="0.3">
      <c r="A133" s="521"/>
      <c r="B133" s="521"/>
      <c r="C133" s="522"/>
      <c r="D133" s="522"/>
      <c r="E133" s="522"/>
      <c r="F133" s="527"/>
      <c r="G133" s="522"/>
      <c r="H133" s="522"/>
      <c r="I133" s="417"/>
    </row>
    <row r="250" spans="1:1" x14ac:dyDescent="0.3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3:I68"/>
  <sheetViews>
    <sheetView tabSelected="1" view="pageBreakPreview" zoomScaleSheetLayoutView="100" workbookViewId="0">
      <selection activeCell="B20" sqref="B20"/>
    </sheetView>
  </sheetViews>
  <sheetFormatPr defaultRowHeight="13.5" x14ac:dyDescent="0.25"/>
  <cols>
    <col min="1" max="1" width="27.5703125" style="649" bestFit="1" customWidth="1"/>
    <col min="2" max="2" width="20.42578125" style="649" customWidth="1"/>
    <col min="3" max="3" width="31.85546875" style="649" customWidth="1"/>
    <col min="4" max="4" width="25.85546875" style="649" bestFit="1" customWidth="1"/>
    <col min="5" max="5" width="25.7109375" style="649" bestFit="1" customWidth="1"/>
    <col min="6" max="6" width="23.140625" style="649" customWidth="1"/>
    <col min="7" max="7" width="28.42578125" style="649" customWidth="1"/>
    <col min="8" max="8" width="21.5703125" style="649" customWidth="1"/>
    <col min="9" max="16384" width="9.140625" style="649"/>
  </cols>
  <sheetData>
    <row r="13" spans="1:9" x14ac:dyDescent="0.25">
      <c r="F13" s="669"/>
      <c r="G13" s="669"/>
      <c r="H13" s="669"/>
      <c r="I13" s="669"/>
    </row>
    <row r="14" spans="1:9" ht="15.75" thickBot="1" x14ac:dyDescent="0.35">
      <c r="A14" s="711"/>
      <c r="B14" s="669"/>
      <c r="C14" s="710"/>
      <c r="D14" s="669"/>
      <c r="F14" s="709"/>
      <c r="G14" s="669"/>
      <c r="H14" s="669"/>
      <c r="I14" s="669"/>
    </row>
    <row r="15" spans="1:9" ht="19.5" thickBot="1" x14ac:dyDescent="0.35">
      <c r="A15" s="708" t="s">
        <v>83</v>
      </c>
      <c r="B15" s="707"/>
      <c r="C15" s="707"/>
      <c r="D15" s="707"/>
      <c r="E15" s="707"/>
      <c r="F15" s="706"/>
      <c r="G15" s="705"/>
      <c r="H15" s="705"/>
      <c r="I15" s="669"/>
    </row>
    <row r="16" spans="1:9" ht="20.100000000000001" customHeight="1" x14ac:dyDescent="0.3">
      <c r="A16" s="704" t="s">
        <v>130</v>
      </c>
      <c r="B16" s="704"/>
      <c r="C16" s="704"/>
      <c r="D16" s="704"/>
      <c r="E16" s="704"/>
      <c r="F16" s="669"/>
      <c r="G16" s="669"/>
      <c r="H16" s="669"/>
      <c r="I16" s="669"/>
    </row>
    <row r="17" spans="1:9" ht="20.100000000000001" customHeight="1" x14ac:dyDescent="0.3">
      <c r="A17" s="702" t="s">
        <v>1</v>
      </c>
      <c r="B17" s="703" t="str">
        <f>Sitagliptin!B18</f>
        <v>NESTA-M TABLETS</v>
      </c>
      <c r="C17" s="700"/>
      <c r="D17" s="700"/>
      <c r="E17" s="700"/>
      <c r="F17" s="669"/>
      <c r="G17" s="669"/>
      <c r="H17" s="669"/>
      <c r="I17" s="669"/>
    </row>
    <row r="18" spans="1:9" ht="20.100000000000001" customHeight="1" x14ac:dyDescent="0.3">
      <c r="A18" s="702" t="s">
        <v>2</v>
      </c>
      <c r="B18" s="703" t="str">
        <f>Sitagliptin!B19</f>
        <v>NDQD201410902</v>
      </c>
      <c r="C18" s="700"/>
      <c r="D18" s="700"/>
      <c r="E18" s="700"/>
      <c r="F18" s="669"/>
      <c r="G18" s="669"/>
      <c r="H18" s="669"/>
      <c r="I18" s="669"/>
    </row>
    <row r="19" spans="1:9" ht="20.100000000000001" customHeight="1" x14ac:dyDescent="0.3">
      <c r="A19" s="702" t="s">
        <v>3</v>
      </c>
      <c r="B19" s="703" t="s">
        <v>131</v>
      </c>
      <c r="C19" s="700"/>
      <c r="D19" s="700"/>
      <c r="E19" s="700"/>
      <c r="F19" s="669"/>
      <c r="G19" s="669"/>
      <c r="H19" s="669"/>
      <c r="I19" s="669"/>
    </row>
    <row r="20" spans="1:9" ht="20.100000000000001" customHeight="1" x14ac:dyDescent="0.3">
      <c r="A20" s="702" t="s">
        <v>4</v>
      </c>
      <c r="B20" s="703" t="str">
        <f>Sitagliptin!B21</f>
        <v xml:space="preserve"> Sitagliptin 50mg</v>
      </c>
      <c r="C20" s="700"/>
      <c r="D20" s="700"/>
      <c r="E20" s="700"/>
      <c r="F20" s="669"/>
      <c r="G20" s="669"/>
      <c r="H20" s="669"/>
      <c r="I20" s="669"/>
    </row>
    <row r="21" spans="1:9" ht="20.100000000000001" customHeight="1" x14ac:dyDescent="0.3">
      <c r="A21" s="702" t="s">
        <v>5</v>
      </c>
      <c r="B21" s="701">
        <f>Sitagliptin!B22</f>
        <v>42062</v>
      </c>
      <c r="C21" s="700"/>
      <c r="D21" s="700"/>
      <c r="E21" s="700"/>
      <c r="F21" s="669"/>
      <c r="G21" s="669"/>
      <c r="H21" s="669"/>
      <c r="I21" s="669"/>
    </row>
    <row r="22" spans="1:9" ht="20.100000000000001" customHeight="1" x14ac:dyDescent="0.3">
      <c r="A22" s="702" t="s">
        <v>6</v>
      </c>
      <c r="B22" s="701">
        <f>Sitagliptin!B23</f>
        <v>42103</v>
      </c>
      <c r="C22" s="700"/>
      <c r="D22" s="700"/>
      <c r="E22" s="700"/>
      <c r="F22" s="669"/>
      <c r="G22" s="669"/>
      <c r="H22" s="669"/>
      <c r="I22" s="669"/>
    </row>
    <row r="23" spans="1:9" ht="20.100000000000001" customHeight="1" x14ac:dyDescent="0.3">
      <c r="A23" s="702"/>
      <c r="B23" s="701"/>
      <c r="C23" s="700"/>
      <c r="D23" s="700"/>
      <c r="E23" s="700"/>
      <c r="F23" s="669"/>
      <c r="G23" s="669"/>
      <c r="H23" s="669"/>
      <c r="I23" s="669"/>
    </row>
    <row r="24" spans="1:9" ht="16.5" x14ac:dyDescent="0.3">
      <c r="A24" s="699" t="s">
        <v>7</v>
      </c>
      <c r="B24" s="698" t="s">
        <v>129</v>
      </c>
      <c r="F24" s="669"/>
      <c r="G24" s="669"/>
      <c r="H24" s="669"/>
      <c r="I24" s="669"/>
    </row>
    <row r="25" spans="1:9" ht="16.5" x14ac:dyDescent="0.3">
      <c r="A25" s="668" t="s">
        <v>8</v>
      </c>
      <c r="B25" s="697" t="str">
        <f>'[1]Component 1'!B26</f>
        <v>Allopurinol</v>
      </c>
      <c r="C25" s="661"/>
      <c r="D25" s="661"/>
      <c r="E25" s="661"/>
    </row>
    <row r="26" spans="1:9" ht="16.5" x14ac:dyDescent="0.3">
      <c r="A26" s="668" t="s">
        <v>10</v>
      </c>
      <c r="B26" s="696">
        <f>'[1]Component 1'!B30</f>
        <v>99.13</v>
      </c>
      <c r="C26" s="661"/>
      <c r="D26" s="661"/>
      <c r="E26" s="661"/>
    </row>
    <row r="27" spans="1:9" ht="16.5" x14ac:dyDescent="0.3">
      <c r="A27" s="695" t="s">
        <v>127</v>
      </c>
      <c r="B27" s="696">
        <f>'[1]Component 1'!D43</f>
        <v>25.12</v>
      </c>
      <c r="C27" s="661"/>
      <c r="D27" s="661"/>
      <c r="E27" s="661"/>
    </row>
    <row r="28" spans="1:9" ht="16.5" x14ac:dyDescent="0.3">
      <c r="A28" s="695" t="s">
        <v>126</v>
      </c>
      <c r="B28" s="694">
        <f>B27/'[1]Component 1'!B45</f>
        <v>2.0095999999999999E-2</v>
      </c>
      <c r="C28" s="661"/>
      <c r="D28" s="661"/>
      <c r="E28" s="661"/>
    </row>
    <row r="29" spans="1:9" ht="15.75" x14ac:dyDescent="0.25">
      <c r="A29" s="661"/>
      <c r="B29" s="661"/>
      <c r="C29" s="661"/>
      <c r="D29" s="661"/>
      <c r="E29" s="661"/>
    </row>
    <row r="30" spans="1:9" ht="16.5" x14ac:dyDescent="0.3">
      <c r="A30" s="692" t="s">
        <v>125</v>
      </c>
      <c r="B30" s="693" t="s">
        <v>124</v>
      </c>
      <c r="C30" s="692" t="s">
        <v>123</v>
      </c>
      <c r="D30" s="692" t="s">
        <v>122</v>
      </c>
      <c r="E30" s="691" t="s">
        <v>121</v>
      </c>
    </row>
    <row r="31" spans="1:9" ht="16.5" x14ac:dyDescent="0.3">
      <c r="A31" s="687">
        <v>1</v>
      </c>
      <c r="B31" s="689">
        <v>16985294</v>
      </c>
      <c r="C31" s="689">
        <v>9995.69</v>
      </c>
      <c r="D31" s="688">
        <v>1.1499999999999999</v>
      </c>
      <c r="E31" s="690">
        <v>4.59</v>
      </c>
    </row>
    <row r="32" spans="1:9" ht="16.5" x14ac:dyDescent="0.3">
      <c r="A32" s="687">
        <v>2</v>
      </c>
      <c r="B32" s="689">
        <v>16989199</v>
      </c>
      <c r="C32" s="689">
        <v>9991.2099999999991</v>
      </c>
      <c r="D32" s="688">
        <v>1.1399999999999999</v>
      </c>
      <c r="E32" s="688">
        <v>4.58</v>
      </c>
    </row>
    <row r="33" spans="1:6" ht="16.5" x14ac:dyDescent="0.3">
      <c r="A33" s="687">
        <v>3</v>
      </c>
      <c r="B33" s="689">
        <v>16987876</v>
      </c>
      <c r="C33" s="689">
        <v>9966.2900000000009</v>
      </c>
      <c r="D33" s="688">
        <v>1.1499999999999999</v>
      </c>
      <c r="E33" s="688">
        <v>4.58</v>
      </c>
    </row>
    <row r="34" spans="1:6" ht="16.5" x14ac:dyDescent="0.3">
      <c r="A34" s="687">
        <v>4</v>
      </c>
      <c r="B34" s="689">
        <v>16961192</v>
      </c>
      <c r="C34" s="689">
        <v>9943.33</v>
      </c>
      <c r="D34" s="688">
        <v>1.1499999999999999</v>
      </c>
      <c r="E34" s="688">
        <v>4.58</v>
      </c>
    </row>
    <row r="35" spans="1:6" ht="16.5" x14ac:dyDescent="0.3">
      <c r="A35" s="687">
        <v>5</v>
      </c>
      <c r="B35" s="689">
        <v>16977787</v>
      </c>
      <c r="C35" s="689">
        <v>9956.3799999999992</v>
      </c>
      <c r="D35" s="688">
        <v>1.1299999999999999</v>
      </c>
      <c r="E35" s="688">
        <v>4.58</v>
      </c>
    </row>
    <row r="36" spans="1:6" ht="16.5" x14ac:dyDescent="0.3">
      <c r="A36" s="687">
        <v>6</v>
      </c>
      <c r="B36" s="686">
        <v>16970443</v>
      </c>
      <c r="C36" s="686">
        <v>9876.7800000000007</v>
      </c>
      <c r="D36" s="685">
        <v>1.1299999999999999</v>
      </c>
      <c r="E36" s="685">
        <v>4.58</v>
      </c>
    </row>
    <row r="37" spans="1:6" ht="16.5" x14ac:dyDescent="0.3">
      <c r="A37" s="684" t="s">
        <v>120</v>
      </c>
      <c r="B37" s="683">
        <f>AVERAGE(B31:B36)</f>
        <v>16978631.833333332</v>
      </c>
      <c r="C37" s="682">
        <f>AVERAGE(C31:C36)</f>
        <v>9954.9466666666667</v>
      </c>
      <c r="D37" s="681">
        <f>AVERAGE(D31:D36)</f>
        <v>1.1416666666666666</v>
      </c>
      <c r="E37" s="681">
        <f>AVERAGE(E31:E36)</f>
        <v>4.5816666666666661</v>
      </c>
    </row>
    <row r="38" spans="1:6" ht="16.5" x14ac:dyDescent="0.3">
      <c r="A38" s="680" t="s">
        <v>119</v>
      </c>
      <c r="B38" s="679">
        <f>(STDEV(B31:B36)/B37)</f>
        <v>6.5236732149564873E-4</v>
      </c>
      <c r="C38" s="678"/>
      <c r="D38" s="678"/>
      <c r="E38" s="677"/>
      <c r="F38" s="669"/>
    </row>
    <row r="39" spans="1:6" s="669" customFormat="1" ht="16.5" x14ac:dyDescent="0.3">
      <c r="A39" s="676" t="s">
        <v>46</v>
      </c>
      <c r="B39" s="675">
        <f>COUNT(B31:B36)</f>
        <v>6</v>
      </c>
      <c r="C39" s="674"/>
      <c r="D39" s="673"/>
      <c r="E39" s="672"/>
    </row>
    <row r="40" spans="1:6" s="669" customFormat="1" ht="15.75" x14ac:dyDescent="0.25">
      <c r="A40" s="661"/>
      <c r="B40" s="661"/>
      <c r="C40" s="661"/>
      <c r="D40" s="661"/>
      <c r="E40" s="651"/>
    </row>
    <row r="41" spans="1:6" s="669" customFormat="1" ht="16.5" x14ac:dyDescent="0.3">
      <c r="A41" s="668" t="s">
        <v>118</v>
      </c>
      <c r="B41" s="671" t="s">
        <v>117</v>
      </c>
      <c r="C41" s="666"/>
      <c r="D41" s="666"/>
      <c r="E41" s="670"/>
    </row>
    <row r="42" spans="1:6" ht="16.5" x14ac:dyDescent="0.3">
      <c r="A42" s="668"/>
      <c r="B42" s="671" t="s">
        <v>116</v>
      </c>
      <c r="C42" s="666"/>
      <c r="D42" s="666"/>
      <c r="E42" s="670"/>
      <c r="F42" s="669"/>
    </row>
    <row r="43" spans="1:6" ht="16.5" x14ac:dyDescent="0.3">
      <c r="A43" s="668"/>
      <c r="B43" s="667" t="s">
        <v>115</v>
      </c>
      <c r="C43" s="666"/>
      <c r="D43" s="666"/>
      <c r="E43" s="666"/>
    </row>
    <row r="44" spans="1:6" ht="15.75" x14ac:dyDescent="0.25">
      <c r="A44" s="661"/>
      <c r="B44" s="661"/>
      <c r="C44" s="661"/>
      <c r="D44" s="661"/>
      <c r="E44" s="661"/>
    </row>
    <row r="45" spans="1:6" ht="16.5" x14ac:dyDescent="0.3">
      <c r="A45" s="699" t="s">
        <v>7</v>
      </c>
      <c r="B45" s="698" t="s">
        <v>128</v>
      </c>
    </row>
    <row r="46" spans="1:6" ht="16.5" x14ac:dyDescent="0.3">
      <c r="A46" s="668" t="s">
        <v>8</v>
      </c>
      <c r="B46" s="697" t="str">
        <f>'[1]Component 1'!B79</f>
        <v>Allopurinol</v>
      </c>
      <c r="C46" s="661"/>
      <c r="D46" s="661"/>
      <c r="E46" s="661"/>
    </row>
    <row r="47" spans="1:6" ht="16.5" x14ac:dyDescent="0.3">
      <c r="A47" s="668" t="s">
        <v>10</v>
      </c>
      <c r="B47" s="696">
        <f>'[1]Component 1'!B83</f>
        <v>99.13</v>
      </c>
      <c r="C47" s="661"/>
      <c r="D47" s="661"/>
      <c r="E47" s="661"/>
    </row>
    <row r="48" spans="1:6" ht="16.5" x14ac:dyDescent="0.3">
      <c r="A48" s="695" t="s">
        <v>127</v>
      </c>
      <c r="B48" s="696">
        <f>'[1]Component 1'!D96</f>
        <v>25.12</v>
      </c>
      <c r="C48" s="661"/>
      <c r="D48" s="661"/>
      <c r="E48" s="661"/>
    </row>
    <row r="49" spans="1:6" ht="16.5" x14ac:dyDescent="0.3">
      <c r="A49" s="695" t="s">
        <v>126</v>
      </c>
      <c r="B49" s="694">
        <f>B48/'[1]Component 1'!B98</f>
        <v>2.0095999999999999E-2</v>
      </c>
      <c r="C49" s="661"/>
      <c r="D49" s="661"/>
      <c r="E49" s="661"/>
    </row>
    <row r="50" spans="1:6" ht="15.75" x14ac:dyDescent="0.25">
      <c r="A50" s="661"/>
      <c r="B50" s="661"/>
      <c r="C50" s="661"/>
      <c r="D50" s="661"/>
      <c r="E50" s="661"/>
    </row>
    <row r="51" spans="1:6" ht="16.5" x14ac:dyDescent="0.3">
      <c r="A51" s="692" t="s">
        <v>125</v>
      </c>
      <c r="B51" s="693" t="s">
        <v>124</v>
      </c>
      <c r="C51" s="692" t="s">
        <v>123</v>
      </c>
      <c r="D51" s="692" t="s">
        <v>122</v>
      </c>
      <c r="E51" s="691" t="s">
        <v>121</v>
      </c>
    </row>
    <row r="52" spans="1:6" ht="16.5" x14ac:dyDescent="0.3">
      <c r="A52" s="687">
        <v>1</v>
      </c>
      <c r="B52" s="689">
        <v>16985294</v>
      </c>
      <c r="C52" s="689">
        <v>9995.69</v>
      </c>
      <c r="D52" s="688">
        <v>1.1499999999999999</v>
      </c>
      <c r="E52" s="690">
        <v>4.59</v>
      </c>
    </row>
    <row r="53" spans="1:6" ht="16.5" x14ac:dyDescent="0.3">
      <c r="A53" s="687">
        <v>2</v>
      </c>
      <c r="B53" s="689">
        <v>16989199</v>
      </c>
      <c r="C53" s="689">
        <v>9991.2099999999991</v>
      </c>
      <c r="D53" s="688">
        <v>1.1399999999999999</v>
      </c>
      <c r="E53" s="688">
        <v>4.58</v>
      </c>
    </row>
    <row r="54" spans="1:6" ht="16.5" x14ac:dyDescent="0.3">
      <c r="A54" s="687">
        <v>3</v>
      </c>
      <c r="B54" s="689">
        <v>16987876</v>
      </c>
      <c r="C54" s="689">
        <v>9966.2900000000009</v>
      </c>
      <c r="D54" s="688">
        <v>1.1499999999999999</v>
      </c>
      <c r="E54" s="688">
        <v>4.58</v>
      </c>
    </row>
    <row r="55" spans="1:6" ht="16.5" x14ac:dyDescent="0.3">
      <c r="A55" s="687">
        <v>4</v>
      </c>
      <c r="B55" s="689">
        <v>16961192</v>
      </c>
      <c r="C55" s="689">
        <v>9943.33</v>
      </c>
      <c r="D55" s="688">
        <v>1.1499999999999999</v>
      </c>
      <c r="E55" s="688">
        <v>4.58</v>
      </c>
    </row>
    <row r="56" spans="1:6" ht="16.5" x14ac:dyDescent="0.3">
      <c r="A56" s="687">
        <v>5</v>
      </c>
      <c r="B56" s="689">
        <v>16977787</v>
      </c>
      <c r="C56" s="689">
        <v>9956.3799999999992</v>
      </c>
      <c r="D56" s="688">
        <v>1.1299999999999999</v>
      </c>
      <c r="E56" s="688">
        <v>4.58</v>
      </c>
    </row>
    <row r="57" spans="1:6" ht="16.5" x14ac:dyDescent="0.3">
      <c r="A57" s="687">
        <v>6</v>
      </c>
      <c r="B57" s="686">
        <v>16970443</v>
      </c>
      <c r="C57" s="686">
        <v>9876.7800000000007</v>
      </c>
      <c r="D57" s="685">
        <v>1.1299999999999999</v>
      </c>
      <c r="E57" s="685">
        <v>4.58</v>
      </c>
    </row>
    <row r="58" spans="1:6" ht="16.5" x14ac:dyDescent="0.3">
      <c r="A58" s="684" t="s">
        <v>120</v>
      </c>
      <c r="B58" s="683">
        <f>AVERAGE(B52:B57)</f>
        <v>16978631.833333332</v>
      </c>
      <c r="C58" s="682">
        <f>AVERAGE(C52:C57)</f>
        <v>9954.9466666666667</v>
      </c>
      <c r="D58" s="681">
        <f>AVERAGE(D52:D57)</f>
        <v>1.1416666666666666</v>
      </c>
      <c r="E58" s="681">
        <f>AVERAGE(E52:E57)</f>
        <v>4.5816666666666661</v>
      </c>
    </row>
    <row r="59" spans="1:6" ht="16.5" x14ac:dyDescent="0.3">
      <c r="A59" s="680" t="s">
        <v>119</v>
      </c>
      <c r="B59" s="679">
        <f>(STDEV(B52:B57)/B58)</f>
        <v>6.5236732149564873E-4</v>
      </c>
      <c r="C59" s="678"/>
      <c r="D59" s="678"/>
      <c r="E59" s="677"/>
      <c r="F59" s="669"/>
    </row>
    <row r="60" spans="1:6" s="669" customFormat="1" ht="16.5" x14ac:dyDescent="0.3">
      <c r="A60" s="676" t="s">
        <v>46</v>
      </c>
      <c r="B60" s="675">
        <f>COUNT(B52:B57)</f>
        <v>6</v>
      </c>
      <c r="C60" s="674"/>
      <c r="D60" s="673"/>
      <c r="E60" s="672"/>
    </row>
    <row r="61" spans="1:6" s="669" customFormat="1" ht="15.75" x14ac:dyDescent="0.25">
      <c r="A61" s="661"/>
      <c r="B61" s="661"/>
      <c r="C61" s="661"/>
      <c r="D61" s="661"/>
      <c r="E61" s="651"/>
    </row>
    <row r="62" spans="1:6" s="669" customFormat="1" ht="16.5" x14ac:dyDescent="0.3">
      <c r="A62" s="668" t="s">
        <v>118</v>
      </c>
      <c r="B62" s="671" t="s">
        <v>117</v>
      </c>
      <c r="C62" s="666"/>
      <c r="D62" s="666"/>
      <c r="E62" s="670"/>
    </row>
    <row r="63" spans="1:6" ht="16.5" x14ac:dyDescent="0.3">
      <c r="A63" s="668"/>
      <c r="B63" s="671" t="s">
        <v>116</v>
      </c>
      <c r="C63" s="666"/>
      <c r="D63" s="666"/>
      <c r="E63" s="670"/>
      <c r="F63" s="669"/>
    </row>
    <row r="64" spans="1:6" ht="16.5" x14ac:dyDescent="0.3">
      <c r="A64" s="668"/>
      <c r="B64" s="667" t="s">
        <v>115</v>
      </c>
      <c r="C64" s="666"/>
      <c r="D64" s="666"/>
      <c r="E64" s="666"/>
    </row>
    <row r="65" spans="1:6" ht="16.5" thickBot="1" x14ac:dyDescent="0.3">
      <c r="A65" s="665"/>
      <c r="B65" s="664"/>
      <c r="C65" s="661"/>
      <c r="D65" s="663"/>
      <c r="E65" s="661"/>
      <c r="F65" s="662"/>
    </row>
    <row r="66" spans="1:6" ht="16.5" x14ac:dyDescent="0.3">
      <c r="A66" s="661"/>
      <c r="B66" s="660" t="s">
        <v>78</v>
      </c>
      <c r="C66" s="660"/>
      <c r="D66" s="658" t="s">
        <v>79</v>
      </c>
      <c r="E66" s="659"/>
      <c r="F66" s="658" t="s">
        <v>80</v>
      </c>
    </row>
    <row r="67" spans="1:6" ht="34.5" customHeight="1" x14ac:dyDescent="0.3">
      <c r="A67" s="654" t="s">
        <v>81</v>
      </c>
      <c r="B67" s="656" t="s">
        <v>133</v>
      </c>
      <c r="C67" s="657"/>
      <c r="D67" s="656" t="s">
        <v>134</v>
      </c>
      <c r="E67" s="651"/>
      <c r="F67" s="655"/>
    </row>
    <row r="68" spans="1:6" ht="34.5" customHeight="1" x14ac:dyDescent="0.3">
      <c r="A68" s="654" t="s">
        <v>82</v>
      </c>
      <c r="B68" s="652"/>
      <c r="C68" s="653"/>
      <c r="D68" s="652"/>
      <c r="E68" s="651"/>
      <c r="F68" s="650"/>
    </row>
  </sheetData>
  <sheetProtection formatCells="0" formatColumns="0" formatRows="0"/>
  <mergeCells count="2">
    <mergeCell ref="A16:E16"/>
    <mergeCell ref="A15:F15"/>
  </mergeCells>
  <printOptions horizontalCentered="1"/>
  <pageMargins left="0.75" right="0.75" top="0.49" bottom="1" header="0.5" footer="0.5"/>
  <pageSetup scale="45" orientation="landscape" r:id="rId1"/>
  <headerFooter alignWithMargins="0"/>
  <colBreaks count="1" manualBreakCount="1">
    <brk id="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3:I68"/>
  <sheetViews>
    <sheetView tabSelected="1" view="pageBreakPreview" zoomScaleSheetLayoutView="100" workbookViewId="0">
      <selection activeCell="B20" sqref="B20"/>
    </sheetView>
  </sheetViews>
  <sheetFormatPr defaultRowHeight="13.5" x14ac:dyDescent="0.25"/>
  <cols>
    <col min="1" max="1" width="27.5703125" style="649" bestFit="1" customWidth="1"/>
    <col min="2" max="2" width="20.42578125" style="649" customWidth="1"/>
    <col min="3" max="3" width="31.85546875" style="649" customWidth="1"/>
    <col min="4" max="4" width="25.85546875" style="649" bestFit="1" customWidth="1"/>
    <col min="5" max="5" width="25.7109375" style="649" bestFit="1" customWidth="1"/>
    <col min="6" max="6" width="23.140625" style="649" customWidth="1"/>
    <col min="7" max="7" width="28.42578125" style="649" customWidth="1"/>
    <col min="8" max="8" width="21.5703125" style="649" customWidth="1"/>
    <col min="9" max="16384" width="9.140625" style="649"/>
  </cols>
  <sheetData>
    <row r="13" spans="1:9" x14ac:dyDescent="0.25">
      <c r="F13" s="669"/>
      <c r="G13" s="669"/>
      <c r="H13" s="669"/>
      <c r="I13" s="669"/>
    </row>
    <row r="14" spans="1:9" ht="15.75" thickBot="1" x14ac:dyDescent="0.35">
      <c r="A14" s="711"/>
      <c r="B14" s="669"/>
      <c r="C14" s="710"/>
      <c r="D14" s="669"/>
      <c r="F14" s="709"/>
      <c r="G14" s="669"/>
      <c r="H14" s="669"/>
      <c r="I14" s="669"/>
    </row>
    <row r="15" spans="1:9" ht="19.5" thickBot="1" x14ac:dyDescent="0.35">
      <c r="A15" s="708" t="s">
        <v>83</v>
      </c>
      <c r="B15" s="707"/>
      <c r="C15" s="707"/>
      <c r="D15" s="707"/>
      <c r="E15" s="707"/>
      <c r="F15" s="706"/>
      <c r="G15" s="705"/>
      <c r="H15" s="705"/>
      <c r="I15" s="669"/>
    </row>
    <row r="16" spans="1:9" ht="20.100000000000001" customHeight="1" x14ac:dyDescent="0.3">
      <c r="A16" s="704" t="s">
        <v>130</v>
      </c>
      <c r="B16" s="704"/>
      <c r="C16" s="704"/>
      <c r="D16" s="704"/>
      <c r="E16" s="704"/>
      <c r="F16" s="669"/>
      <c r="G16" s="669"/>
      <c r="H16" s="669"/>
      <c r="I16" s="669"/>
    </row>
    <row r="17" spans="1:9" ht="20.100000000000001" customHeight="1" x14ac:dyDescent="0.3">
      <c r="A17" s="702" t="s">
        <v>1</v>
      </c>
      <c r="B17" s="703" t="str">
        <f>Sitagliptin!B18</f>
        <v>NESTA-M TABLETS</v>
      </c>
      <c r="C17" s="700"/>
      <c r="D17" s="700"/>
      <c r="E17" s="700"/>
      <c r="F17" s="669"/>
      <c r="G17" s="669"/>
      <c r="H17" s="669"/>
      <c r="I17" s="669"/>
    </row>
    <row r="18" spans="1:9" ht="20.100000000000001" customHeight="1" x14ac:dyDescent="0.3">
      <c r="A18" s="702" t="s">
        <v>2</v>
      </c>
      <c r="B18" s="703" t="str">
        <f>Sitagliptin!B19</f>
        <v>NDQD201410902</v>
      </c>
      <c r="C18" s="700"/>
      <c r="D18" s="700"/>
      <c r="E18" s="700"/>
      <c r="F18" s="669"/>
      <c r="G18" s="669"/>
      <c r="H18" s="669"/>
      <c r="I18" s="669"/>
    </row>
    <row r="19" spans="1:9" ht="20.100000000000001" customHeight="1" x14ac:dyDescent="0.3">
      <c r="A19" s="702" t="s">
        <v>3</v>
      </c>
      <c r="B19" s="703" t="s">
        <v>135</v>
      </c>
      <c r="C19" s="700"/>
      <c r="D19" s="700"/>
      <c r="E19" s="700"/>
      <c r="F19" s="669"/>
      <c r="G19" s="669"/>
      <c r="H19" s="669"/>
      <c r="I19" s="669"/>
    </row>
    <row r="20" spans="1:9" ht="20.100000000000001" customHeight="1" x14ac:dyDescent="0.3">
      <c r="A20" s="702" t="s">
        <v>4</v>
      </c>
      <c r="B20" s="703" t="str">
        <f>Sitagliptin!B21</f>
        <v xml:space="preserve"> Sitagliptin 50mg</v>
      </c>
      <c r="C20" s="700"/>
      <c r="D20" s="700"/>
      <c r="E20" s="700"/>
      <c r="F20" s="669"/>
      <c r="G20" s="669"/>
      <c r="H20" s="669"/>
      <c r="I20" s="669"/>
    </row>
    <row r="21" spans="1:9" ht="20.100000000000001" customHeight="1" x14ac:dyDescent="0.3">
      <c r="A21" s="702" t="s">
        <v>5</v>
      </c>
      <c r="B21" s="701">
        <f>Sitagliptin!B22</f>
        <v>42062</v>
      </c>
      <c r="C21" s="700"/>
      <c r="D21" s="700"/>
      <c r="E21" s="700"/>
      <c r="F21" s="669"/>
      <c r="G21" s="669"/>
      <c r="H21" s="669"/>
      <c r="I21" s="669"/>
    </row>
    <row r="22" spans="1:9" ht="20.100000000000001" customHeight="1" x14ac:dyDescent="0.3">
      <c r="A22" s="702" t="s">
        <v>6</v>
      </c>
      <c r="B22" s="701">
        <f>Sitagliptin!B23</f>
        <v>42103</v>
      </c>
      <c r="C22" s="700"/>
      <c r="D22" s="700"/>
      <c r="E22" s="700"/>
      <c r="F22" s="669"/>
      <c r="G22" s="669"/>
      <c r="H22" s="669"/>
      <c r="I22" s="669"/>
    </row>
    <row r="23" spans="1:9" ht="20.100000000000001" customHeight="1" x14ac:dyDescent="0.3">
      <c r="A23" s="702"/>
      <c r="B23" s="701"/>
      <c r="C23" s="700"/>
      <c r="D23" s="700"/>
      <c r="E23" s="700"/>
      <c r="F23" s="669"/>
      <c r="G23" s="669"/>
      <c r="H23" s="669"/>
      <c r="I23" s="669"/>
    </row>
    <row r="24" spans="1:9" ht="16.5" x14ac:dyDescent="0.3">
      <c r="A24" s="699" t="s">
        <v>7</v>
      </c>
      <c r="B24" s="698" t="s">
        <v>129</v>
      </c>
      <c r="F24" s="669"/>
      <c r="G24" s="669"/>
      <c r="H24" s="669"/>
      <c r="I24" s="669"/>
    </row>
    <row r="25" spans="1:9" ht="16.5" x14ac:dyDescent="0.3">
      <c r="A25" s="668" t="s">
        <v>8</v>
      </c>
      <c r="B25" s="697" t="str">
        <f>'[1]Component 1'!B26</f>
        <v>Allopurinol</v>
      </c>
      <c r="C25" s="661"/>
      <c r="D25" s="661"/>
      <c r="E25" s="661"/>
    </row>
    <row r="26" spans="1:9" ht="16.5" x14ac:dyDescent="0.3">
      <c r="A26" s="668" t="s">
        <v>10</v>
      </c>
      <c r="B26" s="696">
        <f>'[1]Component 1'!B30</f>
        <v>99.13</v>
      </c>
      <c r="C26" s="661"/>
      <c r="D26" s="661"/>
      <c r="E26" s="661"/>
    </row>
    <row r="27" spans="1:9" ht="16.5" x14ac:dyDescent="0.3">
      <c r="A27" s="695" t="s">
        <v>127</v>
      </c>
      <c r="B27" s="696">
        <f>'[1]Component 1'!D43</f>
        <v>25.12</v>
      </c>
      <c r="C27" s="661"/>
      <c r="D27" s="661"/>
      <c r="E27" s="661"/>
    </row>
    <row r="28" spans="1:9" ht="16.5" x14ac:dyDescent="0.3">
      <c r="A28" s="695" t="s">
        <v>126</v>
      </c>
      <c r="B28" s="694">
        <f>B27/'[1]Component 1'!B45</f>
        <v>2.0095999999999999E-2</v>
      </c>
      <c r="C28" s="661"/>
      <c r="D28" s="661"/>
      <c r="E28" s="661"/>
    </row>
    <row r="29" spans="1:9" ht="15.75" x14ac:dyDescent="0.25">
      <c r="A29" s="661"/>
      <c r="B29" s="661"/>
      <c r="C29" s="661"/>
      <c r="D29" s="661"/>
      <c r="E29" s="661"/>
    </row>
    <row r="30" spans="1:9" ht="16.5" x14ac:dyDescent="0.3">
      <c r="A30" s="692" t="s">
        <v>125</v>
      </c>
      <c r="B30" s="693" t="s">
        <v>124</v>
      </c>
      <c r="C30" s="692" t="s">
        <v>123</v>
      </c>
      <c r="D30" s="692" t="s">
        <v>122</v>
      </c>
      <c r="E30" s="691" t="s">
        <v>121</v>
      </c>
    </row>
    <row r="31" spans="1:9" ht="16.5" x14ac:dyDescent="0.3">
      <c r="A31" s="687">
        <v>1</v>
      </c>
      <c r="B31" s="689">
        <v>9427498</v>
      </c>
      <c r="C31" s="689">
        <v>6504.05</v>
      </c>
      <c r="D31" s="688">
        <v>1.25</v>
      </c>
      <c r="E31" s="690">
        <v>2.21</v>
      </c>
    </row>
    <row r="32" spans="1:9" ht="16.5" x14ac:dyDescent="0.3">
      <c r="A32" s="687">
        <v>2</v>
      </c>
      <c r="B32" s="689">
        <v>9474911</v>
      </c>
      <c r="C32" s="689">
        <v>6510.7</v>
      </c>
      <c r="D32" s="688">
        <v>1.27</v>
      </c>
      <c r="E32" s="688">
        <v>2.2000000000000002</v>
      </c>
    </row>
    <row r="33" spans="1:6" ht="16.5" x14ac:dyDescent="0.3">
      <c r="A33" s="687">
        <v>3</v>
      </c>
      <c r="B33" s="689">
        <v>9552728</v>
      </c>
      <c r="C33" s="689">
        <v>6492.61</v>
      </c>
      <c r="D33" s="688">
        <v>1.3</v>
      </c>
      <c r="E33" s="688">
        <v>2.2000000000000002</v>
      </c>
    </row>
    <row r="34" spans="1:6" ht="16.5" x14ac:dyDescent="0.3">
      <c r="A34" s="687">
        <v>4</v>
      </c>
      <c r="B34" s="689">
        <v>9582500</v>
      </c>
      <c r="C34" s="689">
        <v>6449.29</v>
      </c>
      <c r="D34" s="688">
        <v>1.3</v>
      </c>
      <c r="E34" s="688">
        <v>2.2000000000000002</v>
      </c>
    </row>
    <row r="35" spans="1:6" ht="16.5" x14ac:dyDescent="0.3">
      <c r="A35" s="687">
        <v>5</v>
      </c>
      <c r="B35" s="689">
        <v>9647333</v>
      </c>
      <c r="C35" s="689">
        <v>6497.08</v>
      </c>
      <c r="D35" s="688">
        <v>1.25</v>
      </c>
      <c r="E35" s="688">
        <v>2.21</v>
      </c>
    </row>
    <row r="36" spans="1:6" ht="16.5" x14ac:dyDescent="0.3">
      <c r="A36" s="687">
        <v>6</v>
      </c>
      <c r="B36" s="686">
        <v>9689042</v>
      </c>
      <c r="C36" s="686">
        <v>6480.76</v>
      </c>
      <c r="D36" s="685">
        <v>1.28</v>
      </c>
      <c r="E36" s="685">
        <v>2.2000000000000002</v>
      </c>
    </row>
    <row r="37" spans="1:6" ht="16.5" x14ac:dyDescent="0.3">
      <c r="A37" s="684" t="s">
        <v>120</v>
      </c>
      <c r="B37" s="683">
        <f>AVERAGE(B31:B36)</f>
        <v>9562335.333333334</v>
      </c>
      <c r="C37" s="682">
        <f>AVERAGE(C31:C36)</f>
        <v>6489.0816666666678</v>
      </c>
      <c r="D37" s="681">
        <f>AVERAGE(D31:D36)</f>
        <v>1.2750000000000001</v>
      </c>
      <c r="E37" s="681">
        <f>AVERAGE(E31:E36)</f>
        <v>2.2033333333333331</v>
      </c>
    </row>
    <row r="38" spans="1:6" ht="16.5" x14ac:dyDescent="0.3">
      <c r="A38" s="680" t="s">
        <v>119</v>
      </c>
      <c r="B38" s="679">
        <f>(STDEV(B31:B36)/B37)</f>
        <v>1.0416014507274387E-2</v>
      </c>
      <c r="C38" s="678"/>
      <c r="D38" s="678"/>
      <c r="E38" s="677"/>
      <c r="F38" s="669"/>
    </row>
    <row r="39" spans="1:6" s="669" customFormat="1" ht="16.5" x14ac:dyDescent="0.3">
      <c r="A39" s="676" t="s">
        <v>46</v>
      </c>
      <c r="B39" s="675">
        <f>COUNT(B31:B36)</f>
        <v>6</v>
      </c>
      <c r="C39" s="674"/>
      <c r="D39" s="673"/>
      <c r="E39" s="672"/>
    </row>
    <row r="40" spans="1:6" s="669" customFormat="1" ht="15.75" x14ac:dyDescent="0.25">
      <c r="A40" s="661"/>
      <c r="B40" s="661"/>
      <c r="C40" s="661"/>
      <c r="D40" s="661"/>
      <c r="E40" s="651"/>
    </row>
    <row r="41" spans="1:6" s="669" customFormat="1" ht="16.5" x14ac:dyDescent="0.3">
      <c r="A41" s="668" t="s">
        <v>118</v>
      </c>
      <c r="B41" s="671" t="s">
        <v>117</v>
      </c>
      <c r="C41" s="666"/>
      <c r="D41" s="666"/>
      <c r="E41" s="670"/>
    </row>
    <row r="42" spans="1:6" ht="16.5" x14ac:dyDescent="0.3">
      <c r="A42" s="668"/>
      <c r="B42" s="671" t="s">
        <v>116</v>
      </c>
      <c r="C42" s="666"/>
      <c r="D42" s="666"/>
      <c r="E42" s="670"/>
      <c r="F42" s="669"/>
    </row>
    <row r="43" spans="1:6" ht="16.5" x14ac:dyDescent="0.3">
      <c r="A43" s="668"/>
      <c r="B43" s="667" t="s">
        <v>115</v>
      </c>
      <c r="C43" s="666"/>
      <c r="D43" s="666"/>
      <c r="E43" s="666"/>
    </row>
    <row r="44" spans="1:6" ht="15.75" x14ac:dyDescent="0.25">
      <c r="A44" s="661"/>
      <c r="B44" s="661"/>
      <c r="C44" s="661"/>
      <c r="D44" s="661"/>
      <c r="E44" s="661"/>
    </row>
    <row r="45" spans="1:6" ht="16.5" x14ac:dyDescent="0.3">
      <c r="A45" s="699" t="s">
        <v>7</v>
      </c>
      <c r="B45" s="698" t="s">
        <v>128</v>
      </c>
    </row>
    <row r="46" spans="1:6" ht="16.5" x14ac:dyDescent="0.3">
      <c r="A46" s="668" t="s">
        <v>8</v>
      </c>
      <c r="B46" s="697" t="str">
        <f>'[1]Component 1'!B79</f>
        <v>Allopurinol</v>
      </c>
      <c r="C46" s="661"/>
      <c r="D46" s="661"/>
      <c r="E46" s="661"/>
    </row>
    <row r="47" spans="1:6" ht="16.5" x14ac:dyDescent="0.3">
      <c r="A47" s="668" t="s">
        <v>10</v>
      </c>
      <c r="B47" s="696">
        <f>'[1]Component 1'!B83</f>
        <v>99.13</v>
      </c>
      <c r="C47" s="661"/>
      <c r="D47" s="661"/>
      <c r="E47" s="661"/>
    </row>
    <row r="48" spans="1:6" ht="16.5" x14ac:dyDescent="0.3">
      <c r="A48" s="695" t="s">
        <v>127</v>
      </c>
      <c r="B48" s="696">
        <f>'[1]Component 1'!D96</f>
        <v>25.12</v>
      </c>
      <c r="C48" s="661"/>
      <c r="D48" s="661"/>
      <c r="E48" s="661"/>
    </row>
    <row r="49" spans="1:6" ht="16.5" x14ac:dyDescent="0.3">
      <c r="A49" s="695" t="s">
        <v>126</v>
      </c>
      <c r="B49" s="694">
        <f>B48/'[1]Component 1'!B98</f>
        <v>2.0095999999999999E-2</v>
      </c>
      <c r="C49" s="661"/>
      <c r="D49" s="661"/>
      <c r="E49" s="661"/>
    </row>
    <row r="50" spans="1:6" ht="15.75" x14ac:dyDescent="0.25">
      <c r="A50" s="661"/>
      <c r="B50" s="661"/>
      <c r="C50" s="661"/>
      <c r="D50" s="661"/>
      <c r="E50" s="661"/>
    </row>
    <row r="51" spans="1:6" ht="16.5" x14ac:dyDescent="0.3">
      <c r="A51" s="692" t="s">
        <v>125</v>
      </c>
      <c r="B51" s="693" t="s">
        <v>124</v>
      </c>
      <c r="C51" s="692" t="s">
        <v>123</v>
      </c>
      <c r="D51" s="692" t="s">
        <v>122</v>
      </c>
      <c r="E51" s="691" t="s">
        <v>121</v>
      </c>
    </row>
    <row r="52" spans="1:6" ht="16.5" x14ac:dyDescent="0.3">
      <c r="A52" s="687">
        <v>1</v>
      </c>
      <c r="B52" s="689">
        <v>9427498</v>
      </c>
      <c r="C52" s="689">
        <v>6504.05</v>
      </c>
      <c r="D52" s="688">
        <v>1.25</v>
      </c>
      <c r="E52" s="690">
        <v>2.21</v>
      </c>
    </row>
    <row r="53" spans="1:6" ht="16.5" x14ac:dyDescent="0.3">
      <c r="A53" s="687">
        <v>2</v>
      </c>
      <c r="B53" s="689">
        <v>9474911</v>
      </c>
      <c r="C53" s="689">
        <v>6510.7</v>
      </c>
      <c r="D53" s="688">
        <v>1.27</v>
      </c>
      <c r="E53" s="688">
        <v>2.2000000000000002</v>
      </c>
    </row>
    <row r="54" spans="1:6" ht="16.5" x14ac:dyDescent="0.3">
      <c r="A54" s="687">
        <v>3</v>
      </c>
      <c r="B54" s="689">
        <v>9552728</v>
      </c>
      <c r="C54" s="689">
        <v>6492.61</v>
      </c>
      <c r="D54" s="688">
        <v>1.3</v>
      </c>
      <c r="E54" s="688">
        <v>2.2000000000000002</v>
      </c>
    </row>
    <row r="55" spans="1:6" ht="16.5" x14ac:dyDescent="0.3">
      <c r="A55" s="687">
        <v>4</v>
      </c>
      <c r="B55" s="689">
        <v>9582500</v>
      </c>
      <c r="C55" s="689">
        <v>6449.29</v>
      </c>
      <c r="D55" s="688">
        <v>1.3</v>
      </c>
      <c r="E55" s="688">
        <v>2.2000000000000002</v>
      </c>
    </row>
    <row r="56" spans="1:6" ht="16.5" x14ac:dyDescent="0.3">
      <c r="A56" s="687">
        <v>5</v>
      </c>
      <c r="B56" s="689">
        <v>9647333</v>
      </c>
      <c r="C56" s="689">
        <v>6497.08</v>
      </c>
      <c r="D56" s="688">
        <v>1.25</v>
      </c>
      <c r="E56" s="688">
        <v>2.21</v>
      </c>
    </row>
    <row r="57" spans="1:6" ht="16.5" x14ac:dyDescent="0.3">
      <c r="A57" s="687">
        <v>6</v>
      </c>
      <c r="B57" s="686">
        <v>9689042</v>
      </c>
      <c r="C57" s="686">
        <v>6480.76</v>
      </c>
      <c r="D57" s="685">
        <v>1.28</v>
      </c>
      <c r="E57" s="685">
        <v>2.2000000000000002</v>
      </c>
    </row>
    <row r="58" spans="1:6" ht="16.5" x14ac:dyDescent="0.3">
      <c r="A58" s="684" t="s">
        <v>120</v>
      </c>
      <c r="B58" s="683">
        <f>AVERAGE(B52:B57)</f>
        <v>9562335.333333334</v>
      </c>
      <c r="C58" s="682">
        <f>AVERAGE(C52:C57)</f>
        <v>6489.0816666666678</v>
      </c>
      <c r="D58" s="681">
        <f>AVERAGE(D52:D57)</f>
        <v>1.2750000000000001</v>
      </c>
      <c r="E58" s="681">
        <f>AVERAGE(E52:E57)</f>
        <v>2.2033333333333331</v>
      </c>
    </row>
    <row r="59" spans="1:6" ht="16.5" x14ac:dyDescent="0.3">
      <c r="A59" s="680" t="s">
        <v>119</v>
      </c>
      <c r="B59" s="679">
        <f>(STDEV(B52:B57)/B58)</f>
        <v>1.0416014507274387E-2</v>
      </c>
      <c r="C59" s="678"/>
      <c r="D59" s="678"/>
      <c r="E59" s="677"/>
      <c r="F59" s="669"/>
    </row>
    <row r="60" spans="1:6" s="669" customFormat="1" ht="16.5" x14ac:dyDescent="0.3">
      <c r="A60" s="676" t="s">
        <v>46</v>
      </c>
      <c r="B60" s="675">
        <f>COUNT(B52:B57)</f>
        <v>6</v>
      </c>
      <c r="C60" s="674"/>
      <c r="D60" s="673"/>
      <c r="E60" s="672"/>
    </row>
    <row r="61" spans="1:6" s="669" customFormat="1" ht="15.75" x14ac:dyDescent="0.25">
      <c r="A61" s="661"/>
      <c r="B61" s="661"/>
      <c r="C61" s="661"/>
      <c r="D61" s="661"/>
      <c r="E61" s="651"/>
    </row>
    <row r="62" spans="1:6" s="669" customFormat="1" ht="16.5" x14ac:dyDescent="0.3">
      <c r="A62" s="668" t="s">
        <v>118</v>
      </c>
      <c r="B62" s="671" t="s">
        <v>117</v>
      </c>
      <c r="C62" s="666"/>
      <c r="D62" s="666"/>
      <c r="E62" s="670"/>
    </row>
    <row r="63" spans="1:6" ht="16.5" x14ac:dyDescent="0.3">
      <c r="A63" s="668"/>
      <c r="B63" s="671" t="s">
        <v>116</v>
      </c>
      <c r="C63" s="666"/>
      <c r="D63" s="666"/>
      <c r="E63" s="670"/>
      <c r="F63" s="669"/>
    </row>
    <row r="64" spans="1:6" ht="16.5" x14ac:dyDescent="0.3">
      <c r="A64" s="668"/>
      <c r="B64" s="667" t="s">
        <v>115</v>
      </c>
      <c r="C64" s="666"/>
      <c r="D64" s="666"/>
      <c r="E64" s="666"/>
    </row>
    <row r="65" spans="1:6" ht="16.5" thickBot="1" x14ac:dyDescent="0.3">
      <c r="A65" s="665"/>
      <c r="B65" s="664"/>
      <c r="C65" s="661"/>
      <c r="D65" s="663"/>
      <c r="E65" s="661"/>
      <c r="F65" s="662"/>
    </row>
    <row r="66" spans="1:6" ht="16.5" x14ac:dyDescent="0.3">
      <c r="A66" s="661"/>
      <c r="B66" s="660" t="s">
        <v>78</v>
      </c>
      <c r="C66" s="660"/>
      <c r="D66" s="658" t="s">
        <v>79</v>
      </c>
      <c r="E66" s="659"/>
      <c r="F66" s="658" t="s">
        <v>80</v>
      </c>
    </row>
    <row r="67" spans="1:6" ht="34.5" customHeight="1" x14ac:dyDescent="0.3">
      <c r="A67" s="654" t="s">
        <v>81</v>
      </c>
      <c r="B67" s="656" t="s">
        <v>133</v>
      </c>
      <c r="C67" s="657"/>
      <c r="D67" s="656" t="s">
        <v>134</v>
      </c>
      <c r="E67" s="651"/>
      <c r="F67" s="655"/>
    </row>
    <row r="68" spans="1:6" ht="34.5" customHeight="1" x14ac:dyDescent="0.3">
      <c r="A68" s="654" t="s">
        <v>82</v>
      </c>
      <c r="B68" s="652"/>
      <c r="C68" s="653"/>
      <c r="D68" s="652"/>
      <c r="E68" s="651"/>
      <c r="F68" s="650"/>
    </row>
  </sheetData>
  <sheetProtection formatCells="0" formatColumns="0" formatRows="0"/>
  <mergeCells count="2">
    <mergeCell ref="A15:F15"/>
    <mergeCell ref="A16:E16"/>
  </mergeCells>
  <printOptions horizontalCentered="1"/>
  <pageMargins left="0.75" right="0.75" top="0.49" bottom="1" header="0.5" footer="0.5"/>
  <pageSetup scale="45" orientation="landscape" r:id="rId1"/>
  <headerFooter alignWithMargins="0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Template</vt:lpstr>
      <vt:lpstr>Uniformity</vt:lpstr>
      <vt:lpstr>Sitagliptin</vt:lpstr>
      <vt:lpstr>Metformin HCl</vt:lpstr>
      <vt:lpstr>SST SIT</vt:lpstr>
      <vt:lpstr>SST MH</vt:lpstr>
      <vt:lpstr>'SST MH'!Print_Area</vt:lpstr>
      <vt:lpstr>'SST SIT'!Print_Area</vt:lpstr>
      <vt:lpstr>Template!Print_Area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dcterms:created xsi:type="dcterms:W3CDTF">2005-07-05T10:19:27Z</dcterms:created>
  <dcterms:modified xsi:type="dcterms:W3CDTF">2015-04-14T08:42:36Z</dcterms:modified>
</cp:coreProperties>
</file>