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3"/>
  </bookViews>
  <sheets>
    <sheet name="SST" sheetId="4" r:id="rId1"/>
    <sheet name="Template" sheetId="1" r:id="rId2"/>
    <sheet name="Mupirocin" sheetId="2" r:id="rId3"/>
    <sheet name="Mupirocin 1" sheetId="3" r:id="rId4"/>
  </sheets>
  <definedNames>
    <definedName name="_xlnm.Print_Area" localSheetId="1">Template!$A$1:$H$165</definedName>
  </definedNames>
  <calcPr calcId="145621"/>
</workbook>
</file>

<file path=xl/calcChain.xml><?xml version="1.0" encoding="utf-8"?>
<calcChain xmlns="http://schemas.openxmlformats.org/spreadsheetml/2006/main">
  <c r="H73" i="3" l="1"/>
  <c r="H71" i="3"/>
  <c r="H72" i="3"/>
  <c r="H61" i="3"/>
  <c r="H60" i="3"/>
  <c r="H59" i="3"/>
  <c r="G69" i="3"/>
  <c r="G68" i="3"/>
  <c r="G67" i="3"/>
  <c r="G65" i="3"/>
  <c r="G64" i="3"/>
  <c r="G63" i="3"/>
  <c r="D50" i="3"/>
  <c r="G59" i="3"/>
  <c r="B68" i="3"/>
  <c r="E42" i="3"/>
  <c r="G42" i="3"/>
  <c r="G40" i="3"/>
  <c r="G39" i="3"/>
  <c r="G38" i="3"/>
  <c r="D49" i="3"/>
  <c r="D46" i="3"/>
  <c r="D45" i="3"/>
  <c r="E38" i="3"/>
  <c r="B21" i="4"/>
  <c r="B53" i="4"/>
  <c r="E51" i="4"/>
  <c r="D51" i="4"/>
  <c r="C51" i="4"/>
  <c r="B51" i="4"/>
  <c r="B52" i="4" s="1"/>
  <c r="B32" i="4"/>
  <c r="B31" i="4"/>
  <c r="E30" i="4"/>
  <c r="D30" i="4"/>
  <c r="C30" i="4"/>
  <c r="B30" i="4"/>
  <c r="C75" i="3" l="1"/>
  <c r="H70" i="3"/>
  <c r="G70" i="3"/>
  <c r="B67" i="3"/>
  <c r="H66" i="3"/>
  <c r="G66" i="3"/>
  <c r="H62" i="3"/>
  <c r="G62" i="3"/>
  <c r="E56" i="3"/>
  <c r="D56" i="3"/>
  <c r="B55" i="3"/>
  <c r="B45" i="3"/>
  <c r="D48" i="3" s="1"/>
  <c r="F44" i="3"/>
  <c r="F45" i="3" s="1"/>
  <c r="F46" i="3" s="1"/>
  <c r="D44" i="3"/>
  <c r="F42" i="3"/>
  <c r="D42" i="3"/>
  <c r="G41" i="3"/>
  <c r="E41" i="3"/>
  <c r="B34" i="3"/>
  <c r="B30" i="3"/>
  <c r="C75" i="2"/>
  <c r="G70" i="2"/>
  <c r="G69" i="2"/>
  <c r="G68" i="2"/>
  <c r="G67" i="2"/>
  <c r="B67" i="2"/>
  <c r="B68" i="2" s="1"/>
  <c r="G66" i="2"/>
  <c r="G65" i="2"/>
  <c r="G64" i="2"/>
  <c r="G63" i="2"/>
  <c r="G62" i="2"/>
  <c r="G61" i="2"/>
  <c r="G60" i="2"/>
  <c r="G59" i="2"/>
  <c r="G71" i="2" s="1"/>
  <c r="E56" i="2"/>
  <c r="B55" i="2"/>
  <c r="B45" i="2"/>
  <c r="D48" i="2" s="1"/>
  <c r="D49" i="2" s="1"/>
  <c r="F44" i="2"/>
  <c r="F45" i="2" s="1"/>
  <c r="F46" i="2" s="1"/>
  <c r="D44" i="2"/>
  <c r="D45" i="2" s="1"/>
  <c r="D46" i="2" s="1"/>
  <c r="F42" i="2"/>
  <c r="E42" i="2"/>
  <c r="D42" i="2"/>
  <c r="G41" i="2"/>
  <c r="E41" i="2"/>
  <c r="G40" i="2"/>
  <c r="E40" i="2"/>
  <c r="G39" i="2"/>
  <c r="E39" i="2"/>
  <c r="G38" i="2"/>
  <c r="D50" i="2" s="1"/>
  <c r="D51" i="2" s="1"/>
  <c r="E38" i="2"/>
  <c r="D52" i="2" s="1"/>
  <c r="B34" i="2"/>
  <c r="B30" i="2"/>
  <c r="B161" i="1"/>
  <c r="B153" i="1"/>
  <c r="F150" i="1"/>
  <c r="E150" i="1"/>
  <c r="F149" i="1"/>
  <c r="E149" i="1"/>
  <c r="F148" i="1"/>
  <c r="E148" i="1"/>
  <c r="F147" i="1"/>
  <c r="E147" i="1"/>
  <c r="F146" i="1"/>
  <c r="E146" i="1"/>
  <c r="F145" i="1"/>
  <c r="F152" i="1" s="1"/>
  <c r="F153" i="1" s="1"/>
  <c r="E145" i="1"/>
  <c r="D137" i="1"/>
  <c r="D138" i="1" s="1"/>
  <c r="D139" i="1" s="1"/>
  <c r="B135" i="1"/>
  <c r="F132" i="1"/>
  <c r="D132" i="1"/>
  <c r="G131" i="1"/>
  <c r="E131" i="1"/>
  <c r="G130" i="1"/>
  <c r="E130" i="1"/>
  <c r="G129" i="1"/>
  <c r="G132" i="1" s="1"/>
  <c r="E129" i="1"/>
  <c r="G128" i="1"/>
  <c r="E128" i="1"/>
  <c r="D140" i="1" s="1"/>
  <c r="D141" i="1" s="1"/>
  <c r="B123" i="1"/>
  <c r="B122" i="1"/>
  <c r="B121" i="1"/>
  <c r="B120" i="1"/>
  <c r="B119" i="1"/>
  <c r="B113" i="1"/>
  <c r="D97" i="1" s="1"/>
  <c r="D98" i="1" s="1"/>
  <c r="D99" i="1" s="1"/>
  <c r="F112" i="1"/>
  <c r="F113" i="1" s="1"/>
  <c r="F110" i="1"/>
  <c r="E110" i="1"/>
  <c r="F109" i="1"/>
  <c r="E109" i="1"/>
  <c r="F108" i="1"/>
  <c r="E108" i="1"/>
  <c r="F107" i="1"/>
  <c r="E107" i="1"/>
  <c r="F106" i="1"/>
  <c r="E106" i="1"/>
  <c r="F105" i="1"/>
  <c r="F114" i="1" s="1"/>
  <c r="E105" i="1"/>
  <c r="B95" i="1"/>
  <c r="F94" i="1"/>
  <c r="F92" i="1"/>
  <c r="E92" i="1"/>
  <c r="D92" i="1"/>
  <c r="G91" i="1"/>
  <c r="E91" i="1"/>
  <c r="G90" i="1"/>
  <c r="E90" i="1"/>
  <c r="G89" i="1"/>
  <c r="E89" i="1"/>
  <c r="G88" i="1"/>
  <c r="G92" i="1" s="1"/>
  <c r="E88" i="1"/>
  <c r="D102" i="1" s="1"/>
  <c r="B83" i="1"/>
  <c r="B82" i="1"/>
  <c r="B84" i="1" s="1"/>
  <c r="B81" i="1"/>
  <c r="B80" i="1"/>
  <c r="H71" i="1"/>
  <c r="G71" i="1"/>
  <c r="H70" i="1"/>
  <c r="G70" i="1"/>
  <c r="H69" i="1"/>
  <c r="G69" i="1"/>
  <c r="H68" i="1"/>
  <c r="G68" i="1"/>
  <c r="B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H72" i="1" s="1"/>
  <c r="H73" i="1" s="1"/>
  <c r="G61" i="1"/>
  <c r="H60" i="1"/>
  <c r="G60" i="1"/>
  <c r="B57" i="1"/>
  <c r="B69" i="1" s="1"/>
  <c r="C56" i="1"/>
  <c r="B55" i="1"/>
  <c r="B45" i="1"/>
  <c r="D48" i="1" s="1"/>
  <c r="D49" i="1" s="1"/>
  <c r="F44" i="1"/>
  <c r="F45" i="1" s="1"/>
  <c r="F46" i="1" s="1"/>
  <c r="F42" i="1"/>
  <c r="D42" i="1"/>
  <c r="G41" i="1"/>
  <c r="E41" i="1"/>
  <c r="G40" i="1"/>
  <c r="E40" i="1"/>
  <c r="G39" i="1"/>
  <c r="E39" i="1"/>
  <c r="D50" i="1" s="1"/>
  <c r="D51" i="1" s="1"/>
  <c r="G38" i="1"/>
  <c r="G42" i="1" s="1"/>
  <c r="E38" i="1"/>
  <c r="B34" i="1"/>
  <c r="D94" i="1" s="1"/>
  <c r="B30" i="1"/>
  <c r="D95" i="1" l="1"/>
  <c r="D96" i="1" s="1"/>
  <c r="F95" i="1"/>
  <c r="F96" i="1" s="1"/>
  <c r="E40" i="3"/>
  <c r="E39" i="3"/>
  <c r="F75" i="2"/>
  <c r="G72" i="2"/>
  <c r="H74" i="1"/>
  <c r="D100" i="1"/>
  <c r="D101" i="1" s="1"/>
  <c r="D134" i="1"/>
  <c r="D135" i="1" s="1"/>
  <c r="D136" i="1" s="1"/>
  <c r="D142" i="1"/>
  <c r="F154" i="1"/>
  <c r="G73" i="2"/>
  <c r="D52" i="1"/>
  <c r="D44" i="1"/>
  <c r="D45" i="1" s="1"/>
  <c r="D46" i="1" s="1"/>
  <c r="E132" i="1"/>
  <c r="F134" i="1"/>
  <c r="F135" i="1" s="1"/>
  <c r="F136" i="1" s="1"/>
  <c r="B159" i="1"/>
  <c r="B160" i="1" s="1"/>
  <c r="G42" i="2"/>
  <c r="E42" i="1"/>
  <c r="D52" i="3" l="1"/>
  <c r="H67" i="3" l="1"/>
  <c r="H64" i="3"/>
  <c r="H68" i="3"/>
  <c r="H65" i="3"/>
  <c r="H63" i="3"/>
  <c r="G61" i="3"/>
  <c r="D51" i="3"/>
  <c r="H69" i="3"/>
  <c r="G60" i="3"/>
  <c r="G73" i="3" l="1"/>
  <c r="G71" i="3"/>
  <c r="G72" i="3" s="1"/>
  <c r="F75" i="3" l="1"/>
</calcChain>
</file>

<file path=xl/sharedStrings.xml><?xml version="1.0" encoding="utf-8"?>
<sst xmlns="http://schemas.openxmlformats.org/spreadsheetml/2006/main" count="428" uniqueCount="135">
  <si>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</si>
  <si>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</si>
  <si>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</si>
  <si>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</si>
  <si>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</si>
  <si>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</si>
  <si>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</si>
  <si>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</si>
  <si>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</si>
  <si>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</si>
  <si>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</si>
  <si>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</si>
  <si>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</si>
  <si>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</si>
  <si>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</si>
  <si>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</si>
  <si>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</si>
  <si>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</si>
  <si>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</si>
  <si>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</si>
  <si>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</si>
  <si>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</si>
  <si>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</si>
  <si>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</si>
  <si>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</si>
  <si>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</si>
  <si>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</si>
  <si>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</si>
  <si>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</si>
  <si>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</si>
  <si>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</si>
  <si>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</si>
  <si>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</si>
  <si>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</si>
  <si>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</si>
  <si>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</si>
  <si>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</si>
  <si>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</si>
  <si>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</si>
  <si>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</si>
  <si>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</si>
  <si>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</si>
  <si>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</si>
  <si>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</si>
  <si>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</si>
  <si>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</si>
  <si>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</si>
  <si>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</si>
  <si>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</si>
  <si>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</si>
  <si>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</si>
  <si>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</si>
  <si>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</si>
  <si>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</si>
  <si>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</si>
  <si>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</si>
  <si>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</si>
  <si>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</si>
  <si>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</si>
  <si>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</si>
  <si>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</si>
  <si>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</si>
  <si>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</si>
  <si>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</si>
  <si>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</si>
  <si>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</si>
  <si>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</si>
  <si>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</si>
  <si>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</si>
  <si>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</si>
  <si>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</si>
  <si>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</si>
  <si>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</si>
  <si>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</si>
  <si>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</si>
  <si>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</si>
  <si>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</si>
  <si>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</si>
  <si>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</si>
  <si>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</si>
  <si>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</si>
  <si>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</si>
  <si>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</si>
  <si>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</si>
  <si>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</si>
  <si>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</si>
  <si>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B-BACT OINTMENT</t>
  </si>
  <si>
    <t>NDQD201410907</t>
  </si>
  <si>
    <t>MUCIPROCIN</t>
  </si>
  <si>
    <t>MUCIPROCIN 2%W/W</t>
  </si>
  <si>
    <t>2014-10-31 10:19:50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</si>
  <si>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</si>
  <si>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</si>
  <si>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</si>
  <si>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(mL):</t>
  </si>
  <si>
    <t>Desired Response:</t>
  </si>
  <si>
    <t>Purity correction (mg):</t>
  </si>
  <si>
    <t>Concentration (mg/mL):</t>
  </si>
  <si>
    <t>Desired Weight assalt (mg):</t>
  </si>
  <si>
    <t>Average Desired Response:</t>
  </si>
  <si>
    <t xml:space="preserve">Each </t>
  </si>
  <si>
    <t>contains</t>
  </si>
  <si>
    <t>Initial Sample dilution (mL):</t>
  </si>
  <si>
    <t>Sample Weight (g)</t>
  </si>
  <si>
    <r>
      <t xml:space="preserve">% </t>
    </r>
    <r>
      <rPr>
        <b/>
        <vertAlign val="superscript"/>
        <sz val="14"/>
        <color rgb="FF000000"/>
        <rFont val="Book Antiqua"/>
        <family val="1"/>
      </rPr>
      <t>W</t>
    </r>
    <r>
      <rPr>
        <b/>
        <sz val="14"/>
        <color rgb="FF000000"/>
        <rFont val="Book Antiqua"/>
        <family val="1"/>
      </rPr>
      <t>/</t>
    </r>
    <r>
      <rPr>
        <b/>
        <vertAlign val="subscript"/>
        <sz val="14"/>
        <color rgb="FF000000"/>
        <rFont val="Book Antiqua"/>
        <family val="1"/>
      </rPr>
      <t>W</t>
    </r>
  </si>
  <si>
    <t>Desired Sample weight (g)</t>
  </si>
  <si>
    <t>Comment</t>
  </si>
  <si>
    <t xml:space="preserve">The content of </t>
  </si>
  <si>
    <t xml:space="preserve">in the sample is </t>
  </si>
  <si>
    <t>National Quality Control Laoboratory</t>
  </si>
  <si>
    <t>Initial    Standard dilution (mL):</t>
  </si>
  <si>
    <t>Initial    Sample dilution (mL):</t>
  </si>
  <si>
    <t>Desired Sample Weight (g):</t>
  </si>
  <si>
    <t>Mupirocin</t>
  </si>
  <si>
    <t>M32-1</t>
  </si>
  <si>
    <t>David Moenga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</si>
  <si>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</si>
  <si>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</si>
  <si>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</si>
  <si>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</si>
  <si>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</si>
  <si>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</si>
  <si>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</si>
  <si>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</si>
  <si>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</si>
  <si>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</si>
  <si>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</si>
  <si>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</si>
  <si>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</si>
  <si>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</si>
  <si>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</si>
  <si>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</si>
  <si>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</si>
  <si>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Average Response:</t>
  </si>
  <si>
    <t>Nicholas Mwaura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</si>
</sst>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0\ &quot;mg&quot;"/>
    <numFmt numFmtId="166" formatCode="0.000"/>
    <numFmt numFmtId="167" formatCode="0.0000"/>
    <numFmt numFmtId="168" formatCode="0.0%"/>
    <numFmt numFmtId="169" formatCode="0.00\ &quot;g&quot;"/>
    <numFmt numFmtId="170" formatCode="0.00000"/>
    <numFmt numFmtId="171" formatCode="0.0000\ &quot;% w/w&quot;"/>
    <numFmt numFmtId="172" formatCode="0.00\ &quot;mg&quot;"/>
    <numFmt numFmtId="173" formatCode="dd\-mmm\-yyyy"/>
  </numFmts>
  <fonts count="24" x14ac:knownFonts="1">
    <font>
      <sz val="10"/>
      <color rgb="FF000000"/>
      <name val="Arial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vertAlign val="superscript"/>
      <sz val="14"/>
      <color rgb="FF000000"/>
      <name val="Book Antiqua"/>
      <family val="1"/>
    </font>
    <font>
      <b/>
      <vertAlign val="sub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/>
    <xf numFmtId="0" fontId="18" fillId="2" borderId="0"/>
  </cellStyleXfs>
  <cellXfs count="5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6" fontId="3" fillId="4" borderId="14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3" fillId="3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4" borderId="19" xfId="0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2" fontId="2" fillId="2" borderId="25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3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0" fontId="2" fillId="2" borderId="0" xfId="0" applyFont="1" applyFill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0" fontId="2" fillId="2" borderId="17" xfId="0" applyNumberFormat="1" applyFont="1" applyFill="1" applyBorder="1" applyAlignment="1">
      <alignment horizontal="center" vertical="center"/>
    </xf>
    <xf numFmtId="10" fontId="3" fillId="4" borderId="8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3" fillId="5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164" fontId="2" fillId="5" borderId="0" xfId="0" applyNumberFormat="1" applyFont="1" applyFill="1" applyAlignment="1" applyProtection="1">
      <alignment horizontal="left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 applyProtection="1">
      <alignment horizontal="center"/>
      <protection locked="0"/>
    </xf>
    <xf numFmtId="0" fontId="2" fillId="5" borderId="4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2" fillId="5" borderId="40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41" xfId="0" applyFont="1" applyFill="1" applyBorder="1" applyAlignment="1" applyProtection="1">
      <alignment horizontal="center"/>
      <protection locked="0"/>
    </xf>
    <xf numFmtId="1" fontId="2" fillId="5" borderId="24" xfId="0" applyNumberFormat="1" applyFont="1" applyFill="1" applyBorder="1" applyAlignment="1" applyProtection="1">
      <alignment horizontal="center"/>
      <protection locked="0"/>
    </xf>
    <xf numFmtId="1" fontId="2" fillId="5" borderId="25" xfId="0" applyNumberFormat="1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166" fontId="2" fillId="5" borderId="9" xfId="0" applyNumberFormat="1" applyFont="1" applyFill="1" applyBorder="1" applyAlignment="1" applyProtection="1">
      <alignment horizontal="center"/>
      <protection locked="0"/>
    </xf>
    <xf numFmtId="166" fontId="2" fillId="2" borderId="38" xfId="0" applyNumberFormat="1" applyFont="1" applyFill="1" applyBorder="1" applyAlignment="1">
      <alignment horizontal="center"/>
    </xf>
    <xf numFmtId="1" fontId="3" fillId="3" borderId="17" xfId="0" applyNumberFormat="1" applyFont="1" applyFill="1" applyBorder="1" applyAlignment="1">
      <alignment horizontal="center"/>
    </xf>
    <xf numFmtId="0" fontId="2" fillId="2" borderId="35" xfId="0" applyFont="1" applyFill="1" applyBorder="1"/>
    <xf numFmtId="0" fontId="3" fillId="2" borderId="42" xfId="0" applyFont="1" applyFill="1" applyBorder="1"/>
    <xf numFmtId="0" fontId="2" fillId="2" borderId="35" xfId="0" applyFont="1" applyFill="1" applyBorder="1"/>
    <xf numFmtId="0" fontId="2" fillId="2" borderId="42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67" fontId="3" fillId="2" borderId="0" xfId="0" applyNumberFormat="1" applyFont="1" applyFill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3" fillId="5" borderId="4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0" fontId="3" fillId="5" borderId="41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29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166" fontId="3" fillId="5" borderId="9" xfId="0" applyNumberFormat="1" applyFont="1" applyFill="1" applyBorder="1" applyAlignment="1" applyProtection="1">
      <alignment horizontal="center"/>
      <protection locked="0"/>
    </xf>
    <xf numFmtId="1" fontId="3" fillId="5" borderId="24" xfId="0" applyNumberFormat="1" applyFont="1" applyFill="1" applyBorder="1" applyAlignment="1" applyProtection="1">
      <alignment horizontal="center"/>
      <protection locked="0"/>
    </xf>
    <xf numFmtId="1" fontId="3" fillId="5" borderId="25" xfId="0" applyNumberFormat="1" applyFont="1" applyFill="1" applyBorder="1" applyAlignment="1" applyProtection="1">
      <alignment horizontal="center"/>
      <protection locked="0"/>
    </xf>
    <xf numFmtId="10" fontId="2" fillId="2" borderId="7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2" fontId="2" fillId="2" borderId="44" xfId="0" applyNumberFormat="1" applyFont="1" applyFill="1" applyBorder="1" applyAlignment="1">
      <alignment horizontal="center"/>
    </xf>
    <xf numFmtId="2" fontId="2" fillId="2" borderId="45" xfId="0" applyNumberFormat="1" applyFont="1" applyFill="1" applyBorder="1" applyAlignment="1">
      <alignment horizontal="center"/>
    </xf>
    <xf numFmtId="2" fontId="2" fillId="2" borderId="4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3" borderId="4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3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0" fontId="3" fillId="5" borderId="27" xfId="0" applyFont="1" applyFill="1" applyBorder="1" applyAlignment="1" applyProtection="1">
      <alignment horizontal="center"/>
      <protection locked="0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2" fontId="2" fillId="2" borderId="43" xfId="0" applyNumberFormat="1" applyFont="1" applyFill="1" applyBorder="1" applyAlignment="1">
      <alignment horizontal="center"/>
    </xf>
    <xf numFmtId="1" fontId="3" fillId="3" borderId="50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4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right"/>
    </xf>
    <xf numFmtId="2" fontId="2" fillId="4" borderId="5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168" fontId="3" fillId="3" borderId="27" xfId="0" applyNumberFormat="1" applyFont="1" applyFill="1" applyBorder="1" applyAlignment="1">
      <alignment horizontal="center"/>
    </xf>
    <xf numFmtId="9" fontId="3" fillId="4" borderId="27" xfId="0" applyNumberFormat="1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10" fillId="5" borderId="0" xfId="0" applyFont="1" applyFill="1" applyAlignment="1" applyProtection="1">
      <alignment horizontal="left"/>
      <protection locked="0"/>
    </xf>
    <xf numFmtId="164" fontId="10" fillId="5" borderId="0" xfId="0" applyNumberFormat="1" applyFont="1" applyFill="1" applyAlignment="1" applyProtection="1">
      <alignment horizontal="left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1" fillId="5" borderId="0" xfId="0" applyFont="1" applyFill="1" applyAlignment="1" applyProtection="1">
      <alignment horizontal="center"/>
      <protection locked="0"/>
    </xf>
    <xf numFmtId="0" fontId="10" fillId="5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2" fontId="11" fillId="5" borderId="0" xfId="0" applyNumberFormat="1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4" fillId="2" borderId="0" xfId="0" applyFont="1" applyFill="1"/>
    <xf numFmtId="0" fontId="2" fillId="2" borderId="1" xfId="0" applyFont="1" applyFill="1" applyBorder="1" applyAlignment="1">
      <alignment horizontal="right"/>
    </xf>
    <xf numFmtId="0" fontId="11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1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1" fillId="5" borderId="40" xfId="0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1" fillId="5" borderId="9" xfId="0" applyFont="1" applyFill="1" applyBorder="1" applyAlignment="1" applyProtection="1">
      <alignment horizontal="center"/>
      <protection locked="0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2" fillId="2" borderId="56" xfId="0" applyFont="1" applyFill="1" applyBorder="1" applyAlignment="1">
      <alignment horizontal="right"/>
    </xf>
    <xf numFmtId="0" fontId="11" fillId="5" borderId="41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8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0" fontId="11" fillId="5" borderId="12" xfId="0" applyFont="1" applyFill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right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4" borderId="13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9" fontId="11" fillId="5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9" fontId="11" fillId="5" borderId="0" xfId="0" applyNumberFormat="1" applyFont="1" applyFill="1" applyAlignment="1" applyProtection="1">
      <alignment horizontal="center"/>
      <protection locked="0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/>
      <protection locked="0"/>
    </xf>
    <xf numFmtId="167" fontId="2" fillId="2" borderId="15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0" fillId="5" borderId="2" xfId="0" applyFont="1" applyFill="1" applyBorder="1" applyAlignment="1" applyProtection="1">
      <alignment horizontal="center"/>
      <protection locked="0"/>
    </xf>
    <xf numFmtId="167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0" fillId="5" borderId="29" xfId="0" applyFont="1" applyFill="1" applyBorder="1" applyAlignment="1" applyProtection="1">
      <alignment horizontal="center"/>
      <protection locked="0"/>
    </xf>
    <xf numFmtId="167" fontId="2" fillId="2" borderId="17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 vertical="center"/>
    </xf>
    <xf numFmtId="170" fontId="3" fillId="2" borderId="4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67" fontId="11" fillId="4" borderId="8" xfId="0" applyNumberFormat="1" applyFont="1" applyFill="1" applyBorder="1" applyAlignment="1">
      <alignment horizontal="center"/>
    </xf>
    <xf numFmtId="10" fontId="11" fillId="3" borderId="1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71" fontId="11" fillId="2" borderId="0" xfId="0" applyNumberFormat="1" applyFont="1" applyFill="1" applyAlignment="1">
      <alignment horizontal="center" vertic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35" xfId="0" applyFont="1" applyFill="1" applyBorder="1"/>
    <xf numFmtId="0" fontId="3" fillId="2" borderId="0" xfId="0" applyFont="1" applyFill="1" applyAlignment="1">
      <alignment horizontal="center"/>
    </xf>
    <xf numFmtId="0" fontId="3" fillId="2" borderId="35" xfId="0" applyFont="1" applyFill="1" applyBorder="1"/>
    <xf numFmtId="0" fontId="3" fillId="2" borderId="0" xfId="0" applyFont="1" applyFill="1"/>
    <xf numFmtId="0" fontId="3" fillId="2" borderId="35" xfId="0" applyFont="1" applyFill="1" applyBorder="1"/>
    <xf numFmtId="0" fontId="3" fillId="2" borderId="42" xfId="0" applyFont="1" applyFill="1" applyBorder="1"/>
    <xf numFmtId="0" fontId="3" fillId="2" borderId="42" xfId="0" applyFont="1" applyFill="1" applyBorder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10" fillId="5" borderId="0" xfId="0" applyFont="1" applyFill="1" applyAlignment="1" applyProtection="1">
      <alignment horizontal="left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1" fillId="5" borderId="0" xfId="0" applyFont="1" applyFill="1" applyAlignment="1" applyProtection="1">
      <alignment horizontal="center"/>
      <protection locked="0"/>
    </xf>
    <xf numFmtId="0" fontId="10" fillId="5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1" fillId="5" borderId="0" xfId="0" applyNumberFormat="1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4" fillId="2" borderId="0" xfId="0" applyFont="1" applyFill="1"/>
    <xf numFmtId="0" fontId="2" fillId="2" borderId="1" xfId="0" applyFont="1" applyFill="1" applyBorder="1" applyAlignment="1">
      <alignment horizontal="right"/>
    </xf>
    <xf numFmtId="0" fontId="11" fillId="5" borderId="4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/>
    <xf numFmtId="0" fontId="3" fillId="2" borderId="56" xfId="0" applyFont="1" applyFill="1" applyBorder="1"/>
    <xf numFmtId="0" fontId="2" fillId="2" borderId="2" xfId="0" applyFont="1" applyFill="1" applyBorder="1" applyAlignment="1">
      <alignment horizontal="right"/>
    </xf>
    <xf numFmtId="0" fontId="11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1" fillId="5" borderId="40" xfId="0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1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1" fillId="5" borderId="9" xfId="0" applyFont="1" applyFill="1" applyBorder="1" applyAlignment="1" applyProtection="1">
      <alignment horizontal="center"/>
      <protection locked="0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2" fillId="2" borderId="41" xfId="0" applyFont="1" applyFill="1" applyBorder="1" applyAlignment="1">
      <alignment horizontal="right"/>
    </xf>
    <xf numFmtId="0" fontId="11" fillId="5" borderId="41" xfId="0" applyFon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11" fillId="5" borderId="12" xfId="0" applyFont="1" applyFill="1" applyBorder="1" applyAlignment="1" applyProtection="1">
      <alignment horizontal="center"/>
      <protection locked="0"/>
    </xf>
    <xf numFmtId="0" fontId="2" fillId="2" borderId="57" xfId="0" applyFont="1" applyFill="1" applyBorder="1" applyAlignment="1">
      <alignment horizontal="right"/>
    </xf>
    <xf numFmtId="2" fontId="2" fillId="4" borderId="57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right"/>
    </xf>
    <xf numFmtId="166" fontId="3" fillId="4" borderId="14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4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9" fontId="11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72" fontId="11" fillId="5" borderId="0" xfId="0" applyNumberFormat="1" applyFont="1" applyFill="1" applyAlignment="1" applyProtection="1">
      <alignment horizontal="center"/>
      <protection locked="0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0" fontId="10" fillId="5" borderId="2" xfId="0" applyFont="1" applyFill="1" applyBorder="1" applyAlignment="1" applyProtection="1">
      <alignment horizontal="center"/>
      <protection locked="0"/>
    </xf>
    <xf numFmtId="2" fontId="2" fillId="2" borderId="16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10" fillId="5" borderId="29" xfId="0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0" fontId="2" fillId="2" borderId="43" xfId="0" applyNumberFormat="1" applyFont="1" applyFill="1" applyBorder="1" applyAlignment="1">
      <alignment horizontal="center" vertical="center"/>
    </xf>
    <xf numFmtId="10" fontId="2" fillId="2" borderId="15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170" fontId="2" fillId="2" borderId="4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11" fillId="4" borderId="8" xfId="0" applyNumberFormat="1" applyFont="1" applyFill="1" applyBorder="1" applyAlignment="1">
      <alignment horizontal="center"/>
    </xf>
    <xf numFmtId="10" fontId="11" fillId="3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68" fontId="11" fillId="2" borderId="0" xfId="0" applyNumberFormat="1" applyFont="1" applyFill="1" applyAlignment="1">
      <alignment horizontal="center" vertic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2" fillId="2" borderId="0" xfId="0" applyFont="1" applyFill="1"/>
    <xf numFmtId="0" fontId="2" fillId="2" borderId="35" xfId="0" applyFont="1" applyFill="1" applyBorder="1"/>
    <xf numFmtId="0" fontId="3" fillId="2" borderId="42" xfId="0" applyFont="1" applyFill="1" applyBorder="1"/>
    <xf numFmtId="0" fontId="3" fillId="2" borderId="0" xfId="0" applyFont="1" applyFill="1" applyAlignment="1">
      <alignment horizontal="center"/>
    </xf>
    <xf numFmtId="0" fontId="2" fillId="2" borderId="42" xfId="0" applyFont="1" applyFill="1" applyBorder="1"/>
    <xf numFmtId="0" fontId="2" fillId="2" borderId="42" xfId="0" applyFont="1" applyFill="1" applyBorder="1"/>
    <xf numFmtId="0" fontId="10" fillId="5" borderId="0" xfId="0" applyFont="1" applyFill="1" applyAlignment="1" applyProtection="1">
      <alignment horizontal="right"/>
      <protection locked="0"/>
    </xf>
    <xf numFmtId="0" fontId="10" fillId="5" borderId="0" xfId="0" applyFont="1" applyFill="1" applyProtection="1">
      <protection locked="0"/>
    </xf>
    <xf numFmtId="2" fontId="11" fillId="4" borderId="8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justify" vertical="center" wrapText="1"/>
    </xf>
    <xf numFmtId="0" fontId="8" fillId="2" borderId="54" xfId="0" applyFont="1" applyFill="1" applyBorder="1" applyAlignment="1">
      <alignment horizontal="justify" vertical="center" wrapText="1"/>
    </xf>
    <xf numFmtId="0" fontId="8" fillId="2" borderId="55" xfId="0" applyFont="1" applyFill="1" applyBorder="1" applyAlignment="1">
      <alignment horizontal="justify" vertical="center" wrapText="1"/>
    </xf>
    <xf numFmtId="0" fontId="3" fillId="5" borderId="0" xfId="0" applyFont="1" applyFill="1" applyAlignment="1" applyProtection="1">
      <alignment horizontal="left"/>
      <protection locked="0"/>
    </xf>
    <xf numFmtId="0" fontId="3" fillId="2" borderId="21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8" fillId="2" borderId="55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 applyProtection="1">
      <alignment horizontal="center" vertical="center"/>
      <protection locked="0"/>
    </xf>
    <xf numFmtId="2" fontId="3" fillId="5" borderId="16" xfId="0" applyNumberFormat="1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2" borderId="3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0" fontId="10" fillId="5" borderId="15" xfId="0" applyNumberFormat="1" applyFont="1" applyFill="1" applyBorder="1" applyAlignment="1" applyProtection="1">
      <alignment horizontal="center" vertical="center"/>
      <protection locked="0"/>
    </xf>
    <xf numFmtId="170" fontId="10" fillId="5" borderId="16" xfId="0" applyNumberFormat="1" applyFont="1" applyFill="1" applyBorder="1" applyAlignment="1" applyProtection="1">
      <alignment horizontal="center" vertical="center"/>
      <protection locked="0"/>
    </xf>
    <xf numFmtId="170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10" fillId="5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1" fillId="5" borderId="0" xfId="0" applyFont="1" applyFill="1" applyAlignment="1" applyProtection="1">
      <alignment horizontal="left"/>
      <protection locked="0"/>
    </xf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8" fillId="2" borderId="55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vertical="center"/>
    </xf>
    <xf numFmtId="173" fontId="10" fillId="5" borderId="0" xfId="0" applyNumberFormat="1" applyFont="1" applyFill="1" applyAlignment="1" applyProtection="1">
      <alignment horizontal="left"/>
      <protection locked="0"/>
    </xf>
    <xf numFmtId="0" fontId="19" fillId="2" borderId="0" xfId="2" applyFont="1" applyFill="1"/>
    <xf numFmtId="0" fontId="9" fillId="2" borderId="0" xfId="2" applyFont="1" applyFill="1"/>
    <xf numFmtId="0" fontId="9" fillId="2" borderId="0" xfId="2" applyFont="1" applyFill="1" applyAlignment="1">
      <alignment horizontal="right"/>
    </xf>
    <xf numFmtId="0" fontId="1" fillId="2" borderId="0" xfId="2" applyFont="1" applyFill="1" applyAlignment="1">
      <alignment horizontal="center"/>
    </xf>
    <xf numFmtId="0" fontId="20" fillId="2" borderId="0" xfId="2" applyFont="1" applyFill="1"/>
    <xf numFmtId="0" fontId="20" fillId="2" borderId="0" xfId="2" applyFont="1" applyFill="1" applyAlignment="1">
      <alignment horizontal="left"/>
    </xf>
    <xf numFmtId="0" fontId="21" fillId="2" borderId="0" xfId="2" applyFont="1" applyFill="1" applyAlignment="1">
      <alignment horizontal="left"/>
    </xf>
    <xf numFmtId="0" fontId="21" fillId="2" borderId="0" xfId="2" applyFont="1" applyFill="1" applyAlignment="1">
      <alignment horizontal="center"/>
    </xf>
    <xf numFmtId="0" fontId="22" fillId="2" borderId="0" xfId="2" applyFont="1" applyFill="1"/>
    <xf numFmtId="0" fontId="21" fillId="2" borderId="0" xfId="2" applyFont="1" applyFill="1"/>
    <xf numFmtId="2" fontId="21" fillId="2" borderId="0" xfId="2" applyNumberFormat="1" applyFont="1" applyFill="1" applyAlignment="1">
      <alignment horizontal="center"/>
    </xf>
    <xf numFmtId="170" fontId="21" fillId="2" borderId="0" xfId="2" applyNumberFormat="1" applyFont="1" applyFill="1" applyAlignment="1">
      <alignment horizontal="center"/>
    </xf>
    <xf numFmtId="14" fontId="22" fillId="2" borderId="0" xfId="2" applyNumberFormat="1" applyFont="1" applyFill="1"/>
    <xf numFmtId="0" fontId="21" fillId="2" borderId="58" xfId="2" applyFont="1" applyFill="1" applyBorder="1" applyAlignment="1">
      <alignment horizontal="center"/>
    </xf>
    <xf numFmtId="0" fontId="21" fillId="2" borderId="26" xfId="2" applyFont="1" applyFill="1" applyBorder="1" applyAlignment="1">
      <alignment horizontal="center"/>
    </xf>
    <xf numFmtId="0" fontId="22" fillId="2" borderId="45" xfId="2" applyFont="1" applyFill="1" applyBorder="1" applyAlignment="1">
      <alignment horizontal="center"/>
    </xf>
    <xf numFmtId="0" fontId="23" fillId="5" borderId="45" xfId="2" applyFont="1" applyFill="1" applyBorder="1" applyAlignment="1" applyProtection="1">
      <alignment horizontal="center"/>
      <protection locked="0"/>
    </xf>
    <xf numFmtId="2" fontId="23" fillId="5" borderId="45" xfId="2" applyNumberFormat="1" applyFont="1" applyFill="1" applyBorder="1" applyAlignment="1" applyProtection="1">
      <alignment horizontal="center"/>
      <protection locked="0"/>
    </xf>
    <xf numFmtId="2" fontId="23" fillId="5" borderId="44" xfId="2" applyNumberFormat="1" applyFont="1" applyFill="1" applyBorder="1" applyAlignment="1" applyProtection="1">
      <alignment horizontal="center"/>
      <protection locked="0"/>
    </xf>
    <xf numFmtId="0" fontId="23" fillId="5" borderId="46" xfId="2" applyFont="1" applyFill="1" applyBorder="1" applyAlignment="1" applyProtection="1">
      <alignment horizontal="center"/>
      <protection locked="0"/>
    </xf>
    <xf numFmtId="2" fontId="23" fillId="5" borderId="46" xfId="2" applyNumberFormat="1" applyFont="1" applyFill="1" applyBorder="1" applyAlignment="1" applyProtection="1">
      <alignment horizontal="center"/>
      <protection locked="0"/>
    </xf>
    <xf numFmtId="0" fontId="22" fillId="2" borderId="44" xfId="2" applyFont="1" applyFill="1" applyBorder="1"/>
    <xf numFmtId="1" fontId="21" fillId="6" borderId="26" xfId="2" applyNumberFormat="1" applyFont="1" applyFill="1" applyBorder="1" applyAlignment="1">
      <alignment horizontal="center"/>
    </xf>
    <xf numFmtId="1" fontId="21" fillId="6" borderId="58" xfId="2" applyNumberFormat="1" applyFont="1" applyFill="1" applyBorder="1" applyAlignment="1">
      <alignment horizontal="center"/>
    </xf>
    <xf numFmtId="2" fontId="21" fillId="6" borderId="58" xfId="2" applyNumberFormat="1" applyFont="1" applyFill="1" applyBorder="1" applyAlignment="1">
      <alignment horizontal="center"/>
    </xf>
    <xf numFmtId="0" fontId="22" fillId="2" borderId="45" xfId="2" applyFont="1" applyFill="1" applyBorder="1"/>
    <xf numFmtId="10" fontId="21" fillId="7" borderId="58" xfId="2" applyNumberFormat="1" applyFont="1" applyFill="1" applyBorder="1" applyAlignment="1">
      <alignment horizontal="center"/>
    </xf>
    <xf numFmtId="168" fontId="21" fillId="2" borderId="0" xfId="2" applyNumberFormat="1" applyFont="1" applyFill="1" applyAlignment="1">
      <alignment horizontal="center"/>
    </xf>
    <xf numFmtId="0" fontId="22" fillId="2" borderId="28" xfId="2" applyFont="1" applyFill="1" applyBorder="1"/>
    <xf numFmtId="0" fontId="22" fillId="2" borderId="46" xfId="2" applyFont="1" applyFill="1" applyBorder="1"/>
    <xf numFmtId="0" fontId="21" fillId="6" borderId="58" xfId="2" applyFont="1" applyFill="1" applyBorder="1" applyAlignment="1">
      <alignment horizontal="center"/>
    </xf>
    <xf numFmtId="0" fontId="21" fillId="2" borderId="35" xfId="2" applyFont="1" applyFill="1" applyBorder="1" applyAlignment="1">
      <alignment horizontal="center"/>
    </xf>
    <xf numFmtId="0" fontId="22" fillId="2" borderId="35" xfId="2" applyFont="1" applyFill="1" applyBorder="1"/>
    <xf numFmtId="0" fontId="22" fillId="2" borderId="59" xfId="2" applyFont="1" applyFill="1" applyBorder="1"/>
    <xf numFmtId="0" fontId="22" fillId="2" borderId="0" xfId="2" applyFont="1" applyFill="1" applyAlignment="1" applyProtection="1">
      <alignment horizontal="left"/>
      <protection locked="0"/>
    </xf>
    <xf numFmtId="0" fontId="22" fillId="2" borderId="0" xfId="2" applyFont="1" applyFill="1" applyProtection="1">
      <protection locked="0"/>
    </xf>
    <xf numFmtId="0" fontId="21" fillId="2" borderId="23" xfId="2" applyFont="1" applyFill="1" applyBorder="1" applyAlignment="1">
      <alignment horizontal="center"/>
    </xf>
    <xf numFmtId="0" fontId="22" fillId="2" borderId="24" xfId="2" applyFont="1" applyFill="1" applyBorder="1" applyAlignment="1">
      <alignment horizontal="center"/>
    </xf>
    <xf numFmtId="0" fontId="23" fillId="5" borderId="60" xfId="2" applyFont="1" applyFill="1" applyBorder="1" applyAlignment="1" applyProtection="1">
      <alignment horizontal="center"/>
      <protection locked="0"/>
    </xf>
    <xf numFmtId="0" fontId="23" fillId="5" borderId="28" xfId="2" applyFont="1" applyFill="1" applyBorder="1" applyAlignment="1" applyProtection="1">
      <alignment horizontal="center"/>
      <protection locked="0"/>
    </xf>
    <xf numFmtId="0" fontId="23" fillId="5" borderId="61" xfId="2" applyFont="1" applyFill="1" applyBorder="1" applyAlignment="1" applyProtection="1">
      <alignment horizontal="center"/>
      <protection locked="0"/>
    </xf>
    <xf numFmtId="0" fontId="23" fillId="5" borderId="62" xfId="2" applyFont="1" applyFill="1" applyBorder="1" applyAlignment="1" applyProtection="1">
      <alignment horizontal="center"/>
      <protection locked="0"/>
    </xf>
    <xf numFmtId="0" fontId="23" fillId="5" borderId="59" xfId="2" applyFont="1" applyFill="1" applyBorder="1" applyAlignment="1" applyProtection="1">
      <alignment horizontal="center"/>
      <protection locked="0"/>
    </xf>
    <xf numFmtId="1" fontId="21" fillId="6" borderId="25" xfId="2" applyNumberFormat="1" applyFont="1" applyFill="1" applyBorder="1" applyAlignment="1">
      <alignment horizontal="center"/>
    </xf>
    <xf numFmtId="0" fontId="9" fillId="2" borderId="39" xfId="2" applyFont="1" applyFill="1" applyBorder="1"/>
    <xf numFmtId="0" fontId="9" fillId="2" borderId="0" xfId="2" applyFont="1" applyFill="1" applyAlignment="1">
      <alignment horizontal="center"/>
    </xf>
    <xf numFmtId="10" fontId="9" fillId="2" borderId="39" xfId="2" applyNumberFormat="1" applyFont="1" applyFill="1" applyBorder="1"/>
    <xf numFmtId="0" fontId="18" fillId="2" borderId="0" xfId="2" applyFill="1"/>
    <xf numFmtId="0" fontId="19" fillId="2" borderId="34" xfId="2" applyFont="1" applyFill="1" applyBorder="1" applyAlignment="1">
      <alignment horizontal="center"/>
    </xf>
    <xf numFmtId="0" fontId="19" fillId="2" borderId="34" xfId="2" applyFont="1" applyFill="1" applyBorder="1" applyAlignment="1">
      <alignment horizontal="center"/>
    </xf>
    <xf numFmtId="0" fontId="9" fillId="2" borderId="34" xfId="2" applyFont="1" applyFill="1" applyBorder="1" applyAlignment="1">
      <alignment horizontal="center"/>
    </xf>
    <xf numFmtId="0" fontId="19" fillId="2" borderId="0" xfId="2" applyFont="1" applyFill="1" applyAlignment="1">
      <alignment horizontal="right"/>
    </xf>
    <xf numFmtId="0" fontId="9" fillId="2" borderId="35" xfId="2" applyFont="1" applyFill="1" applyBorder="1"/>
    <xf numFmtId="0" fontId="19" fillId="2" borderId="42" xfId="2" applyFont="1" applyFill="1" applyBorder="1"/>
    <xf numFmtId="0" fontId="9" fillId="2" borderId="42" xfId="2" applyFont="1" applyFill="1" applyBorder="1"/>
    <xf numFmtId="0" fontId="19" fillId="2" borderId="0" xfId="2" applyFont="1" applyFill="1" applyAlignment="1">
      <alignment horizontal="center"/>
    </xf>
    <xf numFmtId="0" fontId="20" fillId="2" borderId="0" xfId="2" applyFont="1" applyFill="1" applyAlignment="1">
      <alignment horizontal="center"/>
    </xf>
    <xf numFmtId="10" fontId="11" fillId="3" borderId="18" xfId="1" applyNumberFormat="1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5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8" sqref="E38"/>
    </sheetView>
  </sheetViews>
  <sheetFormatPr defaultRowHeight="13.8" x14ac:dyDescent="0.3"/>
  <cols>
    <col min="1" max="1" width="27.5546875" style="450" customWidth="1"/>
    <col min="2" max="2" width="20.44140625" style="450" customWidth="1"/>
    <col min="3" max="3" width="31.88671875" style="450" customWidth="1"/>
    <col min="4" max="4" width="25.88671875" style="450" customWidth="1"/>
    <col min="5" max="5" width="25.6640625" style="450" customWidth="1"/>
    <col min="6" max="6" width="23.109375" style="450" customWidth="1"/>
    <col min="7" max="7" width="28.44140625" style="450" customWidth="1"/>
    <col min="8" max="8" width="21.5546875" style="450" customWidth="1"/>
    <col min="9" max="9" width="9.109375" style="450" customWidth="1"/>
    <col min="10" max="16384" width="8.88671875" style="496"/>
  </cols>
  <sheetData>
    <row r="14" spans="1:6" ht="15" customHeight="1" x14ac:dyDescent="0.3">
      <c r="A14" s="449"/>
      <c r="C14" s="451"/>
      <c r="F14" s="451"/>
    </row>
    <row r="15" spans="1:6" ht="18.75" customHeight="1" x14ac:dyDescent="0.35">
      <c r="A15" s="452" t="s">
        <v>116</v>
      </c>
      <c r="B15" s="452"/>
      <c r="C15" s="452"/>
      <c r="D15" s="452"/>
      <c r="E15" s="452"/>
    </row>
    <row r="16" spans="1:6" ht="16.5" customHeight="1" x14ac:dyDescent="0.3">
      <c r="A16" s="453" t="s">
        <v>7</v>
      </c>
      <c r="B16" s="505" t="s">
        <v>117</v>
      </c>
    </row>
    <row r="17" spans="1:5" ht="16.5" customHeight="1" x14ac:dyDescent="0.3">
      <c r="A17" s="455" t="s">
        <v>118</v>
      </c>
      <c r="B17" s="449" t="s">
        <v>86</v>
      </c>
      <c r="D17" s="456"/>
      <c r="E17" s="457"/>
    </row>
    <row r="18" spans="1:5" ht="16.5" customHeight="1" x14ac:dyDescent="0.3">
      <c r="A18" s="458" t="s">
        <v>8</v>
      </c>
      <c r="B18" s="504" t="s">
        <v>113</v>
      </c>
      <c r="C18" s="457"/>
      <c r="D18" s="457"/>
      <c r="E18" s="457"/>
    </row>
    <row r="19" spans="1:5" ht="16.5" customHeight="1" x14ac:dyDescent="0.3">
      <c r="A19" s="458" t="s">
        <v>10</v>
      </c>
      <c r="B19" s="459">
        <v>96.9</v>
      </c>
      <c r="C19" s="457"/>
      <c r="D19" s="457"/>
      <c r="E19" s="457"/>
    </row>
    <row r="20" spans="1:5" ht="16.5" customHeight="1" x14ac:dyDescent="0.3">
      <c r="A20" s="455" t="s">
        <v>119</v>
      </c>
      <c r="B20" s="459">
        <v>24.55</v>
      </c>
      <c r="C20" s="457"/>
      <c r="D20" s="457"/>
      <c r="E20" s="457"/>
    </row>
    <row r="21" spans="1:5" ht="16.5" customHeight="1" x14ac:dyDescent="0.3">
      <c r="A21" s="455" t="s">
        <v>120</v>
      </c>
      <c r="B21" s="460">
        <f>11.45/100</f>
        <v>0.11449999999999999</v>
      </c>
      <c r="C21" s="457"/>
      <c r="D21" s="457"/>
      <c r="E21" s="457"/>
    </row>
    <row r="22" spans="1:5" ht="15.75" customHeight="1" x14ac:dyDescent="0.3">
      <c r="A22" s="457"/>
      <c r="B22" s="461"/>
      <c r="C22" s="457"/>
      <c r="D22" s="457"/>
      <c r="E22" s="457"/>
    </row>
    <row r="23" spans="1:5" ht="16.5" customHeight="1" x14ac:dyDescent="0.3">
      <c r="A23" s="462" t="s">
        <v>121</v>
      </c>
      <c r="B23" s="463" t="s">
        <v>122</v>
      </c>
      <c r="C23" s="462" t="s">
        <v>123</v>
      </c>
      <c r="D23" s="462" t="s">
        <v>124</v>
      </c>
      <c r="E23" s="462" t="s">
        <v>125</v>
      </c>
    </row>
    <row r="24" spans="1:5" ht="16.5" customHeight="1" x14ac:dyDescent="0.3">
      <c r="A24" s="464">
        <v>1</v>
      </c>
      <c r="B24" s="465">
        <v>26386297</v>
      </c>
      <c r="C24" s="465">
        <v>12272</v>
      </c>
      <c r="D24" s="466">
        <v>0.98</v>
      </c>
      <c r="E24" s="467">
        <v>12.06</v>
      </c>
    </row>
    <row r="25" spans="1:5" ht="16.5" customHeight="1" x14ac:dyDescent="0.3">
      <c r="A25" s="464">
        <v>2</v>
      </c>
      <c r="B25" s="465">
        <v>26442793</v>
      </c>
      <c r="C25" s="465">
        <v>12237</v>
      </c>
      <c r="D25" s="466">
        <v>0.98</v>
      </c>
      <c r="E25" s="466">
        <v>12.05</v>
      </c>
    </row>
    <row r="26" spans="1:5" ht="16.5" customHeight="1" x14ac:dyDescent="0.3">
      <c r="A26" s="464">
        <v>3</v>
      </c>
      <c r="B26" s="465">
        <v>26438192</v>
      </c>
      <c r="C26" s="465">
        <v>12253</v>
      </c>
      <c r="D26" s="466">
        <v>0.99</v>
      </c>
      <c r="E26" s="466">
        <v>12.03</v>
      </c>
    </row>
    <row r="27" spans="1:5" ht="16.5" customHeight="1" x14ac:dyDescent="0.3">
      <c r="A27" s="464">
        <v>4</v>
      </c>
      <c r="B27" s="465">
        <v>26509276</v>
      </c>
      <c r="C27" s="465">
        <v>12195</v>
      </c>
      <c r="D27" s="466">
        <v>0.99</v>
      </c>
      <c r="E27" s="466">
        <v>12.03</v>
      </c>
    </row>
    <row r="28" spans="1:5" ht="16.5" customHeight="1" x14ac:dyDescent="0.3">
      <c r="A28" s="464">
        <v>5</v>
      </c>
      <c r="B28" s="465">
        <v>26444577</v>
      </c>
      <c r="C28" s="465">
        <v>12258</v>
      </c>
      <c r="D28" s="466">
        <v>0.99</v>
      </c>
      <c r="E28" s="466">
        <v>12.03</v>
      </c>
    </row>
    <row r="29" spans="1:5" ht="16.5" customHeight="1" x14ac:dyDescent="0.3">
      <c r="A29" s="464">
        <v>6</v>
      </c>
      <c r="B29" s="468">
        <v>26464238</v>
      </c>
      <c r="C29" s="468">
        <v>12241</v>
      </c>
      <c r="D29" s="469">
        <v>1</v>
      </c>
      <c r="E29" s="469">
        <v>12.02</v>
      </c>
    </row>
    <row r="30" spans="1:5" ht="16.5" customHeight="1" x14ac:dyDescent="0.3">
      <c r="A30" s="470" t="s">
        <v>126</v>
      </c>
      <c r="B30" s="471">
        <f>AVERAGE(B24:B29)</f>
        <v>26447562.166666668</v>
      </c>
      <c r="C30" s="472">
        <f>AVERAGE(C24:C29)</f>
        <v>12242.666666666666</v>
      </c>
      <c r="D30" s="473">
        <f>AVERAGE(D24:D29)</f>
        <v>0.9883333333333334</v>
      </c>
      <c r="E30" s="473">
        <f>AVERAGE(E24:E29)</f>
        <v>12.036666666666667</v>
      </c>
    </row>
    <row r="31" spans="1:5" ht="16.5" customHeight="1" x14ac:dyDescent="0.3">
      <c r="A31" s="474" t="s">
        <v>127</v>
      </c>
      <c r="B31" s="475">
        <f>(STDEV(B24:B29)/B30)</f>
        <v>1.5085989911133792E-3</v>
      </c>
      <c r="C31" s="476"/>
      <c r="D31" s="476"/>
      <c r="E31" s="477"/>
    </row>
    <row r="32" spans="1:5" s="450" customFormat="1" ht="16.5" customHeight="1" x14ac:dyDescent="0.3">
      <c r="A32" s="478" t="s">
        <v>46</v>
      </c>
      <c r="B32" s="479">
        <f>COUNT(B24:B29)</f>
        <v>6</v>
      </c>
      <c r="C32" s="480"/>
      <c r="D32" s="481"/>
      <c r="E32" s="482"/>
    </row>
    <row r="33" spans="1:5" s="450" customFormat="1" ht="15.75" customHeight="1" x14ac:dyDescent="0.3">
      <c r="A33" s="457"/>
      <c r="B33" s="457"/>
      <c r="C33" s="457"/>
      <c r="D33" s="457"/>
      <c r="E33" s="457"/>
    </row>
    <row r="34" spans="1:5" s="450" customFormat="1" ht="16.5" customHeight="1" x14ac:dyDescent="0.3">
      <c r="A34" s="458" t="s">
        <v>128</v>
      </c>
      <c r="B34" s="483" t="s">
        <v>129</v>
      </c>
      <c r="C34" s="484"/>
      <c r="D34" s="484"/>
      <c r="E34" s="484"/>
    </row>
    <row r="35" spans="1:5" ht="16.5" customHeight="1" x14ac:dyDescent="0.3">
      <c r="A35" s="458"/>
      <c r="B35" s="483" t="s">
        <v>130</v>
      </c>
      <c r="C35" s="484"/>
      <c r="D35" s="484"/>
      <c r="E35" s="484"/>
    </row>
    <row r="36" spans="1:5" ht="16.5" customHeight="1" x14ac:dyDescent="0.3">
      <c r="A36" s="458"/>
      <c r="B36" s="483" t="s">
        <v>131</v>
      </c>
      <c r="C36" s="484"/>
      <c r="D36" s="484"/>
      <c r="E36" s="484"/>
    </row>
    <row r="37" spans="1:5" ht="15.75" customHeight="1" x14ac:dyDescent="0.3">
      <c r="A37" s="457"/>
      <c r="B37" s="457"/>
      <c r="C37" s="457"/>
      <c r="D37" s="457"/>
      <c r="E37" s="457"/>
    </row>
    <row r="38" spans="1:5" ht="16.5" customHeight="1" x14ac:dyDescent="0.3">
      <c r="A38" s="453" t="s">
        <v>7</v>
      </c>
      <c r="B38" s="454" t="s">
        <v>132</v>
      </c>
    </row>
    <row r="39" spans="1:5" ht="16.5" customHeight="1" x14ac:dyDescent="0.3">
      <c r="A39" s="458" t="s">
        <v>8</v>
      </c>
      <c r="B39" s="455"/>
      <c r="C39" s="457"/>
      <c r="D39" s="457"/>
      <c r="E39" s="457"/>
    </row>
    <row r="40" spans="1:5" ht="16.5" customHeight="1" x14ac:dyDescent="0.3">
      <c r="A40" s="458" t="s">
        <v>10</v>
      </c>
      <c r="B40" s="459"/>
      <c r="C40" s="457"/>
      <c r="D40" s="457"/>
      <c r="E40" s="457"/>
    </row>
    <row r="41" spans="1:5" ht="16.5" customHeight="1" x14ac:dyDescent="0.3">
      <c r="A41" s="455" t="s">
        <v>119</v>
      </c>
      <c r="B41" s="459"/>
      <c r="C41" s="457"/>
      <c r="D41" s="457"/>
      <c r="E41" s="457"/>
    </row>
    <row r="42" spans="1:5" ht="16.5" customHeight="1" x14ac:dyDescent="0.3">
      <c r="A42" s="455" t="s">
        <v>120</v>
      </c>
      <c r="B42" s="460"/>
      <c r="C42" s="457"/>
      <c r="D42" s="457"/>
      <c r="E42" s="457"/>
    </row>
    <row r="43" spans="1:5" ht="15.75" customHeight="1" x14ac:dyDescent="0.3">
      <c r="A43" s="457"/>
      <c r="B43" s="457"/>
      <c r="C43" s="457"/>
      <c r="D43" s="457"/>
      <c r="E43" s="457"/>
    </row>
    <row r="44" spans="1:5" ht="16.5" customHeight="1" x14ac:dyDescent="0.3">
      <c r="A44" s="462" t="s">
        <v>121</v>
      </c>
      <c r="B44" s="485" t="s">
        <v>122</v>
      </c>
      <c r="C44" s="462" t="s">
        <v>123</v>
      </c>
      <c r="D44" s="462" t="s">
        <v>124</v>
      </c>
      <c r="E44" s="462" t="s">
        <v>125</v>
      </c>
    </row>
    <row r="45" spans="1:5" ht="16.5" customHeight="1" x14ac:dyDescent="0.3">
      <c r="A45" s="486">
        <v>1</v>
      </c>
      <c r="B45" s="487"/>
      <c r="C45" s="488"/>
      <c r="D45" s="466"/>
      <c r="E45" s="467"/>
    </row>
    <row r="46" spans="1:5" ht="16.5" customHeight="1" x14ac:dyDescent="0.3">
      <c r="A46" s="486">
        <v>2</v>
      </c>
      <c r="B46" s="489"/>
      <c r="C46" s="488"/>
      <c r="D46" s="466"/>
      <c r="E46" s="466"/>
    </row>
    <row r="47" spans="1:5" ht="16.5" customHeight="1" x14ac:dyDescent="0.3">
      <c r="A47" s="486">
        <v>3</v>
      </c>
      <c r="B47" s="489"/>
      <c r="C47" s="488"/>
      <c r="D47" s="466"/>
      <c r="E47" s="466"/>
    </row>
    <row r="48" spans="1:5" ht="16.5" customHeight="1" x14ac:dyDescent="0.3">
      <c r="A48" s="486">
        <v>4</v>
      </c>
      <c r="B48" s="489"/>
      <c r="C48" s="488"/>
      <c r="D48" s="466"/>
      <c r="E48" s="466"/>
    </row>
    <row r="49" spans="1:7" ht="16.5" customHeight="1" x14ac:dyDescent="0.3">
      <c r="A49" s="486">
        <v>5</v>
      </c>
      <c r="B49" s="489"/>
      <c r="C49" s="488"/>
      <c r="D49" s="466"/>
      <c r="E49" s="466"/>
    </row>
    <row r="50" spans="1:7" ht="16.5" customHeight="1" x14ac:dyDescent="0.3">
      <c r="A50" s="486">
        <v>6</v>
      </c>
      <c r="B50" s="490"/>
      <c r="C50" s="491"/>
      <c r="D50" s="469"/>
      <c r="E50" s="469"/>
    </row>
    <row r="51" spans="1:7" ht="16.5" customHeight="1" x14ac:dyDescent="0.3">
      <c r="A51" s="470" t="s">
        <v>126</v>
      </c>
      <c r="B51" s="492" t="e">
        <f>AVERAGE(B45:B50)</f>
        <v>#DIV/0!</v>
      </c>
      <c r="C51" s="472" t="e">
        <f>AVERAGE(C45:C50)</f>
        <v>#DIV/0!</v>
      </c>
      <c r="D51" s="473" t="e">
        <f>AVERAGE(D45:D50)</f>
        <v>#DIV/0!</v>
      </c>
      <c r="E51" s="473" t="e">
        <f>AVERAGE(E45:E50)</f>
        <v>#DIV/0!</v>
      </c>
    </row>
    <row r="52" spans="1:7" ht="16.5" customHeight="1" x14ac:dyDescent="0.3">
      <c r="A52" s="474" t="s">
        <v>127</v>
      </c>
      <c r="B52" s="475" t="e">
        <f>(STDEV(B45:B50)/B51)</f>
        <v>#DIV/0!</v>
      </c>
      <c r="C52" s="476"/>
      <c r="D52" s="476"/>
      <c r="E52" s="477"/>
    </row>
    <row r="53" spans="1:7" s="450" customFormat="1" ht="16.5" customHeight="1" x14ac:dyDescent="0.3">
      <c r="A53" s="478" t="s">
        <v>46</v>
      </c>
      <c r="B53" s="479">
        <f>COUNT(B45:B50)</f>
        <v>0</v>
      </c>
      <c r="C53" s="480"/>
      <c r="D53" s="481"/>
      <c r="E53" s="482"/>
    </row>
    <row r="54" spans="1:7" s="450" customFormat="1" ht="15.75" customHeight="1" x14ac:dyDescent="0.3">
      <c r="A54" s="457"/>
      <c r="B54" s="457"/>
      <c r="C54" s="457"/>
      <c r="D54" s="457"/>
      <c r="E54" s="457"/>
    </row>
    <row r="55" spans="1:7" s="450" customFormat="1" ht="16.5" customHeight="1" x14ac:dyDescent="0.3">
      <c r="A55" s="458" t="s">
        <v>128</v>
      </c>
      <c r="B55" s="483" t="s">
        <v>129</v>
      </c>
      <c r="C55" s="484"/>
      <c r="D55" s="484"/>
      <c r="E55" s="484"/>
    </row>
    <row r="56" spans="1:7" ht="16.5" customHeight="1" x14ac:dyDescent="0.3">
      <c r="A56" s="458"/>
      <c r="B56" s="483" t="s">
        <v>130</v>
      </c>
      <c r="C56" s="484"/>
      <c r="D56" s="484"/>
      <c r="E56" s="484"/>
    </row>
    <row r="57" spans="1:7" ht="16.5" customHeight="1" x14ac:dyDescent="0.3">
      <c r="A57" s="458"/>
      <c r="B57" s="483" t="s">
        <v>131</v>
      </c>
      <c r="C57" s="484"/>
      <c r="D57" s="484"/>
      <c r="E57" s="484"/>
    </row>
    <row r="58" spans="1:7" ht="14.25" customHeight="1" thickBot="1" x14ac:dyDescent="0.35">
      <c r="A58" s="493"/>
      <c r="B58" s="494"/>
      <c r="D58" s="495"/>
      <c r="F58" s="496"/>
      <c r="G58" s="496"/>
    </row>
    <row r="59" spans="1:7" ht="15" customHeight="1" x14ac:dyDescent="0.3">
      <c r="B59" s="497" t="s">
        <v>78</v>
      </c>
      <c r="C59" s="497"/>
      <c r="E59" s="498" t="s">
        <v>79</v>
      </c>
      <c r="F59" s="499"/>
      <c r="G59" s="498" t="s">
        <v>80</v>
      </c>
    </row>
    <row r="60" spans="1:7" ht="15" customHeight="1" x14ac:dyDescent="0.3">
      <c r="A60" s="500" t="s">
        <v>81</v>
      </c>
      <c r="B60" s="501"/>
      <c r="C60" s="501"/>
      <c r="E60" s="501"/>
      <c r="G60" s="501"/>
    </row>
    <row r="61" spans="1:7" ht="15" customHeight="1" x14ac:dyDescent="0.3">
      <c r="A61" s="500" t="s">
        <v>82</v>
      </c>
      <c r="B61" s="502"/>
      <c r="C61" s="502"/>
      <c r="E61" s="502"/>
      <c r="G61" s="5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view="pageBreakPreview" topLeftCell="A109" zoomScale="55" zoomScaleNormal="75" workbookViewId="0">
      <selection activeCell="E72" sqref="E72"/>
    </sheetView>
  </sheetViews>
  <sheetFormatPr defaultRowHeight="18" x14ac:dyDescent="0.35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41.109375" style="2" customWidth="1"/>
    <col min="9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7" spans="1:14" x14ac:dyDescent="0.35">
      <c r="A17" s="1" t="s">
        <v>0</v>
      </c>
      <c r="B17" s="1"/>
    </row>
    <row r="18" spans="1:14" x14ac:dyDescent="0.35">
      <c r="A18" s="3" t="s">
        <v>1</v>
      </c>
      <c r="B18" s="408"/>
      <c r="C18" s="408"/>
      <c r="D18" s="100"/>
      <c r="E18" s="100"/>
    </row>
    <row r="19" spans="1:14" x14ac:dyDescent="0.35">
      <c r="A19" s="3" t="s">
        <v>2</v>
      </c>
      <c r="B19" s="101"/>
    </row>
    <row r="20" spans="1:14" x14ac:dyDescent="0.35">
      <c r="A20" s="3" t="s">
        <v>3</v>
      </c>
      <c r="B20" s="101"/>
    </row>
    <row r="21" spans="1:14" x14ac:dyDescent="0.35">
      <c r="A21" s="3" t="s">
        <v>4</v>
      </c>
      <c r="B21" s="141"/>
      <c r="C21" s="141"/>
      <c r="D21" s="141"/>
      <c r="E21" s="141"/>
      <c r="F21" s="141"/>
      <c r="G21" s="141"/>
      <c r="H21" s="141"/>
      <c r="I21" s="141"/>
    </row>
    <row r="22" spans="1:14" x14ac:dyDescent="0.35">
      <c r="A22" s="3" t="s">
        <v>5</v>
      </c>
      <c r="B22" s="102"/>
    </row>
    <row r="23" spans="1:14" x14ac:dyDescent="0.35">
      <c r="A23" s="3" t="s">
        <v>6</v>
      </c>
      <c r="B23" s="102"/>
    </row>
    <row r="24" spans="1:14" x14ac:dyDescent="0.35">
      <c r="A24" s="3"/>
      <c r="B24" s="6"/>
    </row>
    <row r="25" spans="1:14" x14ac:dyDescent="0.35">
      <c r="A25" s="7" t="s">
        <v>7</v>
      </c>
      <c r="B25" s="6"/>
    </row>
    <row r="26" spans="1:14" x14ac:dyDescent="0.35">
      <c r="A26" s="8" t="s">
        <v>8</v>
      </c>
      <c r="B26" s="103"/>
    </row>
    <row r="27" spans="1:14" x14ac:dyDescent="0.35">
      <c r="A27" s="10" t="s">
        <v>9</v>
      </c>
      <c r="B27" s="103"/>
    </row>
    <row r="28" spans="1:14" ht="19.5" customHeight="1" x14ac:dyDescent="0.35">
      <c r="A28" s="10" t="s">
        <v>10</v>
      </c>
      <c r="B28" s="104"/>
    </row>
    <row r="29" spans="1:14" s="12" customFormat="1" ht="15.75" customHeight="1" x14ac:dyDescent="0.35">
      <c r="A29" s="10" t="s">
        <v>11</v>
      </c>
      <c r="B29" s="103"/>
      <c r="C29" s="405" t="s">
        <v>12</v>
      </c>
      <c r="D29" s="406"/>
      <c r="E29" s="406"/>
      <c r="F29" s="406"/>
      <c r="G29" s="407"/>
      <c r="I29" s="13"/>
      <c r="J29" s="13"/>
      <c r="K29" s="13"/>
      <c r="L29" s="13"/>
    </row>
    <row r="30" spans="1:14" s="12" customFormat="1" ht="19.5" customHeight="1" x14ac:dyDescent="0.35">
      <c r="A30" s="10" t="s">
        <v>13</v>
      </c>
      <c r="B30" s="9">
        <f>B28-B29</f>
        <v>0</v>
      </c>
      <c r="C30" s="14"/>
      <c r="D30" s="14"/>
      <c r="E30" s="14"/>
      <c r="F30" s="14"/>
      <c r="G30" s="15"/>
      <c r="I30" s="13"/>
      <c r="J30" s="13"/>
      <c r="K30" s="13"/>
      <c r="L30" s="13"/>
    </row>
    <row r="31" spans="1:14" s="12" customFormat="1" ht="17.25" customHeight="1" x14ac:dyDescent="0.35">
      <c r="A31" s="10" t="s">
        <v>14</v>
      </c>
      <c r="B31" s="105">
        <v>1</v>
      </c>
      <c r="C31" s="422" t="s">
        <v>15</v>
      </c>
      <c r="D31" s="423"/>
      <c r="E31" s="423"/>
      <c r="F31" s="423"/>
      <c r="G31" s="423"/>
      <c r="H31" s="424"/>
      <c r="I31" s="13"/>
      <c r="J31" s="13"/>
      <c r="K31" s="13"/>
      <c r="L31" s="13"/>
    </row>
    <row r="32" spans="1:14" s="12" customFormat="1" ht="17.25" customHeight="1" x14ac:dyDescent="0.35">
      <c r="A32" s="10" t="s">
        <v>16</v>
      </c>
      <c r="B32" s="105">
        <v>1</v>
      </c>
      <c r="C32" s="422" t="s">
        <v>17</v>
      </c>
      <c r="D32" s="423"/>
      <c r="E32" s="423"/>
      <c r="F32" s="423"/>
      <c r="G32" s="423"/>
      <c r="H32" s="424"/>
      <c r="I32" s="13"/>
      <c r="J32" s="13"/>
      <c r="K32" s="13"/>
      <c r="L32" s="17"/>
      <c r="M32" s="17"/>
      <c r="N32" s="18"/>
    </row>
    <row r="33" spans="1:14" s="12" customFormat="1" ht="17.25" customHeight="1" x14ac:dyDescent="0.35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5">
      <c r="A34" s="10" t="s">
        <v>18</v>
      </c>
      <c r="B34" s="20">
        <f>B31/B32</f>
        <v>1</v>
      </c>
      <c r="C34" s="2" t="s">
        <v>19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customHeight="1" x14ac:dyDescent="0.35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15.75" customHeight="1" x14ac:dyDescent="0.35">
      <c r="A36" s="21" t="s">
        <v>20</v>
      </c>
      <c r="B36" s="143">
        <v>1</v>
      </c>
      <c r="C36" s="2"/>
      <c r="D36" s="409" t="s">
        <v>21</v>
      </c>
      <c r="E36" s="432"/>
      <c r="F36" s="409" t="s">
        <v>22</v>
      </c>
      <c r="G36" s="410"/>
      <c r="J36" s="13"/>
      <c r="K36" s="13"/>
      <c r="L36" s="17"/>
      <c r="M36" s="17"/>
      <c r="N36" s="18"/>
    </row>
    <row r="37" spans="1:14" s="12" customFormat="1" ht="15.75" customHeight="1" x14ac:dyDescent="0.35">
      <c r="A37" s="22" t="s">
        <v>23</v>
      </c>
      <c r="B37" s="144">
        <v>1</v>
      </c>
      <c r="C37" s="24" t="s">
        <v>24</v>
      </c>
      <c r="D37" s="25" t="s">
        <v>25</v>
      </c>
      <c r="E37" s="86" t="s">
        <v>26</v>
      </c>
      <c r="F37" s="25" t="s">
        <v>25</v>
      </c>
      <c r="G37" s="26" t="s">
        <v>26</v>
      </c>
      <c r="J37" s="13"/>
      <c r="K37" s="13"/>
      <c r="L37" s="17"/>
      <c r="M37" s="17"/>
      <c r="N37" s="18"/>
    </row>
    <row r="38" spans="1:14" s="12" customFormat="1" ht="21.75" customHeight="1" x14ac:dyDescent="0.35">
      <c r="A38" s="22" t="s">
        <v>27</v>
      </c>
      <c r="B38" s="144">
        <v>1</v>
      </c>
      <c r="C38" s="27">
        <v>1</v>
      </c>
      <c r="D38" s="145"/>
      <c r="E38" s="114" t="str">
        <f>IF(ISBLANK(D38),"-",$D$48/$D$45*D38)</f>
        <v>-</v>
      </c>
      <c r="F38" s="145"/>
      <c r="G38" s="117" t="str">
        <f>IF(ISBLANK(F38),"-",$D$48/$F$45*F38)</f>
        <v>-</v>
      </c>
      <c r="J38" s="13"/>
      <c r="K38" s="13"/>
      <c r="L38" s="17"/>
      <c r="M38" s="17"/>
      <c r="N38" s="18"/>
    </row>
    <row r="39" spans="1:14" s="12" customFormat="1" ht="21.75" customHeight="1" x14ac:dyDescent="0.35">
      <c r="A39" s="22" t="s">
        <v>28</v>
      </c>
      <c r="B39" s="144">
        <v>1</v>
      </c>
      <c r="C39" s="23">
        <v>2</v>
      </c>
      <c r="D39" s="146"/>
      <c r="E39" s="115" t="str">
        <f>IF(ISBLANK(D39),"-",$D$48/$D$45*D39)</f>
        <v>-</v>
      </c>
      <c r="F39" s="146"/>
      <c r="G39" s="118" t="str">
        <f>IF(ISBLANK(F39),"-",$D$48/$F$45*F39)</f>
        <v>-</v>
      </c>
      <c r="J39" s="13"/>
      <c r="K39" s="13"/>
      <c r="L39" s="17"/>
      <c r="M39" s="17"/>
      <c r="N39" s="18"/>
    </row>
    <row r="40" spans="1:14" ht="21.75" customHeight="1" x14ac:dyDescent="0.35">
      <c r="A40" s="22" t="s">
        <v>29</v>
      </c>
      <c r="B40" s="144">
        <v>1</v>
      </c>
      <c r="C40" s="23">
        <v>3</v>
      </c>
      <c r="D40" s="146"/>
      <c r="E40" s="115" t="str">
        <f>IF(ISBLANK(D40),"-",$D$48/$D$45*D40)</f>
        <v>-</v>
      </c>
      <c r="F40" s="146"/>
      <c r="G40" s="118" t="str">
        <f>IF(ISBLANK(F40),"-",$D$48/$F$45*F40)</f>
        <v>-</v>
      </c>
      <c r="L40" s="17"/>
      <c r="M40" s="17"/>
      <c r="N40" s="29"/>
    </row>
    <row r="41" spans="1:14" ht="21.75" customHeight="1" x14ac:dyDescent="0.35">
      <c r="A41" s="22" t="s">
        <v>30</v>
      </c>
      <c r="B41" s="144">
        <v>1</v>
      </c>
      <c r="C41" s="30">
        <v>4</v>
      </c>
      <c r="D41" s="147"/>
      <c r="E41" s="116" t="str">
        <f>IF(ISBLANK(D41),"-",$D$48/$D$45*D41)</f>
        <v>-</v>
      </c>
      <c r="F41" s="147"/>
      <c r="G41" s="120" t="str">
        <f>IF(ISBLANK(F41),"-",$D$48/$F$45*F41)</f>
        <v>-</v>
      </c>
      <c r="L41" s="17"/>
      <c r="M41" s="17"/>
      <c r="N41" s="29"/>
    </row>
    <row r="42" spans="1:14" ht="22.5" customHeight="1" x14ac:dyDescent="0.35">
      <c r="A42" s="22" t="s">
        <v>31</v>
      </c>
      <c r="B42" s="144">
        <v>1</v>
      </c>
      <c r="C42" s="32" t="s">
        <v>32</v>
      </c>
      <c r="D42" s="164" t="e">
        <f>AVERAGE(D38:D41)</f>
        <v>#DIV/0!</v>
      </c>
      <c r="E42" s="60" t="e">
        <f>AVERAGE(E38:E41)</f>
        <v>#DIV/0!</v>
      </c>
      <c r="F42" s="33" t="e">
        <f>AVERAGE(F38:F41)</f>
        <v>#DIV/0!</v>
      </c>
      <c r="G42" s="34" t="e">
        <f>AVERAGE(G38:G41)</f>
        <v>#DIV/0!</v>
      </c>
      <c r="H42" s="138"/>
    </row>
    <row r="43" spans="1:14" ht="21.75" customHeight="1" x14ac:dyDescent="0.35">
      <c r="A43" s="22" t="s">
        <v>33</v>
      </c>
      <c r="B43" s="104">
        <v>1</v>
      </c>
      <c r="C43" s="165" t="s">
        <v>34</v>
      </c>
      <c r="D43" s="166"/>
      <c r="E43" s="29"/>
      <c r="F43" s="148"/>
      <c r="H43" s="138"/>
    </row>
    <row r="44" spans="1:14" ht="21.75" customHeight="1" x14ac:dyDescent="0.35">
      <c r="A44" s="22" t="s">
        <v>35</v>
      </c>
      <c r="B44" s="104">
        <v>1</v>
      </c>
      <c r="C44" s="167" t="s">
        <v>36</v>
      </c>
      <c r="D44" s="168">
        <f>D43*$B$34</f>
        <v>0</v>
      </c>
      <c r="E44" s="36"/>
      <c r="F44" s="35">
        <f>F43*$B$34</f>
        <v>0</v>
      </c>
      <c r="H44" s="138"/>
    </row>
    <row r="45" spans="1:14" ht="19.5" customHeight="1" x14ac:dyDescent="0.35">
      <c r="A45" s="22" t="s">
        <v>37</v>
      </c>
      <c r="B45" s="163">
        <f>(B44/B43)*(B42/B41)*(B40/B39)*(B38/B37)*B36</f>
        <v>1</v>
      </c>
      <c r="C45" s="167" t="s">
        <v>38</v>
      </c>
      <c r="D45" s="169">
        <f>D44*$B$30/100</f>
        <v>0</v>
      </c>
      <c r="E45" s="38"/>
      <c r="F45" s="37">
        <f>F44*$B$30/100</f>
        <v>0</v>
      </c>
      <c r="H45" s="138"/>
    </row>
    <row r="46" spans="1:14" ht="19.5" customHeight="1" x14ac:dyDescent="0.35">
      <c r="A46" s="411" t="s">
        <v>39</v>
      </c>
      <c r="B46" s="412"/>
      <c r="C46" s="167" t="s">
        <v>40</v>
      </c>
      <c r="D46" s="168">
        <f>D45/$B$45</f>
        <v>0</v>
      </c>
      <c r="E46" s="38"/>
      <c r="F46" s="39">
        <f>F45/$B$45</f>
        <v>0</v>
      </c>
      <c r="H46" s="138"/>
    </row>
    <row r="47" spans="1:14" ht="19.5" customHeight="1" x14ac:dyDescent="0.35">
      <c r="A47" s="413"/>
      <c r="B47" s="414"/>
      <c r="C47" s="167" t="s">
        <v>41</v>
      </c>
      <c r="D47" s="170">
        <v>0.5</v>
      </c>
      <c r="F47" s="41"/>
      <c r="H47" s="138"/>
    </row>
    <row r="48" spans="1:14" x14ac:dyDescent="0.35">
      <c r="C48" s="167" t="s">
        <v>42</v>
      </c>
      <c r="D48" s="168">
        <f>D47*$B$45</f>
        <v>0.5</v>
      </c>
      <c r="F48" s="41"/>
      <c r="H48" s="138"/>
    </row>
    <row r="49" spans="1:12" ht="19.5" customHeight="1" x14ac:dyDescent="0.35">
      <c r="C49" s="171" t="s">
        <v>43</v>
      </c>
      <c r="D49" s="172">
        <f>D48/B34</f>
        <v>0.5</v>
      </c>
      <c r="F49" s="45"/>
      <c r="H49" s="138"/>
    </row>
    <row r="50" spans="1:12" x14ac:dyDescent="0.35">
      <c r="C50" s="173" t="s">
        <v>44</v>
      </c>
      <c r="D50" s="174" t="e">
        <f>AVERAGE(E38:E41,G38:G41)</f>
        <v>#DIV/0!</v>
      </c>
      <c r="F50" s="45"/>
      <c r="H50" s="138"/>
    </row>
    <row r="51" spans="1:12" x14ac:dyDescent="0.35">
      <c r="C51" s="40" t="s">
        <v>45</v>
      </c>
      <c r="D51" s="46" t="e">
        <f>STDEV(E38:E41,G38:G41)/D50</f>
        <v>#DIV/0!</v>
      </c>
      <c r="F51" s="45"/>
    </row>
    <row r="52" spans="1:12" ht="19.5" customHeight="1" x14ac:dyDescent="0.35">
      <c r="C52" s="42" t="s">
        <v>46</v>
      </c>
      <c r="D52" s="47">
        <f>COUNT(E38:E41,G38:G41)</f>
        <v>0</v>
      </c>
      <c r="F52" s="45"/>
    </row>
    <row r="54" spans="1:12" x14ac:dyDescent="0.35">
      <c r="A54" s="1" t="s">
        <v>7</v>
      </c>
      <c r="B54" s="48" t="s">
        <v>47</v>
      </c>
    </row>
    <row r="55" spans="1:12" x14ac:dyDescent="0.35">
      <c r="A55" s="2" t="s">
        <v>48</v>
      </c>
      <c r="B55" s="5">
        <f>B21</f>
        <v>0</v>
      </c>
    </row>
    <row r="56" spans="1:12" x14ac:dyDescent="0.35">
      <c r="A56" s="4" t="s">
        <v>49</v>
      </c>
      <c r="B56" s="103"/>
      <c r="C56" s="2">
        <f>B20</f>
        <v>0</v>
      </c>
      <c r="H56" s="11"/>
    </row>
    <row r="57" spans="1:12" x14ac:dyDescent="0.35">
      <c r="A57" s="5" t="s">
        <v>50</v>
      </c>
      <c r="B57" s="142" t="e">
        <f>#REF!</f>
        <v>#REF!</v>
      </c>
      <c r="H57" s="11"/>
    </row>
    <row r="58" spans="1:12" ht="19.5" customHeight="1" x14ac:dyDescent="0.35">
      <c r="H58" s="11"/>
    </row>
    <row r="59" spans="1:12" s="12" customFormat="1" ht="15.75" customHeight="1" x14ac:dyDescent="0.35">
      <c r="A59" s="21" t="s">
        <v>51</v>
      </c>
      <c r="B59" s="143">
        <v>1</v>
      </c>
      <c r="C59" s="2"/>
      <c r="D59" s="50" t="s">
        <v>52</v>
      </c>
      <c r="E59" s="49" t="s">
        <v>53</v>
      </c>
      <c r="F59" s="49" t="s">
        <v>25</v>
      </c>
      <c r="G59" s="49" t="s">
        <v>54</v>
      </c>
      <c r="H59" s="24" t="s">
        <v>55</v>
      </c>
      <c r="L59" s="13"/>
    </row>
    <row r="60" spans="1:12" s="12" customFormat="1" ht="22.5" customHeight="1" x14ac:dyDescent="0.35">
      <c r="A60" s="22" t="s">
        <v>56</v>
      </c>
      <c r="B60" s="144">
        <v>1</v>
      </c>
      <c r="C60" s="425" t="s">
        <v>57</v>
      </c>
      <c r="D60" s="429"/>
      <c r="E60" s="51">
        <v>1</v>
      </c>
      <c r="F60" s="150"/>
      <c r="G60" s="90" t="str">
        <f>IF(ISBLANK(F60),"-",(F60/$D$50*$D$47*$B$68)*($B$57/$D$60))</f>
        <v>-</v>
      </c>
      <c r="H60" s="92" t="str">
        <f t="shared" ref="H60:H71" si="0">IF(ISBLANK(F60),"-",G60/$B$56)</f>
        <v>-</v>
      </c>
      <c r="L60" s="13"/>
    </row>
    <row r="61" spans="1:12" s="12" customFormat="1" ht="21.75" customHeight="1" x14ac:dyDescent="0.35">
      <c r="A61" s="22" t="s">
        <v>58</v>
      </c>
      <c r="B61" s="144">
        <v>1</v>
      </c>
      <c r="C61" s="426"/>
      <c r="D61" s="430"/>
      <c r="E61" s="52">
        <v>2</v>
      </c>
      <c r="F61" s="146"/>
      <c r="G61" s="91" t="str">
        <f>IF(ISBLANK(F61),"-",(F61/$D$50*$D$47*$B$68)*($B$57/$D$60))</f>
        <v>-</v>
      </c>
      <c r="H61" s="93" t="str">
        <f t="shared" si="0"/>
        <v>-</v>
      </c>
      <c r="L61" s="13"/>
    </row>
    <row r="62" spans="1:12" s="12" customFormat="1" ht="21.75" customHeight="1" x14ac:dyDescent="0.35">
      <c r="A62" s="22" t="s">
        <v>59</v>
      </c>
      <c r="B62" s="144">
        <v>1</v>
      </c>
      <c r="C62" s="426"/>
      <c r="D62" s="430"/>
      <c r="E62" s="52">
        <v>3</v>
      </c>
      <c r="F62" s="146"/>
      <c r="G62" s="91" t="str">
        <f>IF(ISBLANK(F62),"-",(F62/$D$50*$D$47*$B$68)*($B$57/$D$60))</f>
        <v>-</v>
      </c>
      <c r="H62" s="93" t="str">
        <f t="shared" si="0"/>
        <v>-</v>
      </c>
      <c r="L62" s="13"/>
    </row>
    <row r="63" spans="1:12" ht="21" customHeight="1" x14ac:dyDescent="0.35">
      <c r="A63" s="22" t="s">
        <v>60</v>
      </c>
      <c r="B63" s="144">
        <v>1</v>
      </c>
      <c r="C63" s="427"/>
      <c r="D63" s="431"/>
      <c r="E63" s="53">
        <v>4</v>
      </c>
      <c r="F63" s="151"/>
      <c r="G63" s="91" t="str">
        <f>IF(ISBLANK(F63),"-",(F63/$D$50*$D$47*$B$68)*($B$57/$D$60))</f>
        <v>-</v>
      </c>
      <c r="H63" s="93" t="str">
        <f t="shared" si="0"/>
        <v>-</v>
      </c>
    </row>
    <row r="64" spans="1:12" ht="21.75" customHeight="1" x14ac:dyDescent="0.35">
      <c r="A64" s="22" t="s">
        <v>61</v>
      </c>
      <c r="B64" s="144">
        <v>1</v>
      </c>
      <c r="C64" s="425" t="s">
        <v>62</v>
      </c>
      <c r="D64" s="429"/>
      <c r="E64" s="51">
        <v>1</v>
      </c>
      <c r="F64" s="150"/>
      <c r="G64" s="134" t="str">
        <f>IF(ISBLANK(F64),"-",(F64/$D$50*$D$47*$B$68)*($B$57/$D$64))</f>
        <v>-</v>
      </c>
      <c r="H64" s="131" t="str">
        <f t="shared" si="0"/>
        <v>-</v>
      </c>
    </row>
    <row r="65" spans="1:8" ht="21.75" customHeight="1" x14ac:dyDescent="0.35">
      <c r="A65" s="22" t="s">
        <v>63</v>
      </c>
      <c r="B65" s="144">
        <v>1</v>
      </c>
      <c r="C65" s="426"/>
      <c r="D65" s="430"/>
      <c r="E65" s="52">
        <v>2</v>
      </c>
      <c r="F65" s="146"/>
      <c r="G65" s="135" t="str">
        <f>IF(ISBLANK(F65),"-",(F65/$D$50*$D$47*$B$68)*($B$57/$D$64))</f>
        <v>-</v>
      </c>
      <c r="H65" s="132" t="str">
        <f t="shared" si="0"/>
        <v>-</v>
      </c>
    </row>
    <row r="66" spans="1:8" ht="21.75" customHeight="1" x14ac:dyDescent="0.35">
      <c r="A66" s="22" t="s">
        <v>64</v>
      </c>
      <c r="B66" s="144">
        <v>1</v>
      </c>
      <c r="C66" s="426"/>
      <c r="D66" s="430"/>
      <c r="E66" s="52">
        <v>3</v>
      </c>
      <c r="F66" s="146"/>
      <c r="G66" s="135" t="str">
        <f>IF(ISBLANK(F66),"-",(F66/$D$50*$D$47*$B$68)*($B$57/$D$64))</f>
        <v>-</v>
      </c>
      <c r="H66" s="132" t="str">
        <f t="shared" si="0"/>
        <v>-</v>
      </c>
    </row>
    <row r="67" spans="1:8" ht="21" customHeight="1" x14ac:dyDescent="0.35">
      <c r="A67" s="22" t="s">
        <v>65</v>
      </c>
      <c r="B67" s="144">
        <v>1</v>
      </c>
      <c r="C67" s="427"/>
      <c r="D67" s="431"/>
      <c r="E67" s="53">
        <v>4</v>
      </c>
      <c r="F67" s="151"/>
      <c r="G67" s="136" t="str">
        <f>IF(ISBLANK(F67),"-",(F67/$D$50*$D$47*$B$68)*($B$57/$D$64))</f>
        <v>-</v>
      </c>
      <c r="H67" s="133" t="str">
        <f t="shared" si="0"/>
        <v>-</v>
      </c>
    </row>
    <row r="68" spans="1:8" ht="21.75" customHeight="1" x14ac:dyDescent="0.35">
      <c r="A68" s="22" t="s">
        <v>66</v>
      </c>
      <c r="B68" s="152">
        <f>(B67/B66)*(B65/B64)*(B63/B62)*(B61/B60)*B59</f>
        <v>1</v>
      </c>
      <c r="C68" s="425" t="s">
        <v>67</v>
      </c>
      <c r="D68" s="429"/>
      <c r="E68" s="51">
        <v>1</v>
      </c>
      <c r="F68" s="150"/>
      <c r="G68" s="134" t="str">
        <f>IF(ISBLANK(F68),"-",(F68/$D$50*$D$47*$B$68)*($B$57/$D$68))</f>
        <v>-</v>
      </c>
      <c r="H68" s="93" t="str">
        <f t="shared" si="0"/>
        <v>-</v>
      </c>
    </row>
    <row r="69" spans="1:8" ht="21.75" customHeight="1" x14ac:dyDescent="0.35">
      <c r="A69" s="175" t="s">
        <v>68</v>
      </c>
      <c r="B69" s="176" t="e">
        <f>(D47*B68)/B56*B57</f>
        <v>#DIV/0!</v>
      </c>
      <c r="C69" s="426"/>
      <c r="D69" s="430"/>
      <c r="E69" s="52">
        <v>2</v>
      </c>
      <c r="F69" s="146"/>
      <c r="G69" s="135" t="str">
        <f>IF(ISBLANK(F69),"-",(F69/$D$50*$D$47*$B$68)*($B$57/$D$68))</f>
        <v>-</v>
      </c>
      <c r="H69" s="93" t="str">
        <f t="shared" si="0"/>
        <v>-</v>
      </c>
    </row>
    <row r="70" spans="1:8" ht="22.5" customHeight="1" x14ac:dyDescent="0.35">
      <c r="A70" s="417" t="s">
        <v>39</v>
      </c>
      <c r="B70" s="418"/>
      <c r="C70" s="426"/>
      <c r="D70" s="430"/>
      <c r="E70" s="52">
        <v>3</v>
      </c>
      <c r="F70" s="146"/>
      <c r="G70" s="135" t="str">
        <f>IF(ISBLANK(F70),"-",(F70/$D$50*$D$47*$B$68)*($B$57/$D$68))</f>
        <v>-</v>
      </c>
      <c r="H70" s="93" t="str">
        <f t="shared" si="0"/>
        <v>-</v>
      </c>
    </row>
    <row r="71" spans="1:8" ht="21.75" customHeight="1" x14ac:dyDescent="0.35">
      <c r="A71" s="419"/>
      <c r="B71" s="420"/>
      <c r="C71" s="428"/>
      <c r="D71" s="431"/>
      <c r="E71" s="53">
        <v>4</v>
      </c>
      <c r="F71" s="151"/>
      <c r="G71" s="136" t="str">
        <f>IF(ISBLANK(F71),"-",(F71/$D$50*$D$47*$B$68)*($B$57/$D$68))</f>
        <v>-</v>
      </c>
      <c r="H71" s="94" t="str">
        <f t="shared" si="0"/>
        <v>-</v>
      </c>
    </row>
    <row r="72" spans="1:8" x14ac:dyDescent="0.35">
      <c r="A72" s="54"/>
      <c r="B72" s="54"/>
      <c r="C72" s="54"/>
      <c r="D72" s="54"/>
      <c r="E72" s="54"/>
      <c r="F72" s="55"/>
      <c r="G72" s="43" t="s">
        <v>32</v>
      </c>
      <c r="H72" s="95" t="e">
        <f>AVERAGE(H60:H71)</f>
        <v>#DIV/0!</v>
      </c>
    </row>
    <row r="73" spans="1:8" x14ac:dyDescent="0.35">
      <c r="C73" s="54"/>
      <c r="D73" s="54"/>
      <c r="E73" s="54"/>
      <c r="F73" s="55"/>
      <c r="G73" s="40" t="s">
        <v>45</v>
      </c>
      <c r="H73" s="57" t="e">
        <f>STDEV(H60:H71)/H72</f>
        <v>#DIV/0!</v>
      </c>
    </row>
    <row r="74" spans="1:8" ht="19.5" customHeight="1" x14ac:dyDescent="0.35">
      <c r="A74" s="54"/>
      <c r="B74" s="54"/>
      <c r="C74" s="55"/>
      <c r="D74" s="55"/>
      <c r="E74" s="56"/>
      <c r="F74" s="55"/>
      <c r="G74" s="42" t="s">
        <v>46</v>
      </c>
      <c r="H74" s="59">
        <f>COUNT(H60:H71)</f>
        <v>0</v>
      </c>
    </row>
    <row r="75" spans="1:8" x14ac:dyDescent="0.35">
      <c r="A75" s="54"/>
      <c r="B75" s="54"/>
      <c r="C75" s="55"/>
      <c r="D75" s="55"/>
      <c r="E75" s="56"/>
      <c r="F75" s="55"/>
      <c r="G75" s="78"/>
      <c r="H75" s="162"/>
    </row>
    <row r="76" spans="1:8" x14ac:dyDescent="0.35">
      <c r="A76" s="54"/>
      <c r="B76" s="54"/>
      <c r="C76" s="55"/>
      <c r="D76" s="55"/>
      <c r="E76" s="56"/>
      <c r="F76" s="55"/>
      <c r="G76" s="78"/>
      <c r="H76" s="162"/>
    </row>
    <row r="77" spans="1:8" x14ac:dyDescent="0.35">
      <c r="A77" s="54"/>
      <c r="B77" s="54"/>
      <c r="C77" s="55"/>
      <c r="D77" s="55"/>
      <c r="E77" s="56"/>
      <c r="F77" s="55"/>
      <c r="G77" s="78"/>
      <c r="H77" s="162"/>
    </row>
    <row r="78" spans="1:8" x14ac:dyDescent="0.35">
      <c r="A78" s="7" t="s">
        <v>69</v>
      </c>
      <c r="B78" s="7" t="s">
        <v>70</v>
      </c>
    </row>
    <row r="79" spans="1:8" x14ac:dyDescent="0.35">
      <c r="A79" s="7"/>
      <c r="B79" s="7"/>
    </row>
    <row r="80" spans="1:8" x14ac:dyDescent="0.35">
      <c r="A80" s="8" t="s">
        <v>8</v>
      </c>
      <c r="B80" s="103">
        <f>B26</f>
        <v>0</v>
      </c>
    </row>
    <row r="81" spans="1:12" x14ac:dyDescent="0.35">
      <c r="A81" s="10" t="s">
        <v>9</v>
      </c>
      <c r="B81" s="103">
        <f>B27</f>
        <v>0</v>
      </c>
    </row>
    <row r="82" spans="1:12" ht="19.5" customHeight="1" x14ac:dyDescent="0.35">
      <c r="A82" s="10" t="s">
        <v>10</v>
      </c>
      <c r="B82" s="103">
        <f>B28</f>
        <v>0</v>
      </c>
    </row>
    <row r="83" spans="1:12" s="12" customFormat="1" ht="15.75" customHeight="1" x14ac:dyDescent="0.35">
      <c r="A83" s="10" t="s">
        <v>11</v>
      </c>
      <c r="B83" s="103">
        <f>B29</f>
        <v>0</v>
      </c>
      <c r="C83" s="405" t="s">
        <v>12</v>
      </c>
      <c r="D83" s="406"/>
      <c r="E83" s="406"/>
      <c r="F83" s="406"/>
      <c r="G83" s="407"/>
      <c r="I83" s="13"/>
      <c r="J83" s="13"/>
      <c r="K83" s="13"/>
      <c r="L83" s="13"/>
    </row>
    <row r="84" spans="1:12" s="12" customFormat="1" x14ac:dyDescent="0.35">
      <c r="A84" s="10" t="s">
        <v>13</v>
      </c>
      <c r="B84" s="9">
        <f>B82-B83</f>
        <v>0</v>
      </c>
      <c r="C84" s="14"/>
      <c r="D84" s="14"/>
      <c r="E84" s="14"/>
      <c r="F84" s="14"/>
      <c r="G84" s="15"/>
      <c r="I84" s="13"/>
      <c r="J84" s="13"/>
      <c r="K84" s="13"/>
      <c r="L84" s="13"/>
    </row>
    <row r="85" spans="1:12" ht="19.5" customHeight="1" x14ac:dyDescent="0.35">
      <c r="A85" s="7"/>
      <c r="B85" s="7"/>
    </row>
    <row r="86" spans="1:12" ht="19.5" customHeight="1" x14ac:dyDescent="0.35">
      <c r="A86" s="21" t="s">
        <v>20</v>
      </c>
      <c r="B86" s="143">
        <v>1</v>
      </c>
      <c r="D86" s="88" t="s">
        <v>21</v>
      </c>
      <c r="E86" s="89"/>
      <c r="F86" s="409" t="s">
        <v>22</v>
      </c>
      <c r="G86" s="410"/>
    </row>
    <row r="87" spans="1:12" ht="21.75" customHeight="1" x14ac:dyDescent="0.35">
      <c r="A87" s="22" t="s">
        <v>23</v>
      </c>
      <c r="B87" s="144">
        <v>1</v>
      </c>
      <c r="C87" s="85" t="s">
        <v>24</v>
      </c>
      <c r="D87" s="25" t="s">
        <v>25</v>
      </c>
      <c r="E87" s="86" t="s">
        <v>26</v>
      </c>
      <c r="F87" s="25" t="s">
        <v>25</v>
      </c>
      <c r="G87" s="26" t="s">
        <v>26</v>
      </c>
    </row>
    <row r="88" spans="1:12" ht="21.75" customHeight="1" x14ac:dyDescent="0.35">
      <c r="A88" s="22" t="s">
        <v>27</v>
      </c>
      <c r="B88" s="144">
        <v>1</v>
      </c>
      <c r="C88" s="83">
        <v>1</v>
      </c>
      <c r="D88" s="145"/>
      <c r="E88" s="114" t="str">
        <f>IF(ISBLANK(D88),"-",$D$98/$D$95*D88)</f>
        <v>-</v>
      </c>
      <c r="F88" s="145"/>
      <c r="G88" s="117" t="str">
        <f>IF(ISBLANK(F88),"-",$D$98/$F$95*F88)</f>
        <v>-</v>
      </c>
    </row>
    <row r="89" spans="1:12" ht="21.75" customHeight="1" x14ac:dyDescent="0.35">
      <c r="A89" s="22" t="s">
        <v>28</v>
      </c>
      <c r="B89" s="144">
        <v>1</v>
      </c>
      <c r="C89" s="55">
        <v>2</v>
      </c>
      <c r="D89" s="146"/>
      <c r="E89" s="115" t="str">
        <f>IF(ISBLANK(D89),"-",$D$98/$D$95*D89)</f>
        <v>-</v>
      </c>
      <c r="F89" s="146"/>
      <c r="G89" s="118" t="str">
        <f>IF(ISBLANK(F89),"-",$D$98/$F$95*F89)</f>
        <v>-</v>
      </c>
    </row>
    <row r="90" spans="1:12" ht="21.75" customHeight="1" x14ac:dyDescent="0.35">
      <c r="A90" s="22" t="s">
        <v>29</v>
      </c>
      <c r="B90" s="144">
        <v>1</v>
      </c>
      <c r="C90" s="55">
        <v>3</v>
      </c>
      <c r="D90" s="146"/>
      <c r="E90" s="115" t="str">
        <f>IF(ISBLANK(D90),"-",$D$98/$D$95*D90)</f>
        <v>-</v>
      </c>
      <c r="F90" s="146"/>
      <c r="G90" s="118" t="str">
        <f>IF(ISBLANK(F90),"-",$D$98/$F$95*F90)</f>
        <v>-</v>
      </c>
    </row>
    <row r="91" spans="1:12" ht="21.75" customHeight="1" x14ac:dyDescent="0.35">
      <c r="A91" s="22" t="s">
        <v>30</v>
      </c>
      <c r="B91" s="144">
        <v>1</v>
      </c>
      <c r="C91" s="87">
        <v>4</v>
      </c>
      <c r="D91" s="147"/>
      <c r="E91" s="116" t="str">
        <f>IF(ISBLANK(D91),"-",$D$98/$D$95*D91)</f>
        <v>-</v>
      </c>
      <c r="F91" s="153"/>
      <c r="G91" s="120" t="str">
        <f>IF(ISBLANK(F91),"-",$D$98/$D$95*F91)</f>
        <v>-</v>
      </c>
    </row>
    <row r="92" spans="1:12" ht="22.5" customHeight="1" x14ac:dyDescent="0.35">
      <c r="A92" s="22" t="s">
        <v>31</v>
      </c>
      <c r="B92" s="144">
        <v>1</v>
      </c>
      <c r="C92" s="78" t="s">
        <v>32</v>
      </c>
      <c r="D92" s="177" t="e">
        <f>AVERAGE(D88:D91)</f>
        <v>#DIV/0!</v>
      </c>
      <c r="E92" s="60" t="e">
        <f>AVERAGE(E88:E91)</f>
        <v>#DIV/0!</v>
      </c>
      <c r="F92" s="84" t="e">
        <f>AVERAGE(F88:F91)</f>
        <v>#DIV/0!</v>
      </c>
      <c r="G92" s="121" t="e">
        <f>AVERAGE(G88:G91)</f>
        <v>#DIV/0!</v>
      </c>
    </row>
    <row r="93" spans="1:12" ht="21.75" customHeight="1" x14ac:dyDescent="0.35">
      <c r="A93" s="22" t="s">
        <v>33</v>
      </c>
      <c r="B93" s="104">
        <v>1</v>
      </c>
      <c r="C93" s="165" t="s">
        <v>34</v>
      </c>
      <c r="D93" s="166"/>
      <c r="E93" s="29"/>
      <c r="F93" s="148"/>
    </row>
    <row r="94" spans="1:12" ht="21.75" customHeight="1" x14ac:dyDescent="0.35">
      <c r="A94" s="22" t="s">
        <v>35</v>
      </c>
      <c r="B94" s="104">
        <v>1</v>
      </c>
      <c r="C94" s="167" t="s">
        <v>36</v>
      </c>
      <c r="D94" s="168">
        <f>D93*$B$34</f>
        <v>0</v>
      </c>
      <c r="E94" s="36"/>
      <c r="F94" s="35">
        <f>F93*$B$34</f>
        <v>0</v>
      </c>
    </row>
    <row r="95" spans="1:12" ht="19.5" customHeight="1" x14ac:dyDescent="0.35">
      <c r="A95" s="22" t="s">
        <v>37</v>
      </c>
      <c r="B95" s="163">
        <f>(B94/B93)*(B92/B91)*(B90/B89)*(B88/B87)*B86</f>
        <v>1</v>
      </c>
      <c r="C95" s="167" t="s">
        <v>38</v>
      </c>
      <c r="D95" s="169">
        <f>D94*$B$84/100</f>
        <v>0</v>
      </c>
      <c r="E95" s="38"/>
      <c r="F95" s="37">
        <f>F94*$B$84/100</f>
        <v>0</v>
      </c>
    </row>
    <row r="96" spans="1:12" ht="19.5" customHeight="1" x14ac:dyDescent="0.35">
      <c r="A96" s="411" t="s">
        <v>39</v>
      </c>
      <c r="B96" s="412"/>
      <c r="C96" s="167" t="s">
        <v>40</v>
      </c>
      <c r="D96" s="168">
        <f>D95/$B$95</f>
        <v>0</v>
      </c>
      <c r="E96" s="38"/>
      <c r="F96" s="39">
        <f>F95/$B$95</f>
        <v>0</v>
      </c>
      <c r="G96" s="137"/>
      <c r="H96" s="138"/>
    </row>
    <row r="97" spans="1:10" ht="19.5" customHeight="1" x14ac:dyDescent="0.35">
      <c r="A97" s="413"/>
      <c r="B97" s="414"/>
      <c r="C97" s="167" t="s">
        <v>41</v>
      </c>
      <c r="D97" s="178">
        <f>$B$56/$B$113</f>
        <v>0</v>
      </c>
      <c r="F97" s="41"/>
      <c r="G97" s="139"/>
      <c r="H97" s="138"/>
    </row>
    <row r="98" spans="1:10" x14ac:dyDescent="0.35">
      <c r="C98" s="167" t="s">
        <v>42</v>
      </c>
      <c r="D98" s="168">
        <f>D97*$B$95</f>
        <v>0</v>
      </c>
      <c r="F98" s="41"/>
      <c r="G98" s="137"/>
      <c r="H98" s="138"/>
    </row>
    <row r="99" spans="1:10" ht="19.5" customHeight="1" x14ac:dyDescent="0.35">
      <c r="C99" s="171" t="s">
        <v>43</v>
      </c>
      <c r="D99" s="179">
        <f>D98/B34</f>
        <v>0</v>
      </c>
      <c r="F99" s="45"/>
      <c r="G99" s="137"/>
      <c r="H99" s="138"/>
      <c r="J99" s="61"/>
    </row>
    <row r="100" spans="1:10" x14ac:dyDescent="0.35">
      <c r="C100" s="173" t="s">
        <v>71</v>
      </c>
      <c r="D100" s="174" t="e">
        <f>AVERAGE(E88:E91,G88:G91)</f>
        <v>#DIV/0!</v>
      </c>
      <c r="F100" s="45"/>
      <c r="G100" s="140"/>
      <c r="H100" s="138"/>
      <c r="J100" s="63"/>
    </row>
    <row r="101" spans="1:10" x14ac:dyDescent="0.35">
      <c r="C101" s="40" t="s">
        <v>45</v>
      </c>
      <c r="D101" s="62" t="e">
        <f>STDEV(E88:E91,G88:G91)/D100</f>
        <v>#DIV/0!</v>
      </c>
      <c r="F101" s="45"/>
      <c r="G101" s="137"/>
      <c r="H101" s="138"/>
      <c r="J101" s="63"/>
    </row>
    <row r="102" spans="1:10" ht="19.5" customHeight="1" x14ac:dyDescent="0.35">
      <c r="C102" s="42" t="s">
        <v>46</v>
      </c>
      <c r="D102" s="64">
        <f>COUNT(E88:E91,G88:G91)</f>
        <v>0</v>
      </c>
      <c r="F102" s="45"/>
      <c r="G102" s="137"/>
      <c r="H102" s="138"/>
      <c r="J102" s="63"/>
    </row>
    <row r="103" spans="1:10" ht="19.5" customHeight="1" x14ac:dyDescent="0.35">
      <c r="A103" s="1"/>
      <c r="B103" s="1"/>
      <c r="C103" s="1"/>
      <c r="D103" s="1"/>
      <c r="E103" s="1"/>
    </row>
    <row r="104" spans="1:10" ht="17.25" customHeight="1" x14ac:dyDescent="0.35">
      <c r="A104" s="21" t="s">
        <v>72</v>
      </c>
      <c r="B104" s="143">
        <v>1</v>
      </c>
      <c r="C104" s="65" t="s">
        <v>73</v>
      </c>
      <c r="D104" s="66" t="s">
        <v>25</v>
      </c>
      <c r="E104" s="187" t="s">
        <v>74</v>
      </c>
      <c r="F104" s="67" t="s">
        <v>75</v>
      </c>
    </row>
    <row r="105" spans="1:10" ht="21.75" customHeight="1" x14ac:dyDescent="0.35">
      <c r="A105" s="22" t="s">
        <v>56</v>
      </c>
      <c r="B105" s="144">
        <v>1</v>
      </c>
      <c r="C105" s="28">
        <v>1</v>
      </c>
      <c r="D105" s="154"/>
      <c r="E105" s="68" t="str">
        <f t="shared" ref="E105:E110" si="1">IF(ISBLANK(D105),"-",D105/$D$100*$D$97*$B$113)</f>
        <v>-</v>
      </c>
      <c r="F105" s="69" t="str">
        <f t="shared" ref="F105:F110" si="2">IF(ISBLANK(D105), "-", E105/$B$56)</f>
        <v>-</v>
      </c>
    </row>
    <row r="106" spans="1:10" ht="21.75" customHeight="1" x14ac:dyDescent="0.35">
      <c r="A106" s="22" t="s">
        <v>58</v>
      </c>
      <c r="B106" s="144">
        <v>1</v>
      </c>
      <c r="C106" s="28">
        <v>2</v>
      </c>
      <c r="D106" s="154"/>
      <c r="E106" s="70" t="str">
        <f t="shared" si="1"/>
        <v>-</v>
      </c>
      <c r="F106" s="96" t="str">
        <f t="shared" si="2"/>
        <v>-</v>
      </c>
    </row>
    <row r="107" spans="1:10" ht="21.75" customHeight="1" x14ac:dyDescent="0.35">
      <c r="A107" s="22" t="s">
        <v>59</v>
      </c>
      <c r="B107" s="144">
        <v>1</v>
      </c>
      <c r="C107" s="28">
        <v>3</v>
      </c>
      <c r="D107" s="154"/>
      <c r="E107" s="70" t="str">
        <f t="shared" si="1"/>
        <v>-</v>
      </c>
      <c r="F107" s="96" t="str">
        <f t="shared" si="2"/>
        <v>-</v>
      </c>
    </row>
    <row r="108" spans="1:10" ht="21.75" customHeight="1" x14ac:dyDescent="0.35">
      <c r="A108" s="22" t="s">
        <v>60</v>
      </c>
      <c r="B108" s="144">
        <v>1</v>
      </c>
      <c r="C108" s="28">
        <v>4</v>
      </c>
      <c r="D108" s="154"/>
      <c r="E108" s="70" t="str">
        <f t="shared" si="1"/>
        <v>-</v>
      </c>
      <c r="F108" s="96" t="str">
        <f t="shared" si="2"/>
        <v>-</v>
      </c>
    </row>
    <row r="109" spans="1:10" ht="21.75" customHeight="1" x14ac:dyDescent="0.35">
      <c r="A109" s="22" t="s">
        <v>61</v>
      </c>
      <c r="B109" s="144">
        <v>1</v>
      </c>
      <c r="C109" s="28">
        <v>5</v>
      </c>
      <c r="D109" s="154"/>
      <c r="E109" s="70" t="str">
        <f t="shared" si="1"/>
        <v>-</v>
      </c>
      <c r="F109" s="96" t="str">
        <f t="shared" si="2"/>
        <v>-</v>
      </c>
    </row>
    <row r="110" spans="1:10" ht="21.75" customHeight="1" x14ac:dyDescent="0.35">
      <c r="A110" s="22" t="s">
        <v>63</v>
      </c>
      <c r="B110" s="144">
        <v>1</v>
      </c>
      <c r="C110" s="31">
        <v>6</v>
      </c>
      <c r="D110" s="155"/>
      <c r="E110" s="71" t="str">
        <f t="shared" si="1"/>
        <v>-</v>
      </c>
      <c r="F110" s="97" t="str">
        <f t="shared" si="2"/>
        <v>-</v>
      </c>
    </row>
    <row r="111" spans="1:10" ht="21.75" customHeight="1" x14ac:dyDescent="0.35">
      <c r="A111" s="22" t="s">
        <v>64</v>
      </c>
      <c r="B111" s="144">
        <v>1</v>
      </c>
      <c r="C111" s="28"/>
      <c r="D111" s="55"/>
      <c r="E111" s="58"/>
      <c r="F111" s="72"/>
    </row>
    <row r="112" spans="1:10" ht="21.75" customHeight="1" x14ac:dyDescent="0.35">
      <c r="A112" s="22" t="s">
        <v>65</v>
      </c>
      <c r="B112" s="144">
        <v>1</v>
      </c>
      <c r="C112" s="28"/>
      <c r="D112" s="73"/>
      <c r="E112" s="74" t="s">
        <v>32</v>
      </c>
      <c r="F112" s="75" t="e">
        <f>AVERAGE(F105:F110)</f>
        <v>#DIV/0!</v>
      </c>
    </row>
    <row r="113" spans="1:12" ht="19.5" customHeight="1" x14ac:dyDescent="0.35">
      <c r="A113" s="22" t="s">
        <v>66</v>
      </c>
      <c r="B113" s="149">
        <f>(B112/B111)*(B110/B109)*(B108/B107)*(B106/B105)*B104</f>
        <v>1</v>
      </c>
      <c r="C113" s="76"/>
      <c r="D113" s="77"/>
      <c r="E113" s="78" t="s">
        <v>45</v>
      </c>
      <c r="F113" s="79" t="e">
        <f>STDEV(F105:F110)/F112</f>
        <v>#DIV/0!</v>
      </c>
      <c r="I113" s="58"/>
    </row>
    <row r="114" spans="1:12" ht="19.5" customHeight="1" x14ac:dyDescent="0.35">
      <c r="A114" s="411" t="s">
        <v>39</v>
      </c>
      <c r="B114" s="415"/>
      <c r="C114" s="80"/>
      <c r="D114" s="81"/>
      <c r="E114" s="82" t="s">
        <v>46</v>
      </c>
      <c r="F114" s="64">
        <f>COUNT(F105:F110)</f>
        <v>0</v>
      </c>
      <c r="I114" s="58"/>
      <c r="J114" s="63"/>
    </row>
    <row r="115" spans="1:12" ht="19.5" customHeight="1" x14ac:dyDescent="0.35">
      <c r="A115" s="413"/>
      <c r="B115" s="416"/>
      <c r="C115" s="58"/>
      <c r="D115" s="58"/>
      <c r="E115" s="58"/>
      <c r="F115" s="55"/>
      <c r="G115" s="58"/>
      <c r="H115" s="58"/>
      <c r="I115" s="58"/>
    </row>
    <row r="116" spans="1:12" x14ac:dyDescent="0.35">
      <c r="A116" s="19"/>
      <c r="B116" s="19"/>
      <c r="C116" s="58"/>
      <c r="D116" s="58"/>
      <c r="E116" s="58"/>
      <c r="F116" s="55"/>
      <c r="G116" s="58"/>
      <c r="H116" s="58"/>
      <c r="I116" s="58"/>
    </row>
    <row r="117" spans="1:12" x14ac:dyDescent="0.35">
      <c r="A117" s="7" t="s">
        <v>69</v>
      </c>
      <c r="B117" s="7" t="s">
        <v>76</v>
      </c>
    </row>
    <row r="118" spans="1:12" x14ac:dyDescent="0.35">
      <c r="A118" s="7"/>
      <c r="B118" s="7"/>
    </row>
    <row r="119" spans="1:12" x14ac:dyDescent="0.35">
      <c r="A119" s="8" t="s">
        <v>8</v>
      </c>
      <c r="B119" s="103">
        <f>B26</f>
        <v>0</v>
      </c>
    </row>
    <row r="120" spans="1:12" x14ac:dyDescent="0.35">
      <c r="A120" s="10" t="s">
        <v>9</v>
      </c>
      <c r="B120" s="103">
        <f>B27</f>
        <v>0</v>
      </c>
    </row>
    <row r="121" spans="1:12" ht="19.5" customHeight="1" x14ac:dyDescent="0.35">
      <c r="A121" s="10" t="s">
        <v>10</v>
      </c>
      <c r="B121" s="103">
        <f>B28</f>
        <v>0</v>
      </c>
    </row>
    <row r="122" spans="1:12" s="12" customFormat="1" ht="15.75" customHeight="1" x14ac:dyDescent="0.35">
      <c r="A122" s="10" t="s">
        <v>11</v>
      </c>
      <c r="B122" s="103">
        <f>B29</f>
        <v>0</v>
      </c>
      <c r="C122" s="405" t="s">
        <v>12</v>
      </c>
      <c r="D122" s="406"/>
      <c r="E122" s="406"/>
      <c r="F122" s="406"/>
      <c r="G122" s="407"/>
      <c r="I122" s="13"/>
      <c r="J122" s="13"/>
      <c r="K122" s="13"/>
      <c r="L122" s="13"/>
    </row>
    <row r="123" spans="1:12" s="12" customFormat="1" x14ac:dyDescent="0.35">
      <c r="A123" s="10" t="s">
        <v>13</v>
      </c>
      <c r="B123" s="9">
        <f>B121-B122</f>
        <v>0</v>
      </c>
      <c r="C123" s="14"/>
      <c r="D123" s="14"/>
      <c r="E123" s="14"/>
      <c r="F123" s="14"/>
      <c r="G123" s="15"/>
      <c r="I123" s="13"/>
      <c r="J123" s="13"/>
      <c r="K123" s="13"/>
      <c r="L123" s="13"/>
    </row>
    <row r="124" spans="1:12" x14ac:dyDescent="0.35">
      <c r="A124" s="7"/>
      <c r="B124" s="7"/>
    </row>
    <row r="125" spans="1:12" ht="19.5" customHeight="1" x14ac:dyDescent="0.35">
      <c r="A125" s="7"/>
      <c r="B125" s="7"/>
    </row>
    <row r="126" spans="1:12" ht="19.5" customHeight="1" x14ac:dyDescent="0.35">
      <c r="A126" s="21" t="s">
        <v>20</v>
      </c>
      <c r="B126" s="106">
        <v>1</v>
      </c>
      <c r="D126" s="129" t="s">
        <v>21</v>
      </c>
      <c r="E126" s="130"/>
      <c r="F126" s="409" t="s">
        <v>22</v>
      </c>
      <c r="G126" s="410"/>
    </row>
    <row r="127" spans="1:12" ht="21.75" customHeight="1" x14ac:dyDescent="0.35">
      <c r="A127" s="22" t="s">
        <v>23</v>
      </c>
      <c r="B127" s="107">
        <v>1</v>
      </c>
      <c r="C127" s="128" t="s">
        <v>24</v>
      </c>
      <c r="D127" s="25" t="s">
        <v>25</v>
      </c>
      <c r="E127" s="86" t="s">
        <v>26</v>
      </c>
      <c r="F127" s="25" t="s">
        <v>25</v>
      </c>
      <c r="G127" s="26" t="s">
        <v>26</v>
      </c>
    </row>
    <row r="128" spans="1:12" ht="21.75" customHeight="1" x14ac:dyDescent="0.35">
      <c r="A128" s="22" t="s">
        <v>27</v>
      </c>
      <c r="B128" s="107">
        <v>1</v>
      </c>
      <c r="C128" s="83">
        <v>1</v>
      </c>
      <c r="D128" s="108"/>
      <c r="E128" s="114" t="str">
        <f>IF(ISBLANK(D128),"-",$D$98/$D$95*D128)</f>
        <v>-</v>
      </c>
      <c r="F128" s="108"/>
      <c r="G128" s="117" t="str">
        <f>IF(ISBLANK(F128),"-",$D$98/$F$95*F128)</f>
        <v>-</v>
      </c>
    </row>
    <row r="129" spans="1:10" ht="21.75" customHeight="1" x14ac:dyDescent="0.35">
      <c r="A129" s="22" t="s">
        <v>28</v>
      </c>
      <c r="B129" s="107">
        <v>1</v>
      </c>
      <c r="C129" s="55">
        <v>2</v>
      </c>
      <c r="D129" s="109"/>
      <c r="E129" s="115" t="str">
        <f>IF(ISBLANK(D129),"-",$D$98/$D$95*D129)</f>
        <v>-</v>
      </c>
      <c r="F129" s="109"/>
      <c r="G129" s="118" t="str">
        <f>IF(ISBLANK(F129),"-",$D$98/$F$95*F129)</f>
        <v>-</v>
      </c>
    </row>
    <row r="130" spans="1:10" ht="21.75" customHeight="1" x14ac:dyDescent="0.35">
      <c r="A130" s="22" t="s">
        <v>29</v>
      </c>
      <c r="B130" s="107">
        <v>1</v>
      </c>
      <c r="C130" s="55">
        <v>3</v>
      </c>
      <c r="D130" s="109"/>
      <c r="E130" s="115" t="str">
        <f>IF(ISBLANK(D130),"-",$D$98/$D$95*D130)</f>
        <v>-</v>
      </c>
      <c r="F130" s="109"/>
      <c r="G130" s="118" t="str">
        <f>IF(ISBLANK(F130),"-",$D$98/$F$95*F130)</f>
        <v>-</v>
      </c>
    </row>
    <row r="131" spans="1:10" ht="21.75" customHeight="1" x14ac:dyDescent="0.35">
      <c r="A131" s="22" t="s">
        <v>30</v>
      </c>
      <c r="B131" s="107">
        <v>1</v>
      </c>
      <c r="C131" s="87">
        <v>4</v>
      </c>
      <c r="D131" s="110"/>
      <c r="E131" s="116" t="str">
        <f>IF(ISBLANK(D131),"-",$D$98/$D$95*D131)</f>
        <v>-</v>
      </c>
      <c r="F131" s="119"/>
      <c r="G131" s="120" t="str">
        <f>IF(ISBLANK(F131),"-",$D$98/$D$95*F131)</f>
        <v>-</v>
      </c>
    </row>
    <row r="132" spans="1:10" ht="22.5" customHeight="1" x14ac:dyDescent="0.35">
      <c r="A132" s="22" t="s">
        <v>31</v>
      </c>
      <c r="B132" s="107">
        <v>1</v>
      </c>
      <c r="C132" s="78" t="s">
        <v>32</v>
      </c>
      <c r="D132" s="177" t="e">
        <f>AVERAGE(D128:D131)</f>
        <v>#DIV/0!</v>
      </c>
      <c r="E132" s="60" t="e">
        <f>AVERAGE(E128:E131)</f>
        <v>#DIV/0!</v>
      </c>
      <c r="F132" s="84" t="e">
        <f>AVERAGE(F128:F131)</f>
        <v>#DIV/0!</v>
      </c>
      <c r="G132" s="121" t="e">
        <f>AVERAGE(G128:G131)</f>
        <v>#DIV/0!</v>
      </c>
    </row>
    <row r="133" spans="1:10" ht="21.75" customHeight="1" x14ac:dyDescent="0.35">
      <c r="A133" s="22" t="s">
        <v>33</v>
      </c>
      <c r="B133" s="180">
        <v>1</v>
      </c>
      <c r="C133" s="165" t="s">
        <v>34</v>
      </c>
      <c r="D133" s="181"/>
      <c r="E133" s="29"/>
      <c r="F133" s="111"/>
    </row>
    <row r="134" spans="1:10" ht="21.75" customHeight="1" x14ac:dyDescent="0.35">
      <c r="A134" s="22" t="s">
        <v>35</v>
      </c>
      <c r="B134" s="180">
        <v>1</v>
      </c>
      <c r="C134" s="167" t="s">
        <v>36</v>
      </c>
      <c r="D134" s="168">
        <f>D133*$B$34</f>
        <v>0</v>
      </c>
      <c r="E134" s="36"/>
      <c r="F134" s="35">
        <f>F133*$B$34</f>
        <v>0</v>
      </c>
    </row>
    <row r="135" spans="1:10" ht="19.5" customHeight="1" x14ac:dyDescent="0.35">
      <c r="A135" s="22" t="s">
        <v>37</v>
      </c>
      <c r="B135" s="180">
        <f>(B134/B133)*(B132/B131)*(B130/B129)*(B128/B127)*B126</f>
        <v>1</v>
      </c>
      <c r="C135" s="167" t="s">
        <v>38</v>
      </c>
      <c r="D135" s="169">
        <f>D134*$B$123/100</f>
        <v>0</v>
      </c>
      <c r="E135" s="38"/>
      <c r="F135" s="37">
        <f>F134*$B$123/100</f>
        <v>0</v>
      </c>
    </row>
    <row r="136" spans="1:10" ht="19.5" customHeight="1" x14ac:dyDescent="0.35">
      <c r="A136" s="411" t="s">
        <v>39</v>
      </c>
      <c r="B136" s="412"/>
      <c r="C136" s="167" t="s">
        <v>40</v>
      </c>
      <c r="D136" s="168">
        <f>D135/$B$135</f>
        <v>0</v>
      </c>
      <c r="E136" s="38"/>
      <c r="F136" s="39">
        <f>F135/$B$135</f>
        <v>0</v>
      </c>
      <c r="G136" s="137"/>
      <c r="H136" s="138"/>
    </row>
    <row r="137" spans="1:10" ht="19.5" customHeight="1" x14ac:dyDescent="0.35">
      <c r="A137" s="413"/>
      <c r="B137" s="414"/>
      <c r="C137" s="167" t="s">
        <v>41</v>
      </c>
      <c r="D137" s="178">
        <f>$B$56/$B$153</f>
        <v>0</v>
      </c>
      <c r="F137" s="41"/>
      <c r="G137" s="139"/>
      <c r="H137" s="138"/>
    </row>
    <row r="138" spans="1:10" x14ac:dyDescent="0.35">
      <c r="C138" s="167" t="s">
        <v>42</v>
      </c>
      <c r="D138" s="168">
        <f>D137*$B$135</f>
        <v>0</v>
      </c>
      <c r="F138" s="41"/>
      <c r="G138" s="137"/>
      <c r="H138" s="138"/>
    </row>
    <row r="139" spans="1:10" ht="19.5" customHeight="1" x14ac:dyDescent="0.35">
      <c r="C139" s="182" t="s">
        <v>43</v>
      </c>
      <c r="D139" s="183">
        <f>D138/B34</f>
        <v>0</v>
      </c>
      <c r="F139" s="45"/>
      <c r="G139" s="137"/>
      <c r="H139" s="138"/>
      <c r="J139" s="61"/>
    </row>
    <row r="140" spans="1:10" x14ac:dyDescent="0.35">
      <c r="C140" s="43" t="s">
        <v>71</v>
      </c>
      <c r="D140" s="44" t="e">
        <f>AVERAGE(E128:E131,G128:G131)</f>
        <v>#DIV/0!</v>
      </c>
      <c r="F140" s="45"/>
      <c r="G140" s="140"/>
      <c r="H140" s="138"/>
      <c r="J140" s="63"/>
    </row>
    <row r="141" spans="1:10" x14ac:dyDescent="0.35">
      <c r="C141" s="40" t="s">
        <v>45</v>
      </c>
      <c r="D141" s="62" t="e">
        <f>STDEV(E128:E131,G128:G131)/D140</f>
        <v>#DIV/0!</v>
      </c>
      <c r="F141" s="45"/>
      <c r="G141" s="137"/>
      <c r="H141" s="138"/>
      <c r="J141" s="63"/>
    </row>
    <row r="142" spans="1:10" ht="19.5" customHeight="1" x14ac:dyDescent="0.35">
      <c r="C142" s="42" t="s">
        <v>46</v>
      </c>
      <c r="D142" s="64">
        <f>COUNT(E128:E131,G128:G131)</f>
        <v>0</v>
      </c>
      <c r="F142" s="45"/>
      <c r="G142" s="137"/>
      <c r="H142" s="138"/>
      <c r="J142" s="63"/>
    </row>
    <row r="143" spans="1:10" ht="19.5" customHeight="1" x14ac:dyDescent="0.35">
      <c r="A143" s="1"/>
      <c r="B143" s="1"/>
      <c r="C143" s="1"/>
      <c r="D143" s="1"/>
      <c r="E143" s="1"/>
    </row>
    <row r="144" spans="1:10" ht="17.25" customHeight="1" x14ac:dyDescent="0.35">
      <c r="A144" s="21" t="s">
        <v>72</v>
      </c>
      <c r="B144" s="106">
        <v>1</v>
      </c>
      <c r="C144" s="65" t="s">
        <v>73</v>
      </c>
      <c r="D144" s="66" t="s">
        <v>25</v>
      </c>
      <c r="E144" s="187" t="s">
        <v>74</v>
      </c>
      <c r="F144" s="67" t="s">
        <v>75</v>
      </c>
    </row>
    <row r="145" spans="1:10" ht="21.75" customHeight="1" x14ac:dyDescent="0.35">
      <c r="A145" s="22" t="s">
        <v>56</v>
      </c>
      <c r="B145" s="107">
        <v>1</v>
      </c>
      <c r="C145" s="28">
        <v>1</v>
      </c>
      <c r="D145" s="112"/>
      <c r="E145" s="159" t="str">
        <f t="shared" ref="E145:E150" si="3">IF(ISBLANK(D145),"-",D145/$D$140*$D$137*$B$153)</f>
        <v>-</v>
      </c>
      <c r="F145" s="156" t="str">
        <f t="shared" ref="F145:F150" si="4">IF(ISBLANK(D145), "-", E145/$B$56)</f>
        <v>-</v>
      </c>
    </row>
    <row r="146" spans="1:10" ht="21.75" customHeight="1" x14ac:dyDescent="0.35">
      <c r="A146" s="22" t="s">
        <v>58</v>
      </c>
      <c r="B146" s="107">
        <v>1</v>
      </c>
      <c r="C146" s="28">
        <v>2</v>
      </c>
      <c r="D146" s="112"/>
      <c r="E146" s="160" t="str">
        <f t="shared" si="3"/>
        <v>-</v>
      </c>
      <c r="F146" s="157" t="str">
        <f t="shared" si="4"/>
        <v>-</v>
      </c>
    </row>
    <row r="147" spans="1:10" ht="21.75" customHeight="1" x14ac:dyDescent="0.35">
      <c r="A147" s="22" t="s">
        <v>59</v>
      </c>
      <c r="B147" s="107">
        <v>1</v>
      </c>
      <c r="C147" s="28">
        <v>3</v>
      </c>
      <c r="D147" s="112"/>
      <c r="E147" s="160" t="str">
        <f t="shared" si="3"/>
        <v>-</v>
      </c>
      <c r="F147" s="157" t="str">
        <f t="shared" si="4"/>
        <v>-</v>
      </c>
    </row>
    <row r="148" spans="1:10" ht="21.75" customHeight="1" x14ac:dyDescent="0.35">
      <c r="A148" s="22" t="s">
        <v>60</v>
      </c>
      <c r="B148" s="107">
        <v>1</v>
      </c>
      <c r="C148" s="28">
        <v>4</v>
      </c>
      <c r="D148" s="112"/>
      <c r="E148" s="160" t="str">
        <f t="shared" si="3"/>
        <v>-</v>
      </c>
      <c r="F148" s="157" t="str">
        <f t="shared" si="4"/>
        <v>-</v>
      </c>
    </row>
    <row r="149" spans="1:10" ht="21.75" customHeight="1" x14ac:dyDescent="0.35">
      <c r="A149" s="22" t="s">
        <v>61</v>
      </c>
      <c r="B149" s="107">
        <v>1</v>
      </c>
      <c r="C149" s="28">
        <v>5</v>
      </c>
      <c r="D149" s="112"/>
      <c r="E149" s="160" t="str">
        <f t="shared" si="3"/>
        <v>-</v>
      </c>
      <c r="F149" s="157" t="str">
        <f t="shared" si="4"/>
        <v>-</v>
      </c>
    </row>
    <row r="150" spans="1:10" ht="21.75" customHeight="1" x14ac:dyDescent="0.35">
      <c r="A150" s="22" t="s">
        <v>63</v>
      </c>
      <c r="B150" s="107">
        <v>1</v>
      </c>
      <c r="C150" s="31">
        <v>6</v>
      </c>
      <c r="D150" s="113"/>
      <c r="E150" s="161" t="str">
        <f t="shared" si="3"/>
        <v>-</v>
      </c>
      <c r="F150" s="158" t="str">
        <f t="shared" si="4"/>
        <v>-</v>
      </c>
    </row>
    <row r="151" spans="1:10" ht="21.75" customHeight="1" x14ac:dyDescent="0.35">
      <c r="A151" s="22" t="s">
        <v>64</v>
      </c>
      <c r="B151" s="107">
        <v>1</v>
      </c>
      <c r="C151" s="28"/>
      <c r="D151" s="55"/>
      <c r="E151" s="58"/>
      <c r="F151" s="72"/>
    </row>
    <row r="152" spans="1:10" ht="21.75" customHeight="1" x14ac:dyDescent="0.35">
      <c r="A152" s="22" t="s">
        <v>65</v>
      </c>
      <c r="B152" s="107">
        <v>1</v>
      </c>
      <c r="C152" s="28"/>
      <c r="D152" s="73"/>
      <c r="E152" s="74" t="s">
        <v>32</v>
      </c>
      <c r="F152" s="75" t="e">
        <f>AVERAGE(F145:F150)</f>
        <v>#DIV/0!</v>
      </c>
    </row>
    <row r="153" spans="1:10" ht="19.5" customHeight="1" x14ac:dyDescent="0.35">
      <c r="A153" s="22" t="s">
        <v>66</v>
      </c>
      <c r="B153" s="107">
        <f>(B152/B151)*(B150/B149)*(B148/B147)*(B146/B145)*B144</f>
        <v>1</v>
      </c>
      <c r="C153" s="76"/>
      <c r="D153" s="77"/>
      <c r="E153" s="78" t="s">
        <v>45</v>
      </c>
      <c r="F153" s="79" t="e">
        <f>STDEV(F145:F150)/F152</f>
        <v>#DIV/0!</v>
      </c>
      <c r="I153" s="58"/>
    </row>
    <row r="154" spans="1:10" ht="19.5" customHeight="1" x14ac:dyDescent="0.35">
      <c r="A154" s="411" t="s">
        <v>39</v>
      </c>
      <c r="B154" s="415"/>
      <c r="C154" s="80"/>
      <c r="D154" s="81"/>
      <c r="E154" s="82" t="s">
        <v>46</v>
      </c>
      <c r="F154" s="64">
        <f>COUNT(F145:F150)</f>
        <v>0</v>
      </c>
      <c r="I154" s="58"/>
      <c r="J154" s="63"/>
    </row>
    <row r="155" spans="1:10" ht="19.5" customHeight="1" x14ac:dyDescent="0.35">
      <c r="A155" s="413"/>
      <c r="B155" s="416"/>
      <c r="C155" s="58"/>
      <c r="D155" s="58"/>
      <c r="E155" s="58"/>
      <c r="F155" s="55"/>
      <c r="G155" s="58"/>
      <c r="H155" s="58"/>
      <c r="I155" s="58"/>
    </row>
    <row r="156" spans="1:10" x14ac:dyDescent="0.35">
      <c r="A156" s="19"/>
      <c r="B156" s="19"/>
      <c r="C156" s="58"/>
      <c r="D156" s="58"/>
      <c r="E156" s="58"/>
      <c r="F156" s="55"/>
      <c r="G156" s="58"/>
      <c r="H156" s="58"/>
      <c r="I156" s="58"/>
    </row>
    <row r="157" spans="1:10" x14ac:dyDescent="0.35">
      <c r="A157" s="7" t="s">
        <v>69</v>
      </c>
      <c r="B157" s="184" t="s">
        <v>77</v>
      </c>
      <c r="C157" s="58"/>
      <c r="D157" s="58"/>
      <c r="E157" s="58"/>
      <c r="F157" s="55"/>
      <c r="G157" s="58"/>
      <c r="H157" s="58"/>
      <c r="I157" s="58"/>
    </row>
    <row r="158" spans="1:10" x14ac:dyDescent="0.35">
      <c r="A158" s="19"/>
      <c r="B158" s="19"/>
      <c r="C158" s="58"/>
      <c r="D158" s="58"/>
      <c r="E158" s="58"/>
      <c r="F158" s="55"/>
      <c r="G158" s="58"/>
      <c r="H158" s="58"/>
      <c r="I158" s="58"/>
    </row>
    <row r="159" spans="1:10" x14ac:dyDescent="0.35">
      <c r="A159" s="74" t="s">
        <v>32</v>
      </c>
      <c r="B159" s="186" t="e">
        <f>AVERAGE(F105:F110,F145:F150)</f>
        <v>#DIV/0!</v>
      </c>
      <c r="C159" s="58"/>
      <c r="D159" s="58"/>
      <c r="E159" s="58"/>
      <c r="F159" s="55"/>
      <c r="G159" s="58"/>
      <c r="H159" s="58"/>
      <c r="I159" s="58"/>
    </row>
    <row r="160" spans="1:10" x14ac:dyDescent="0.35">
      <c r="A160" s="78" t="s">
        <v>45</v>
      </c>
      <c r="B160" s="185" t="e">
        <f>STDEV(F105:F110,F145:F150)/B159</f>
        <v>#DIV/0!</v>
      </c>
      <c r="C160" s="58"/>
      <c r="D160" s="58"/>
      <c r="E160" s="58"/>
      <c r="F160" s="55"/>
      <c r="G160" s="58"/>
      <c r="H160" s="58"/>
      <c r="I160" s="58"/>
    </row>
    <row r="161" spans="1:9" ht="19.5" customHeight="1" x14ac:dyDescent="0.35">
      <c r="A161" s="82" t="s">
        <v>46</v>
      </c>
      <c r="B161" s="64">
        <f>COUNT(F105:F110,F145:F150)</f>
        <v>0</v>
      </c>
      <c r="C161" s="58"/>
      <c r="D161" s="58"/>
      <c r="E161" s="58"/>
      <c r="F161" s="55"/>
      <c r="G161" s="58"/>
      <c r="H161" s="58"/>
      <c r="I161" s="58"/>
    </row>
    <row r="162" spans="1:9" ht="19.5" customHeight="1" x14ac:dyDescent="0.35">
      <c r="A162" s="98"/>
      <c r="B162" s="98"/>
      <c r="C162" s="99"/>
      <c r="D162" s="99"/>
      <c r="E162" s="99"/>
      <c r="F162" s="99"/>
      <c r="G162" s="99"/>
      <c r="H162" s="99"/>
    </row>
    <row r="163" spans="1:9" x14ac:dyDescent="0.35">
      <c r="B163" s="421" t="s">
        <v>78</v>
      </c>
      <c r="C163" s="421"/>
      <c r="E163" s="85" t="s">
        <v>79</v>
      </c>
      <c r="F163" s="126"/>
      <c r="G163" s="421" t="s">
        <v>80</v>
      </c>
      <c r="H163" s="421"/>
    </row>
    <row r="164" spans="1:9" ht="45" customHeight="1" x14ac:dyDescent="0.35">
      <c r="A164" s="127" t="s">
        <v>81</v>
      </c>
      <c r="B164" s="122"/>
      <c r="C164" s="122"/>
      <c r="E164" s="122"/>
      <c r="F164" s="58"/>
      <c r="G164" s="124"/>
      <c r="H164" s="124"/>
    </row>
    <row r="165" spans="1:9" ht="45" customHeight="1" x14ac:dyDescent="0.35">
      <c r="A165" s="127" t="s">
        <v>82</v>
      </c>
      <c r="B165" s="123"/>
      <c r="C165" s="123"/>
      <c r="E165" s="123"/>
      <c r="F165" s="58"/>
      <c r="G165" s="125"/>
      <c r="H165" s="125"/>
    </row>
    <row r="166" spans="1:9" x14ac:dyDescent="0.35">
      <c r="A166" s="54"/>
      <c r="B166" s="54"/>
      <c r="C166" s="55"/>
      <c r="D166" s="55"/>
      <c r="E166" s="55"/>
      <c r="F166" s="56"/>
      <c r="G166" s="55"/>
      <c r="H166" s="55"/>
      <c r="I166" s="58"/>
    </row>
    <row r="167" spans="1:9" x14ac:dyDescent="0.35">
      <c r="A167" s="54"/>
      <c r="B167" s="54"/>
      <c r="C167" s="55"/>
      <c r="D167" s="55"/>
      <c r="E167" s="55"/>
      <c r="F167" s="56"/>
      <c r="G167" s="55"/>
      <c r="H167" s="55"/>
      <c r="I167" s="58"/>
    </row>
    <row r="168" spans="1:9" x14ac:dyDescent="0.35">
      <c r="A168" s="54"/>
      <c r="B168" s="54"/>
      <c r="C168" s="55"/>
      <c r="D168" s="55"/>
      <c r="E168" s="55"/>
      <c r="F168" s="56"/>
      <c r="G168" s="55"/>
      <c r="H168" s="55"/>
      <c r="I168" s="58"/>
    </row>
    <row r="169" spans="1:9" x14ac:dyDescent="0.35">
      <c r="A169" s="54"/>
      <c r="B169" s="54"/>
      <c r="C169" s="55"/>
      <c r="D169" s="55"/>
      <c r="E169" s="55"/>
      <c r="F169" s="56"/>
      <c r="G169" s="55"/>
      <c r="H169" s="55"/>
      <c r="I169" s="58"/>
    </row>
    <row r="170" spans="1:9" x14ac:dyDescent="0.35">
      <c r="A170" s="54"/>
      <c r="B170" s="54"/>
      <c r="C170" s="55"/>
      <c r="D170" s="55"/>
      <c r="E170" s="55"/>
      <c r="F170" s="56"/>
      <c r="G170" s="55"/>
      <c r="H170" s="55"/>
      <c r="I170" s="58"/>
    </row>
    <row r="171" spans="1:9" x14ac:dyDescent="0.35">
      <c r="A171" s="54"/>
      <c r="B171" s="54"/>
      <c r="C171" s="55"/>
      <c r="D171" s="55"/>
      <c r="E171" s="55"/>
      <c r="F171" s="56"/>
      <c r="G171" s="55"/>
      <c r="H171" s="55"/>
      <c r="I171" s="58"/>
    </row>
    <row r="172" spans="1:9" x14ac:dyDescent="0.35">
      <c r="A172" s="54"/>
      <c r="B172" s="54"/>
      <c r="C172" s="55"/>
      <c r="D172" s="55"/>
      <c r="E172" s="55"/>
      <c r="F172" s="56"/>
      <c r="G172" s="55"/>
      <c r="H172" s="55"/>
      <c r="I172" s="58"/>
    </row>
    <row r="173" spans="1:9" x14ac:dyDescent="0.35">
      <c r="A173" s="54"/>
      <c r="B173" s="54"/>
      <c r="C173" s="55"/>
      <c r="D173" s="55"/>
      <c r="E173" s="55"/>
      <c r="F173" s="56"/>
      <c r="G173" s="55"/>
      <c r="H173" s="55"/>
      <c r="I173" s="58"/>
    </row>
    <row r="174" spans="1:9" x14ac:dyDescent="0.35">
      <c r="A174" s="54"/>
      <c r="B174" s="54"/>
      <c r="C174" s="55"/>
      <c r="D174" s="55"/>
      <c r="E174" s="55"/>
      <c r="F174" s="56"/>
      <c r="G174" s="55"/>
      <c r="H174" s="55"/>
      <c r="I174" s="58"/>
    </row>
  </sheetData>
  <sheetProtection formatCells="0" formatColumns="0" formatRows="0" insertColumns="0" insertRows="0" insertHyperlinks="0" deleteColumns="0" deleteRows="0" sort="0" autoFilter="0" pivotTables="0"/>
  <mergeCells count="24"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  <mergeCell ref="C122:G122"/>
    <mergeCell ref="B18:C18"/>
    <mergeCell ref="F86:G86"/>
    <mergeCell ref="A96:B97"/>
    <mergeCell ref="A114:B115"/>
    <mergeCell ref="A46:B47"/>
    <mergeCell ref="C83:G83"/>
    <mergeCell ref="A70:B71"/>
  </mergeCells>
  <printOptions horizontalCentered="1" verticalCentered="1"/>
  <pageMargins left="0.7" right="0.7" top="0.75" bottom="0.75" header="0.3" footer="0.3"/>
  <pageSetup paperSize="9" scale="24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28" zoomScale="60" zoomScaleNormal="51" workbookViewId="0">
      <selection activeCell="G72" sqref="G72"/>
    </sheetView>
  </sheetViews>
  <sheetFormatPr defaultRowHeight="13.2" x14ac:dyDescent="0.25"/>
  <cols>
    <col min="1" max="1" width="40.33203125" customWidth="1"/>
    <col min="2" max="2" width="35.44140625" customWidth="1"/>
    <col min="3" max="3" width="43.44140625" customWidth="1"/>
    <col min="4" max="4" width="21.109375" customWidth="1"/>
    <col min="5" max="5" width="30.44140625" customWidth="1"/>
    <col min="6" max="6" width="26.109375" customWidth="1"/>
    <col min="7" max="7" width="24.44140625" customWidth="1"/>
  </cols>
  <sheetData>
    <row r="1" spans="1:7" ht="18.75" customHeight="1" x14ac:dyDescent="0.25">
      <c r="A1" s="440" t="s">
        <v>83</v>
      </c>
      <c r="B1" s="440"/>
      <c r="C1" s="440"/>
      <c r="D1" s="440"/>
      <c r="E1" s="440"/>
      <c r="F1" s="440"/>
      <c r="G1" s="440"/>
    </row>
    <row r="2" spans="1:7" ht="18.75" customHeight="1" x14ac:dyDescent="0.25">
      <c r="A2" s="440"/>
      <c r="B2" s="440"/>
      <c r="C2" s="440"/>
      <c r="D2" s="440"/>
      <c r="E2" s="440"/>
      <c r="F2" s="440"/>
      <c r="G2" s="440"/>
    </row>
    <row r="3" spans="1:7" ht="18.75" customHeight="1" x14ac:dyDescent="0.25">
      <c r="A3" s="440"/>
      <c r="B3" s="440"/>
      <c r="C3" s="440"/>
      <c r="D3" s="440"/>
      <c r="E3" s="440"/>
      <c r="F3" s="440"/>
      <c r="G3" s="440"/>
    </row>
    <row r="4" spans="1:7" ht="18.75" customHeight="1" x14ac:dyDescent="0.25">
      <c r="A4" s="440"/>
      <c r="B4" s="440"/>
      <c r="C4" s="440"/>
      <c r="D4" s="440"/>
      <c r="E4" s="440"/>
      <c r="F4" s="440"/>
      <c r="G4" s="440"/>
    </row>
    <row r="5" spans="1:7" ht="18.75" customHeight="1" x14ac:dyDescent="0.25">
      <c r="A5" s="440"/>
      <c r="B5" s="440"/>
      <c r="C5" s="440"/>
      <c r="D5" s="440"/>
      <c r="E5" s="440"/>
      <c r="F5" s="440"/>
      <c r="G5" s="440"/>
    </row>
    <row r="6" spans="1:7" ht="18.75" customHeight="1" x14ac:dyDescent="0.25">
      <c r="A6" s="440"/>
      <c r="B6" s="440"/>
      <c r="C6" s="440"/>
      <c r="D6" s="440"/>
      <c r="E6" s="440"/>
      <c r="F6" s="440"/>
      <c r="G6" s="440"/>
    </row>
    <row r="7" spans="1:7" ht="18.75" customHeight="1" x14ac:dyDescent="0.25">
      <c r="A7" s="440"/>
      <c r="B7" s="440"/>
      <c r="C7" s="440"/>
      <c r="D7" s="440"/>
      <c r="E7" s="440"/>
      <c r="F7" s="440"/>
      <c r="G7" s="440"/>
    </row>
    <row r="8" spans="1:7" ht="18.75" customHeight="1" x14ac:dyDescent="0.25">
      <c r="A8" s="441" t="s">
        <v>84</v>
      </c>
      <c r="B8" s="441"/>
      <c r="C8" s="441"/>
      <c r="D8" s="441"/>
      <c r="E8" s="441"/>
      <c r="F8" s="441"/>
      <c r="G8" s="441"/>
    </row>
    <row r="9" spans="1:7" ht="18.75" customHeight="1" x14ac:dyDescent="0.25">
      <c r="A9" s="441"/>
      <c r="B9" s="441"/>
      <c r="C9" s="441"/>
      <c r="D9" s="441"/>
      <c r="E9" s="441"/>
      <c r="F9" s="441"/>
      <c r="G9" s="441"/>
    </row>
    <row r="10" spans="1:7" ht="18.75" customHeight="1" x14ac:dyDescent="0.25">
      <c r="A10" s="441"/>
      <c r="B10" s="441"/>
      <c r="C10" s="441"/>
      <c r="D10" s="441"/>
      <c r="E10" s="441"/>
      <c r="F10" s="441"/>
      <c r="G10" s="441"/>
    </row>
    <row r="11" spans="1:7" ht="18.75" customHeight="1" x14ac:dyDescent="0.25">
      <c r="A11" s="441"/>
      <c r="B11" s="441"/>
      <c r="C11" s="441"/>
      <c r="D11" s="441"/>
      <c r="E11" s="441"/>
      <c r="F11" s="441"/>
      <c r="G11" s="441"/>
    </row>
    <row r="12" spans="1:7" ht="18.75" customHeight="1" x14ac:dyDescent="0.25">
      <c r="A12" s="441"/>
      <c r="B12" s="441"/>
      <c r="C12" s="441"/>
      <c r="D12" s="441"/>
      <c r="E12" s="441"/>
      <c r="F12" s="441"/>
      <c r="G12" s="441"/>
    </row>
    <row r="13" spans="1:7" ht="18.75" customHeight="1" x14ac:dyDescent="0.25">
      <c r="A13" s="441"/>
      <c r="B13" s="441"/>
      <c r="C13" s="441"/>
      <c r="D13" s="441"/>
      <c r="E13" s="441"/>
      <c r="F13" s="441"/>
      <c r="G13" s="441"/>
    </row>
    <row r="14" spans="1:7" ht="18.75" customHeight="1" x14ac:dyDescent="0.25">
      <c r="A14" s="441"/>
      <c r="B14" s="441"/>
      <c r="C14" s="441"/>
      <c r="D14" s="441"/>
      <c r="E14" s="441"/>
      <c r="F14" s="441"/>
      <c r="G14" s="441"/>
    </row>
    <row r="15" spans="1:7" ht="19.5" customHeight="1" x14ac:dyDescent="0.35">
      <c r="A15" s="188"/>
      <c r="B15" s="188"/>
      <c r="C15" s="188"/>
      <c r="D15" s="188"/>
      <c r="E15" s="188"/>
      <c r="F15" s="188"/>
      <c r="G15" s="188"/>
    </row>
    <row r="16" spans="1:7" ht="19.5" customHeight="1" x14ac:dyDescent="0.35">
      <c r="A16" s="443" t="s">
        <v>85</v>
      </c>
      <c r="B16" s="444"/>
      <c r="C16" s="444"/>
      <c r="D16" s="444"/>
      <c r="E16" s="444"/>
      <c r="F16" s="444"/>
      <c r="G16" s="445"/>
    </row>
    <row r="17" spans="1:7" ht="20.25" customHeight="1" x14ac:dyDescent="0.4">
      <c r="A17" s="446" t="s">
        <v>0</v>
      </c>
      <c r="B17" s="446"/>
      <c r="C17" s="446"/>
      <c r="D17" s="446"/>
      <c r="E17" s="446"/>
      <c r="F17" s="446"/>
      <c r="G17" s="446"/>
    </row>
    <row r="18" spans="1:7" ht="26.25" customHeight="1" x14ac:dyDescent="0.45">
      <c r="A18" s="189" t="s">
        <v>1</v>
      </c>
      <c r="B18" s="442" t="s">
        <v>86</v>
      </c>
      <c r="C18" s="442"/>
      <c r="D18" s="188"/>
      <c r="E18" s="188"/>
      <c r="F18" s="188"/>
      <c r="G18" s="188"/>
    </row>
    <row r="19" spans="1:7" ht="26.25" customHeight="1" x14ac:dyDescent="0.5">
      <c r="A19" s="189" t="s">
        <v>2</v>
      </c>
      <c r="B19" s="190" t="s">
        <v>87</v>
      </c>
      <c r="C19" s="188">
        <v>4</v>
      </c>
      <c r="D19" s="188"/>
      <c r="E19" s="188"/>
      <c r="F19" s="188"/>
      <c r="G19" s="188"/>
    </row>
    <row r="20" spans="1:7" ht="26.25" customHeight="1" x14ac:dyDescent="0.5">
      <c r="A20" s="189" t="s">
        <v>3</v>
      </c>
      <c r="B20" s="439" t="s">
        <v>88</v>
      </c>
      <c r="C20" s="439"/>
      <c r="D20" s="188"/>
      <c r="E20" s="188"/>
      <c r="F20" s="188"/>
      <c r="G20" s="188"/>
    </row>
    <row r="21" spans="1:7" ht="26.25" customHeight="1" x14ac:dyDescent="0.5">
      <c r="A21" s="189" t="s">
        <v>4</v>
      </c>
      <c r="B21" s="439" t="s">
        <v>89</v>
      </c>
      <c r="C21" s="439"/>
      <c r="D21" s="439"/>
      <c r="E21" s="439"/>
      <c r="F21" s="439"/>
      <c r="G21" s="439"/>
    </row>
    <row r="22" spans="1:7" ht="26.25" customHeight="1" x14ac:dyDescent="0.5">
      <c r="A22" s="189" t="s">
        <v>5</v>
      </c>
      <c r="B22" s="191" t="s">
        <v>90</v>
      </c>
      <c r="C22" s="188"/>
      <c r="D22" s="188"/>
      <c r="E22" s="188"/>
      <c r="F22" s="188"/>
      <c r="G22" s="188"/>
    </row>
    <row r="23" spans="1:7" ht="26.25" customHeight="1" x14ac:dyDescent="0.5">
      <c r="A23" s="189" t="s">
        <v>6</v>
      </c>
      <c r="B23" s="191"/>
      <c r="C23" s="188"/>
      <c r="D23" s="188"/>
      <c r="E23" s="188"/>
      <c r="F23" s="188"/>
      <c r="G23" s="188"/>
    </row>
    <row r="24" spans="1:7" ht="18.75" customHeight="1" x14ac:dyDescent="0.35">
      <c r="A24" s="189"/>
      <c r="B24" s="192"/>
      <c r="C24" s="188"/>
      <c r="D24" s="188"/>
      <c r="E24" s="188"/>
      <c r="F24" s="188"/>
      <c r="G24" s="188"/>
    </row>
    <row r="25" spans="1:7" ht="18.75" customHeight="1" x14ac:dyDescent="0.35">
      <c r="A25" s="193"/>
      <c r="B25" s="192"/>
      <c r="C25" s="188"/>
      <c r="D25" s="188"/>
      <c r="E25" s="188"/>
      <c r="F25" s="188"/>
      <c r="G25" s="188"/>
    </row>
    <row r="26" spans="1:7" ht="26.25" customHeight="1" x14ac:dyDescent="0.45">
      <c r="A26" s="194" t="s">
        <v>8</v>
      </c>
      <c r="B26" s="442"/>
      <c r="C26" s="442"/>
      <c r="D26" s="188"/>
      <c r="E26" s="188"/>
      <c r="F26" s="188"/>
      <c r="G26" s="188"/>
    </row>
    <row r="27" spans="1:7" ht="26.25" customHeight="1" x14ac:dyDescent="0.5">
      <c r="A27" s="195" t="s">
        <v>9</v>
      </c>
      <c r="B27" s="439"/>
      <c r="C27" s="439"/>
      <c r="D27" s="188"/>
      <c r="E27" s="188"/>
      <c r="F27" s="188"/>
      <c r="G27" s="188"/>
    </row>
    <row r="28" spans="1:7" ht="27" customHeight="1" x14ac:dyDescent="0.45">
      <c r="A28" s="195" t="s">
        <v>10</v>
      </c>
      <c r="B28" s="196"/>
      <c r="C28" s="188"/>
      <c r="D28" s="188"/>
      <c r="E28" s="188"/>
      <c r="F28" s="188"/>
      <c r="G28" s="188"/>
    </row>
    <row r="29" spans="1:7" ht="27" customHeight="1" x14ac:dyDescent="0.5">
      <c r="A29" s="195" t="s">
        <v>11</v>
      </c>
      <c r="B29" s="197"/>
      <c r="C29" s="422" t="s">
        <v>91</v>
      </c>
      <c r="D29" s="423"/>
      <c r="E29" s="423"/>
      <c r="F29" s="423"/>
      <c r="G29" s="424"/>
    </row>
    <row r="30" spans="1:7" ht="19.5" customHeight="1" x14ac:dyDescent="0.35">
      <c r="A30" s="195" t="s">
        <v>13</v>
      </c>
      <c r="B30" s="198">
        <f>B28-B29</f>
        <v>0</v>
      </c>
      <c r="C30" s="199"/>
      <c r="D30" s="199"/>
      <c r="E30" s="199"/>
      <c r="F30" s="199"/>
      <c r="G30" s="199"/>
    </row>
    <row r="31" spans="1:7" ht="27" customHeight="1" x14ac:dyDescent="0.45">
      <c r="A31" s="195" t="s">
        <v>14</v>
      </c>
      <c r="B31" s="200">
        <v>1</v>
      </c>
      <c r="C31" s="422" t="s">
        <v>92</v>
      </c>
      <c r="D31" s="423"/>
      <c r="E31" s="423"/>
      <c r="F31" s="423"/>
      <c r="G31" s="424"/>
    </row>
    <row r="32" spans="1:7" ht="27" customHeight="1" x14ac:dyDescent="0.45">
      <c r="A32" s="195" t="s">
        <v>16</v>
      </c>
      <c r="B32" s="200">
        <v>1</v>
      </c>
      <c r="C32" s="422" t="s">
        <v>93</v>
      </c>
      <c r="D32" s="423"/>
      <c r="E32" s="423"/>
      <c r="F32" s="423"/>
      <c r="G32" s="424"/>
    </row>
    <row r="33" spans="1:7" ht="18.75" customHeight="1" x14ac:dyDescent="0.35">
      <c r="A33" s="195"/>
      <c r="B33" s="201"/>
      <c r="C33" s="202"/>
      <c r="D33" s="202"/>
      <c r="E33" s="202"/>
      <c r="F33" s="202"/>
      <c r="G33" s="202"/>
    </row>
    <row r="34" spans="1:7" ht="18.75" customHeight="1" x14ac:dyDescent="0.35">
      <c r="A34" s="195" t="s">
        <v>18</v>
      </c>
      <c r="B34" s="203">
        <f>B31/B32</f>
        <v>1</v>
      </c>
      <c r="C34" s="188" t="s">
        <v>19</v>
      </c>
      <c r="D34" s="188"/>
      <c r="E34" s="188"/>
      <c r="F34" s="188"/>
      <c r="G34" s="188"/>
    </row>
    <row r="35" spans="1:7" ht="19.5" customHeight="1" x14ac:dyDescent="0.35">
      <c r="A35" s="195"/>
      <c r="B35" s="198"/>
      <c r="C35" s="204"/>
      <c r="D35" s="204"/>
      <c r="E35" s="204"/>
      <c r="F35" s="204"/>
      <c r="G35" s="204"/>
    </row>
    <row r="36" spans="1:7" ht="27" customHeight="1" x14ac:dyDescent="0.45">
      <c r="A36" s="205" t="s">
        <v>94</v>
      </c>
      <c r="B36" s="206">
        <v>1</v>
      </c>
      <c r="C36" s="188"/>
      <c r="D36" s="409" t="s">
        <v>21</v>
      </c>
      <c r="E36" s="410"/>
      <c r="F36" s="409" t="s">
        <v>22</v>
      </c>
      <c r="G36" s="410"/>
    </row>
    <row r="37" spans="1:7" ht="26.25" customHeight="1" x14ac:dyDescent="0.45">
      <c r="A37" s="207" t="s">
        <v>23</v>
      </c>
      <c r="B37" s="208">
        <v>1</v>
      </c>
      <c r="C37" s="209" t="s">
        <v>53</v>
      </c>
      <c r="D37" s="210" t="s">
        <v>25</v>
      </c>
      <c r="E37" s="211" t="s">
        <v>95</v>
      </c>
      <c r="F37" s="210" t="s">
        <v>25</v>
      </c>
      <c r="G37" s="212" t="s">
        <v>95</v>
      </c>
    </row>
    <row r="38" spans="1:7" ht="26.25" customHeight="1" x14ac:dyDescent="0.45">
      <c r="A38" s="207" t="s">
        <v>27</v>
      </c>
      <c r="B38" s="208">
        <v>1</v>
      </c>
      <c r="C38" s="213">
        <v>1</v>
      </c>
      <c r="D38" s="214"/>
      <c r="E38" s="215" t="str">
        <f>IF(ISBLANK(D38),"-",$D$48/$D$45*D38)</f>
        <v>-</v>
      </c>
      <c r="F38" s="214"/>
      <c r="G38" s="216" t="str">
        <f>IF(ISBLANK(F38),"-",$D$48/$F$45*F38)</f>
        <v>-</v>
      </c>
    </row>
    <row r="39" spans="1:7" ht="26.25" customHeight="1" x14ac:dyDescent="0.45">
      <c r="A39" s="207" t="s">
        <v>28</v>
      </c>
      <c r="B39" s="208">
        <v>1</v>
      </c>
      <c r="C39" s="217">
        <v>2</v>
      </c>
      <c r="D39" s="218"/>
      <c r="E39" s="219" t="str">
        <f>IF(ISBLANK(D39),"-",$D$48/$D$45*D39)</f>
        <v>-</v>
      </c>
      <c r="F39" s="218"/>
      <c r="G39" s="220" t="str">
        <f>IF(ISBLANK(F39),"-",$D$48/$F$45*F39)</f>
        <v>-</v>
      </c>
    </row>
    <row r="40" spans="1:7" ht="26.25" customHeight="1" x14ac:dyDescent="0.45">
      <c r="A40" s="207" t="s">
        <v>29</v>
      </c>
      <c r="B40" s="208">
        <v>1</v>
      </c>
      <c r="C40" s="217">
        <v>3</v>
      </c>
      <c r="D40" s="218"/>
      <c r="E40" s="219" t="str">
        <f>IF(ISBLANK(D40),"-",$D$48/$D$45*D40)</f>
        <v>-</v>
      </c>
      <c r="F40" s="218"/>
      <c r="G40" s="220" t="str">
        <f>IF(ISBLANK(F40),"-",$D$48/$F$45*F40)</f>
        <v>-</v>
      </c>
    </row>
    <row r="41" spans="1:7" ht="26.25" customHeight="1" x14ac:dyDescent="0.45">
      <c r="A41" s="207" t="s">
        <v>30</v>
      </c>
      <c r="B41" s="208">
        <v>1</v>
      </c>
      <c r="C41" s="221">
        <v>4</v>
      </c>
      <c r="D41" s="222"/>
      <c r="E41" s="223" t="str">
        <f>IF(ISBLANK(D41),"-",$D$48/$D$45*D41)</f>
        <v>-</v>
      </c>
      <c r="F41" s="222"/>
      <c r="G41" s="224" t="str">
        <f>IF(ISBLANK(F41),"-",$D$48/$F$45*F41)</f>
        <v>-</v>
      </c>
    </row>
    <row r="42" spans="1:7" ht="27" customHeight="1" x14ac:dyDescent="0.45">
      <c r="A42" s="207" t="s">
        <v>31</v>
      </c>
      <c r="B42" s="208">
        <v>1</v>
      </c>
      <c r="C42" s="225" t="s">
        <v>32</v>
      </c>
      <c r="D42" s="226" t="e">
        <f>AVERAGE(D38:D41)</f>
        <v>#DIV/0!</v>
      </c>
      <c r="E42" s="227" t="e">
        <f>AVERAGE(E38:E41)</f>
        <v>#DIV/0!</v>
      </c>
      <c r="F42" s="226" t="e">
        <f>AVERAGE(F38:F41)</f>
        <v>#DIV/0!</v>
      </c>
      <c r="G42" s="228" t="e">
        <f>AVERAGE(G38:G41)</f>
        <v>#DIV/0!</v>
      </c>
    </row>
    <row r="43" spans="1:7" ht="26.25" customHeight="1" x14ac:dyDescent="0.45">
      <c r="A43" s="207" t="s">
        <v>33</v>
      </c>
      <c r="B43" s="208">
        <v>1</v>
      </c>
      <c r="C43" s="229" t="s">
        <v>34</v>
      </c>
      <c r="D43" s="230"/>
      <c r="E43" s="231"/>
      <c r="F43" s="230"/>
      <c r="G43" s="232"/>
    </row>
    <row r="44" spans="1:7" ht="26.25" customHeight="1" x14ac:dyDescent="0.45">
      <c r="A44" s="207" t="s">
        <v>35</v>
      </c>
      <c r="B44" s="208">
        <v>1</v>
      </c>
      <c r="C44" s="233" t="s">
        <v>36</v>
      </c>
      <c r="D44" s="234">
        <f>D43*$B$34</f>
        <v>0</v>
      </c>
      <c r="E44" s="232"/>
      <c r="F44" s="234">
        <f>F43*$B$34</f>
        <v>0</v>
      </c>
      <c r="G44" s="235"/>
    </row>
    <row r="45" spans="1:7" ht="19.5" customHeight="1" x14ac:dyDescent="0.35">
      <c r="A45" s="207" t="s">
        <v>37</v>
      </c>
      <c r="B45" s="236">
        <f>(B44/B43)*(B42/B41)*(B40/B39)*(B38/B37)*B36</f>
        <v>1</v>
      </c>
      <c r="C45" s="233" t="s">
        <v>96</v>
      </c>
      <c r="D45" s="237">
        <f>D44*$B$30/100</f>
        <v>0</v>
      </c>
      <c r="E45" s="235"/>
      <c r="F45" s="237">
        <f>F44*$B$30/100</f>
        <v>0</v>
      </c>
      <c r="G45" s="235"/>
    </row>
    <row r="46" spans="1:7" ht="19.5" customHeight="1" x14ac:dyDescent="0.35">
      <c r="A46" s="411" t="s">
        <v>39</v>
      </c>
      <c r="B46" s="415"/>
      <c r="C46" s="233" t="s">
        <v>97</v>
      </c>
      <c r="D46" s="234">
        <f>D45/$B$45</f>
        <v>0</v>
      </c>
      <c r="E46" s="235"/>
      <c r="F46" s="238">
        <f>F45/$B$45</f>
        <v>0</v>
      </c>
      <c r="G46" s="235"/>
    </row>
    <row r="47" spans="1:7" ht="27" customHeight="1" x14ac:dyDescent="0.45">
      <c r="A47" s="413"/>
      <c r="B47" s="416"/>
      <c r="C47" s="239" t="s">
        <v>41</v>
      </c>
      <c r="D47" s="240"/>
      <c r="E47" s="232"/>
      <c r="F47" s="232"/>
      <c r="G47" s="232"/>
    </row>
    <row r="48" spans="1:7" ht="18.75" customHeight="1" x14ac:dyDescent="0.35">
      <c r="A48" s="188"/>
      <c r="B48" s="188"/>
      <c r="C48" s="239" t="s">
        <v>42</v>
      </c>
      <c r="D48" s="234">
        <f>D47*$B$45</f>
        <v>0</v>
      </c>
      <c r="E48" s="235"/>
      <c r="F48" s="235"/>
      <c r="G48" s="235"/>
    </row>
    <row r="49" spans="1:7" ht="19.5" customHeight="1" x14ac:dyDescent="0.35">
      <c r="A49" s="188"/>
      <c r="B49" s="188"/>
      <c r="C49" s="241" t="s">
        <v>98</v>
      </c>
      <c r="D49" s="237">
        <f>D48/B34</f>
        <v>0</v>
      </c>
      <c r="E49" s="235"/>
      <c r="F49" s="235"/>
      <c r="G49" s="235"/>
    </row>
    <row r="50" spans="1:7" ht="18.75" customHeight="1" x14ac:dyDescent="0.35">
      <c r="A50" s="188"/>
      <c r="B50" s="188"/>
      <c r="C50" s="242" t="s">
        <v>99</v>
      </c>
      <c r="D50" s="243" t="e">
        <f>AVERAGE(E38:E41,G38:G41)</f>
        <v>#DIV/0!</v>
      </c>
      <c r="E50" s="244"/>
      <c r="F50" s="244"/>
      <c r="G50" s="244"/>
    </row>
    <row r="51" spans="1:7" ht="18.75" customHeight="1" x14ac:dyDescent="0.35">
      <c r="A51" s="188"/>
      <c r="B51" s="188"/>
      <c r="C51" s="239" t="s">
        <v>45</v>
      </c>
      <c r="D51" s="245" t="e">
        <f>STDEV(E38:E41,G38:G41)/D50</f>
        <v>#DIV/0!</v>
      </c>
      <c r="E51" s="246"/>
      <c r="F51" s="246"/>
      <c r="G51" s="246"/>
    </row>
    <row r="52" spans="1:7" ht="19.5" customHeight="1" x14ac:dyDescent="0.35">
      <c r="A52" s="188"/>
      <c r="B52" s="188"/>
      <c r="C52" s="247" t="s">
        <v>46</v>
      </c>
      <c r="D52" s="248">
        <f>COUNT(E38:E41,G38:G41)</f>
        <v>0</v>
      </c>
      <c r="E52" s="232"/>
      <c r="F52" s="232"/>
      <c r="G52" s="232"/>
    </row>
    <row r="53" spans="1:7" ht="18.75" customHeight="1" x14ac:dyDescent="0.35">
      <c r="A53" s="188"/>
      <c r="B53" s="188"/>
      <c r="C53" s="188"/>
      <c r="D53" s="188"/>
      <c r="E53" s="188"/>
      <c r="F53" s="188"/>
      <c r="G53" s="188"/>
    </row>
    <row r="54" spans="1:7" ht="18.75" customHeight="1" x14ac:dyDescent="0.35">
      <c r="A54" s="249" t="s">
        <v>7</v>
      </c>
      <c r="B54" s="250" t="s">
        <v>47</v>
      </c>
      <c r="C54" s="188"/>
      <c r="D54" s="188"/>
      <c r="E54" s="188"/>
      <c r="F54" s="188"/>
      <c r="G54" s="188"/>
    </row>
    <row r="55" spans="1:7" ht="18.75" customHeight="1" x14ac:dyDescent="0.35">
      <c r="A55" s="195" t="s">
        <v>48</v>
      </c>
      <c r="B55" s="251" t="str">
        <f>B21</f>
        <v>MUCIPROCIN 2%W/W</v>
      </c>
      <c r="C55" s="188"/>
      <c r="D55" s="188"/>
      <c r="E55" s="188"/>
      <c r="F55" s="188"/>
      <c r="G55" s="188"/>
    </row>
    <row r="56" spans="1:7" ht="26.25" customHeight="1" x14ac:dyDescent="0.45">
      <c r="A56" s="195" t="s">
        <v>100</v>
      </c>
      <c r="B56" s="252"/>
      <c r="C56" s="253" t="s">
        <v>101</v>
      </c>
      <c r="D56" s="254"/>
      <c r="E56" s="188" t="str">
        <f>B20</f>
        <v>MUCIPROCIN</v>
      </c>
      <c r="F56" s="188"/>
      <c r="G56" s="188"/>
    </row>
    <row r="57" spans="1:7" ht="19.5" customHeight="1" x14ac:dyDescent="0.35">
      <c r="A57" s="188"/>
      <c r="B57" s="188"/>
      <c r="C57" s="188"/>
      <c r="D57" s="188"/>
      <c r="E57" s="188"/>
      <c r="F57" s="188"/>
      <c r="G57" s="188"/>
    </row>
    <row r="58" spans="1:7" ht="27" customHeight="1" x14ac:dyDescent="0.45">
      <c r="A58" s="205" t="s">
        <v>102</v>
      </c>
      <c r="B58" s="206">
        <v>1</v>
      </c>
      <c r="C58" s="188"/>
      <c r="D58" s="255" t="s">
        <v>103</v>
      </c>
      <c r="E58" s="256" t="s">
        <v>53</v>
      </c>
      <c r="F58" s="256" t="s">
        <v>25</v>
      </c>
      <c r="G58" s="209" t="s">
        <v>104</v>
      </c>
    </row>
    <row r="59" spans="1:7" ht="26.25" customHeight="1" x14ac:dyDescent="0.5">
      <c r="A59" s="207" t="s">
        <v>56</v>
      </c>
      <c r="B59" s="208">
        <v>1</v>
      </c>
      <c r="C59" s="433" t="s">
        <v>57</v>
      </c>
      <c r="D59" s="436"/>
      <c r="E59" s="257">
        <v>1</v>
      </c>
      <c r="F59" s="258"/>
      <c r="G59" s="259" t="str">
        <f>IF(ISBLANK(F59),"-",(F59/$D$50*$D$47*$B$67)/1000*$B$56/$D$59)</f>
        <v>-</v>
      </c>
    </row>
    <row r="60" spans="1:7" ht="26.25" customHeight="1" x14ac:dyDescent="0.5">
      <c r="A60" s="207" t="s">
        <v>58</v>
      </c>
      <c r="B60" s="208">
        <v>1</v>
      </c>
      <c r="C60" s="434"/>
      <c r="D60" s="437"/>
      <c r="E60" s="260">
        <v>2</v>
      </c>
      <c r="F60" s="261"/>
      <c r="G60" s="262" t="str">
        <f>IF(ISBLANK(F60),"-",(F60/$D$50*$D$47*$B$67)/1000*$B$56/$D$59)</f>
        <v>-</v>
      </c>
    </row>
    <row r="61" spans="1:7" ht="26.25" customHeight="1" x14ac:dyDescent="0.5">
      <c r="A61" s="207" t="s">
        <v>59</v>
      </c>
      <c r="B61" s="208">
        <v>1</v>
      </c>
      <c r="C61" s="434"/>
      <c r="D61" s="437"/>
      <c r="E61" s="260">
        <v>3</v>
      </c>
      <c r="F61" s="261"/>
      <c r="G61" s="262" t="str">
        <f>IF(ISBLANK(F61),"-",(F61/$D$50*$D$47*$B$67)/1000*$B$56/$D$59)</f>
        <v>-</v>
      </c>
    </row>
    <row r="62" spans="1:7" ht="27" customHeight="1" x14ac:dyDescent="0.5">
      <c r="A62" s="207" t="s">
        <v>60</v>
      </c>
      <c r="B62" s="208">
        <v>1</v>
      </c>
      <c r="C62" s="435"/>
      <c r="D62" s="438"/>
      <c r="E62" s="263">
        <v>4</v>
      </c>
      <c r="F62" s="264"/>
      <c r="G62" s="265" t="str">
        <f>IF(ISBLANK(F62),"-",(F62/$D$50*$D$47*$B$67)/1000*$B$56/$D$59)</f>
        <v>-</v>
      </c>
    </row>
    <row r="63" spans="1:7" ht="26.25" customHeight="1" x14ac:dyDescent="0.5">
      <c r="A63" s="207" t="s">
        <v>61</v>
      </c>
      <c r="B63" s="208">
        <v>1</v>
      </c>
      <c r="C63" s="433" t="s">
        <v>62</v>
      </c>
      <c r="D63" s="436"/>
      <c r="E63" s="257">
        <v>1</v>
      </c>
      <c r="F63" s="258"/>
      <c r="G63" s="259" t="str">
        <f>IF(ISBLANK(F63),"-",(F63/$D$50*$D$47*$B$67)/1000*$B$56/$D$63)</f>
        <v>-</v>
      </c>
    </row>
    <row r="64" spans="1:7" ht="26.25" customHeight="1" x14ac:dyDescent="0.5">
      <c r="A64" s="207" t="s">
        <v>63</v>
      </c>
      <c r="B64" s="208">
        <v>1</v>
      </c>
      <c r="C64" s="434"/>
      <c r="D64" s="437"/>
      <c r="E64" s="260">
        <v>2</v>
      </c>
      <c r="F64" s="261"/>
      <c r="G64" s="262" t="str">
        <f>IF(ISBLANK(F64),"-",(F64/$D$50*$D$47*$B$67)/1000*$B$56/$D$63)</f>
        <v>-</v>
      </c>
    </row>
    <row r="65" spans="1:7" ht="26.25" customHeight="1" x14ac:dyDescent="0.5">
      <c r="A65" s="207" t="s">
        <v>64</v>
      </c>
      <c r="B65" s="208">
        <v>1</v>
      </c>
      <c r="C65" s="434"/>
      <c r="D65" s="437"/>
      <c r="E65" s="260">
        <v>3</v>
      </c>
      <c r="F65" s="261"/>
      <c r="G65" s="262" t="str">
        <f>IF(ISBLANK(F65),"-",(F65/$D$50*$D$47*$B$67)/1000*$B$56/$D$63)</f>
        <v>-</v>
      </c>
    </row>
    <row r="66" spans="1:7" ht="27" customHeight="1" x14ac:dyDescent="0.5">
      <c r="A66" s="207" t="s">
        <v>65</v>
      </c>
      <c r="B66" s="208">
        <v>1</v>
      </c>
      <c r="C66" s="435"/>
      <c r="D66" s="438"/>
      <c r="E66" s="263">
        <v>4</v>
      </c>
      <c r="F66" s="264"/>
      <c r="G66" s="265" t="str">
        <f>IF(ISBLANK(F66),"-",(F66/$D$50*$D$47*$B$67)/1000*$B$56/$D$63)</f>
        <v>-</v>
      </c>
    </row>
    <row r="67" spans="1:7" ht="26.25" customHeight="1" x14ac:dyDescent="0.5">
      <c r="A67" s="207" t="s">
        <v>66</v>
      </c>
      <c r="B67" s="236">
        <f>(B66/B65)*(B64/B63)*(B62/B61)*(B60/B59)*B58</f>
        <v>1</v>
      </c>
      <c r="C67" s="433" t="s">
        <v>67</v>
      </c>
      <c r="D67" s="436"/>
      <c r="E67" s="257">
        <v>1</v>
      </c>
      <c r="F67" s="258"/>
      <c r="G67" s="259" t="str">
        <f>IF(ISBLANK(F67),"-",(F67/$D$50*$D$47*$B$67)/1000*$B$56/$D$67)</f>
        <v>-</v>
      </c>
    </row>
    <row r="68" spans="1:7" ht="27" customHeight="1" x14ac:dyDescent="0.5">
      <c r="A68" s="266" t="s">
        <v>105</v>
      </c>
      <c r="B68" s="267" t="e">
        <f>((D47*B67)/1000)/D56*B56</f>
        <v>#DIV/0!</v>
      </c>
      <c r="C68" s="434"/>
      <c r="D68" s="437"/>
      <c r="E68" s="260">
        <v>2</v>
      </c>
      <c r="F68" s="261"/>
      <c r="G68" s="262" t="str">
        <f>IF(ISBLANK(F68),"-",(F68/$D$50*$D$47*$B$67)/1000*$B$56/$D$67)</f>
        <v>-</v>
      </c>
    </row>
    <row r="69" spans="1:7" ht="26.25" customHeight="1" x14ac:dyDescent="0.5">
      <c r="A69" s="411" t="s">
        <v>39</v>
      </c>
      <c r="B69" s="415"/>
      <c r="C69" s="434"/>
      <c r="D69" s="437"/>
      <c r="E69" s="260">
        <v>3</v>
      </c>
      <c r="F69" s="261"/>
      <c r="G69" s="262" t="str">
        <f>IF(ISBLANK(F69),"-",(F69/$D$50*$D$47*$B$67)/1000*$B$56/$D$67)</f>
        <v>-</v>
      </c>
    </row>
    <row r="70" spans="1:7" ht="27" customHeight="1" x14ac:dyDescent="0.5">
      <c r="A70" s="413"/>
      <c r="B70" s="416"/>
      <c r="C70" s="435"/>
      <c r="D70" s="438"/>
      <c r="E70" s="263">
        <v>4</v>
      </c>
      <c r="F70" s="264"/>
      <c r="G70" s="265" t="str">
        <f>IF(ISBLANK(F70),"-",(F70/$D$50*$D$47*$B$67)/1000*$B$56/$D$67)</f>
        <v>-</v>
      </c>
    </row>
    <row r="71" spans="1:7" ht="26.25" customHeight="1" x14ac:dyDescent="0.45">
      <c r="A71" s="268"/>
      <c r="B71" s="268"/>
      <c r="C71" s="268"/>
      <c r="D71" s="268"/>
      <c r="E71" s="268"/>
      <c r="F71" s="269" t="s">
        <v>32</v>
      </c>
      <c r="G71" s="270" t="e">
        <f>AVERAGE(G59:G70)</f>
        <v>#DIV/0!</v>
      </c>
    </row>
    <row r="72" spans="1:7" ht="26.25" customHeight="1" x14ac:dyDescent="0.45">
      <c r="A72" s="188"/>
      <c r="B72" s="188"/>
      <c r="C72" s="268"/>
      <c r="D72" s="268"/>
      <c r="E72" s="268"/>
      <c r="F72" s="239" t="s">
        <v>45</v>
      </c>
      <c r="G72" s="271" t="e">
        <f>STDEV(G59:G70)/G71</f>
        <v>#DIV/0!</v>
      </c>
    </row>
    <row r="73" spans="1:7" ht="27" customHeight="1" x14ac:dyDescent="0.45">
      <c r="A73" s="268"/>
      <c r="B73" s="268"/>
      <c r="C73" s="272"/>
      <c r="D73" s="273"/>
      <c r="E73" s="273"/>
      <c r="F73" s="247" t="s">
        <v>46</v>
      </c>
      <c r="G73" s="274">
        <f>COUNT(G59:G70)</f>
        <v>0</v>
      </c>
    </row>
    <row r="74" spans="1:7" ht="18.75" customHeight="1" x14ac:dyDescent="0.35">
      <c r="A74" s="268"/>
      <c r="B74" s="268"/>
      <c r="C74" s="272"/>
      <c r="D74" s="273"/>
      <c r="E74" s="273"/>
      <c r="F74" s="273"/>
      <c r="G74" s="273"/>
    </row>
    <row r="75" spans="1:7" ht="26.25" customHeight="1" x14ac:dyDescent="0.35">
      <c r="A75" s="275" t="s">
        <v>106</v>
      </c>
      <c r="B75" s="276" t="s">
        <v>107</v>
      </c>
      <c r="C75" s="426" t="str">
        <f>B20</f>
        <v>MUCIPROCIN</v>
      </c>
      <c r="D75" s="426"/>
      <c r="E75" s="277" t="s">
        <v>108</v>
      </c>
      <c r="F75" s="278" t="e">
        <f>G71</f>
        <v>#DIV/0!</v>
      </c>
      <c r="G75" s="188"/>
    </row>
    <row r="76" spans="1:7" ht="19.5" customHeight="1" x14ac:dyDescent="0.35">
      <c r="A76" s="279"/>
      <c r="B76" s="280"/>
      <c r="C76" s="281"/>
      <c r="D76" s="281"/>
      <c r="E76" s="280"/>
      <c r="F76" s="280"/>
      <c r="G76" s="280"/>
    </row>
    <row r="77" spans="1:7" ht="18.75" customHeight="1" x14ac:dyDescent="0.35">
      <c r="A77" s="189"/>
      <c r="B77" s="198" t="s">
        <v>78</v>
      </c>
      <c r="C77" s="189"/>
      <c r="D77" s="189"/>
      <c r="E77" s="282" t="s">
        <v>79</v>
      </c>
      <c r="F77" s="282"/>
      <c r="G77" s="282" t="s">
        <v>80</v>
      </c>
    </row>
    <row r="78" spans="1:7" ht="60" customHeight="1" x14ac:dyDescent="0.35">
      <c r="A78" s="283" t="s">
        <v>81</v>
      </c>
      <c r="B78" s="284"/>
      <c r="C78" s="284"/>
      <c r="D78" s="285"/>
      <c r="E78" s="286"/>
      <c r="F78" s="287"/>
      <c r="G78" s="288"/>
    </row>
    <row r="79" spans="1:7" ht="60" customHeight="1" x14ac:dyDescent="0.35">
      <c r="A79" s="283" t="s">
        <v>82</v>
      </c>
      <c r="B79" s="289"/>
      <c r="C79" s="289"/>
      <c r="D79" s="282"/>
      <c r="E79" s="290"/>
      <c r="F79" s="287"/>
      <c r="G79" s="289"/>
    </row>
    <row r="250" spans="1:1" x14ac:dyDescent="0.25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G7"/>
    <mergeCell ref="A8:G14"/>
    <mergeCell ref="B26:C26"/>
    <mergeCell ref="A16:G16"/>
    <mergeCell ref="A17:G17"/>
    <mergeCell ref="B18:C18"/>
    <mergeCell ref="B20:C20"/>
    <mergeCell ref="B21:G21"/>
    <mergeCell ref="B27:C27"/>
    <mergeCell ref="C29:G29"/>
    <mergeCell ref="C31:G31"/>
    <mergeCell ref="C32:G32"/>
    <mergeCell ref="D36:E36"/>
    <mergeCell ref="F36:G36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4" priority="1" operator="greaterThan">
      <formula>0.02</formula>
    </cfRule>
  </conditionalFormatting>
  <conditionalFormatting sqref="G72">
    <cfRule type="cellIs" dxfId="3" priority="2" operator="greaterThan">
      <formula>0.02</formula>
    </cfRule>
  </conditionalFormatting>
  <pageMargins left="0.7" right="0.7" top="0.75" bottom="0.75" header="0.3" footer="0.3"/>
  <pageSetup scale="37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view="pageBreakPreview" topLeftCell="A55" zoomScale="60" zoomScaleNormal="55" workbookViewId="0">
      <selection activeCell="F87" sqref="F87"/>
    </sheetView>
  </sheetViews>
  <sheetFormatPr defaultRowHeight="13.2" x14ac:dyDescent="0.25"/>
  <cols>
    <col min="1" max="1" width="61.33203125" customWidth="1"/>
    <col min="2" max="2" width="30.109375" customWidth="1"/>
    <col min="3" max="3" width="50.109375" customWidth="1"/>
    <col min="4" max="4" width="22.88671875" customWidth="1"/>
    <col min="5" max="5" width="25.5546875" customWidth="1"/>
    <col min="6" max="6" width="19.33203125" customWidth="1"/>
    <col min="7" max="7" width="27" customWidth="1"/>
    <col min="8" max="8" width="19.6640625" customWidth="1"/>
    <col min="9" max="9" width="9" hidden="1" customWidth="1"/>
  </cols>
  <sheetData>
    <row r="1" spans="1:9" ht="18.75" customHeight="1" x14ac:dyDescent="0.25">
      <c r="A1" s="440" t="s">
        <v>109</v>
      </c>
      <c r="B1" s="440"/>
      <c r="C1" s="440"/>
      <c r="D1" s="440"/>
      <c r="E1" s="440"/>
      <c r="F1" s="440"/>
      <c r="G1" s="440"/>
      <c r="H1" s="440"/>
      <c r="I1" s="440"/>
    </row>
    <row r="2" spans="1:9" ht="18.75" customHeight="1" x14ac:dyDescent="0.25">
      <c r="A2" s="440"/>
      <c r="B2" s="440"/>
      <c r="C2" s="440"/>
      <c r="D2" s="440"/>
      <c r="E2" s="440"/>
      <c r="F2" s="440"/>
      <c r="G2" s="440"/>
      <c r="H2" s="440"/>
      <c r="I2" s="440"/>
    </row>
    <row r="3" spans="1:9" ht="18.75" customHeight="1" x14ac:dyDescent="0.25">
      <c r="A3" s="440"/>
      <c r="B3" s="440"/>
      <c r="C3" s="440"/>
      <c r="D3" s="440"/>
      <c r="E3" s="440"/>
      <c r="F3" s="440"/>
      <c r="G3" s="440"/>
      <c r="H3" s="440"/>
      <c r="I3" s="440"/>
    </row>
    <row r="4" spans="1:9" ht="18.75" customHeight="1" x14ac:dyDescent="0.25">
      <c r="A4" s="440"/>
      <c r="B4" s="440"/>
      <c r="C4" s="440"/>
      <c r="D4" s="440"/>
      <c r="E4" s="440"/>
      <c r="F4" s="440"/>
      <c r="G4" s="440"/>
      <c r="H4" s="440"/>
      <c r="I4" s="440"/>
    </row>
    <row r="5" spans="1:9" ht="18.75" customHeight="1" x14ac:dyDescent="0.25">
      <c r="A5" s="440"/>
      <c r="B5" s="440"/>
      <c r="C5" s="440"/>
      <c r="D5" s="440"/>
      <c r="E5" s="440"/>
      <c r="F5" s="440"/>
      <c r="G5" s="440"/>
      <c r="H5" s="440"/>
      <c r="I5" s="440"/>
    </row>
    <row r="6" spans="1:9" ht="18.75" customHeight="1" x14ac:dyDescent="0.25">
      <c r="A6" s="440"/>
      <c r="B6" s="440"/>
      <c r="C6" s="440"/>
      <c r="D6" s="440"/>
      <c r="E6" s="440"/>
      <c r="F6" s="440"/>
      <c r="G6" s="440"/>
      <c r="H6" s="440"/>
      <c r="I6" s="440"/>
    </row>
    <row r="7" spans="1:9" ht="18.75" customHeight="1" x14ac:dyDescent="0.25">
      <c r="A7" s="440"/>
      <c r="B7" s="440"/>
      <c r="C7" s="440"/>
      <c r="D7" s="440"/>
      <c r="E7" s="440"/>
      <c r="F7" s="440"/>
      <c r="G7" s="440"/>
      <c r="H7" s="440"/>
      <c r="I7" s="440"/>
    </row>
    <row r="8" spans="1:9" ht="18.75" customHeight="1" x14ac:dyDescent="0.25">
      <c r="A8" s="441" t="s">
        <v>84</v>
      </c>
      <c r="B8" s="441"/>
      <c r="C8" s="441"/>
      <c r="D8" s="441"/>
      <c r="E8" s="441"/>
      <c r="F8" s="441"/>
      <c r="G8" s="441"/>
      <c r="H8" s="441"/>
      <c r="I8" s="441"/>
    </row>
    <row r="9" spans="1:9" ht="18.75" customHeight="1" x14ac:dyDescent="0.25">
      <c r="A9" s="441"/>
      <c r="B9" s="441"/>
      <c r="C9" s="441"/>
      <c r="D9" s="441"/>
      <c r="E9" s="441"/>
      <c r="F9" s="441"/>
      <c r="G9" s="441"/>
      <c r="H9" s="441"/>
      <c r="I9" s="441"/>
    </row>
    <row r="10" spans="1:9" ht="18.75" customHeight="1" x14ac:dyDescent="0.25">
      <c r="A10" s="441"/>
      <c r="B10" s="441"/>
      <c r="C10" s="441"/>
      <c r="D10" s="441"/>
      <c r="E10" s="441"/>
      <c r="F10" s="441"/>
      <c r="G10" s="441"/>
      <c r="H10" s="441"/>
      <c r="I10" s="441"/>
    </row>
    <row r="11" spans="1:9" ht="18.75" customHeight="1" x14ac:dyDescent="0.25">
      <c r="A11" s="441"/>
      <c r="B11" s="441"/>
      <c r="C11" s="441"/>
      <c r="D11" s="441"/>
      <c r="E11" s="441"/>
      <c r="F11" s="441"/>
      <c r="G11" s="441"/>
      <c r="H11" s="441"/>
      <c r="I11" s="441"/>
    </row>
    <row r="12" spans="1:9" ht="18.75" customHeight="1" x14ac:dyDescent="0.25">
      <c r="A12" s="441"/>
      <c r="B12" s="441"/>
      <c r="C12" s="441"/>
      <c r="D12" s="441"/>
      <c r="E12" s="441"/>
      <c r="F12" s="441"/>
      <c r="G12" s="441"/>
      <c r="H12" s="441"/>
      <c r="I12" s="441"/>
    </row>
    <row r="13" spans="1:9" ht="18.75" customHeight="1" x14ac:dyDescent="0.25">
      <c r="A13" s="441"/>
      <c r="B13" s="441"/>
      <c r="C13" s="441"/>
      <c r="D13" s="441"/>
      <c r="E13" s="441"/>
      <c r="F13" s="441"/>
      <c r="G13" s="441"/>
      <c r="H13" s="441"/>
      <c r="I13" s="441"/>
    </row>
    <row r="14" spans="1:9" ht="18.75" customHeight="1" x14ac:dyDescent="0.25">
      <c r="A14" s="441"/>
      <c r="B14" s="441"/>
      <c r="C14" s="441"/>
      <c r="D14" s="441"/>
      <c r="E14" s="441"/>
      <c r="F14" s="441"/>
      <c r="G14" s="441"/>
      <c r="H14" s="441"/>
      <c r="I14" s="441"/>
    </row>
    <row r="15" spans="1:9" ht="19.5" customHeight="1" x14ac:dyDescent="0.35">
      <c r="A15" s="291"/>
      <c r="B15" s="291"/>
      <c r="C15" s="291"/>
      <c r="D15" s="291"/>
      <c r="E15" s="291"/>
      <c r="F15" s="291"/>
      <c r="G15" s="291"/>
      <c r="H15" s="291"/>
    </row>
    <row r="16" spans="1:9" ht="19.5" customHeight="1" x14ac:dyDescent="0.35">
      <c r="A16" s="443" t="s">
        <v>85</v>
      </c>
      <c r="B16" s="444"/>
      <c r="C16" s="444"/>
      <c r="D16" s="444"/>
      <c r="E16" s="444"/>
      <c r="F16" s="444"/>
      <c r="G16" s="444"/>
      <c r="H16" s="445"/>
    </row>
    <row r="17" spans="1:8" ht="20.25" customHeight="1" x14ac:dyDescent="0.25">
      <c r="A17" s="447" t="s">
        <v>0</v>
      </c>
      <c r="B17" s="447"/>
      <c r="C17" s="447"/>
      <c r="D17" s="447"/>
      <c r="E17" s="447"/>
      <c r="F17" s="447"/>
      <c r="G17" s="447"/>
      <c r="H17" s="447"/>
    </row>
    <row r="18" spans="1:8" ht="26.25" customHeight="1" x14ac:dyDescent="0.45">
      <c r="A18" s="293" t="s">
        <v>1</v>
      </c>
      <c r="B18" s="442" t="s">
        <v>86</v>
      </c>
      <c r="C18" s="442"/>
      <c r="D18" s="291"/>
      <c r="E18" s="291"/>
      <c r="F18" s="291"/>
      <c r="G18" s="291"/>
      <c r="H18" s="291"/>
    </row>
    <row r="19" spans="1:8" ht="26.25" customHeight="1" x14ac:dyDescent="0.5">
      <c r="A19" s="293" t="s">
        <v>2</v>
      </c>
      <c r="B19" s="294" t="s">
        <v>87</v>
      </c>
      <c r="C19" s="402">
        <v>33</v>
      </c>
      <c r="D19" s="291"/>
      <c r="E19" s="291"/>
      <c r="F19" s="291"/>
      <c r="G19" s="291"/>
      <c r="H19" s="291"/>
    </row>
    <row r="20" spans="1:8" ht="26.25" customHeight="1" x14ac:dyDescent="0.5">
      <c r="A20" s="293" t="s">
        <v>3</v>
      </c>
      <c r="B20" s="439" t="s">
        <v>88</v>
      </c>
      <c r="C20" s="439"/>
      <c r="D20" s="291"/>
      <c r="E20" s="291"/>
      <c r="F20" s="291"/>
      <c r="G20" s="291"/>
      <c r="H20" s="291"/>
    </row>
    <row r="21" spans="1:8" ht="26.25" customHeight="1" x14ac:dyDescent="0.5">
      <c r="A21" s="293" t="s">
        <v>4</v>
      </c>
      <c r="B21" s="403" t="s">
        <v>89</v>
      </c>
      <c r="C21" s="403"/>
      <c r="D21" s="403"/>
      <c r="E21" s="403"/>
      <c r="F21" s="403"/>
      <c r="G21" s="403"/>
      <c r="H21" s="403"/>
    </row>
    <row r="22" spans="1:8" ht="26.25" customHeight="1" x14ac:dyDescent="0.5">
      <c r="A22" s="293" t="s">
        <v>5</v>
      </c>
      <c r="B22" s="448">
        <v>42308.430439814816</v>
      </c>
      <c r="C22" s="291"/>
      <c r="D22" s="291"/>
      <c r="E22" s="291"/>
      <c r="F22" s="291"/>
      <c r="G22" s="291"/>
      <c r="H22" s="291"/>
    </row>
    <row r="23" spans="1:8" ht="26.25" customHeight="1" x14ac:dyDescent="0.5">
      <c r="A23" s="293" t="s">
        <v>6</v>
      </c>
      <c r="B23" s="448">
        <v>42321</v>
      </c>
      <c r="C23" s="291"/>
      <c r="D23" s="291"/>
      <c r="E23" s="291"/>
      <c r="F23" s="291"/>
      <c r="G23" s="291"/>
      <c r="H23" s="291"/>
    </row>
    <row r="24" spans="1:8" ht="18.75" customHeight="1" x14ac:dyDescent="0.35">
      <c r="A24" s="293"/>
      <c r="B24" s="295"/>
      <c r="C24" s="291"/>
      <c r="D24" s="291"/>
      <c r="E24" s="291"/>
      <c r="F24" s="291"/>
      <c r="G24" s="291"/>
      <c r="H24" s="291"/>
    </row>
    <row r="25" spans="1:8" ht="18.75" customHeight="1" x14ac:dyDescent="0.35">
      <c r="A25" s="296"/>
      <c r="B25" s="295"/>
      <c r="C25" s="291"/>
      <c r="D25" s="291"/>
      <c r="E25" s="291"/>
      <c r="F25" s="291"/>
      <c r="G25" s="291"/>
      <c r="H25" s="291"/>
    </row>
    <row r="26" spans="1:8" ht="26.25" customHeight="1" x14ac:dyDescent="0.45">
      <c r="A26" s="297" t="s">
        <v>8</v>
      </c>
      <c r="B26" s="442" t="s">
        <v>113</v>
      </c>
      <c r="C26" s="442"/>
      <c r="D26" s="291"/>
      <c r="E26" s="291"/>
      <c r="F26" s="291"/>
      <c r="G26" s="291"/>
      <c r="H26" s="291"/>
    </row>
    <row r="27" spans="1:8" ht="26.25" customHeight="1" x14ac:dyDescent="0.5">
      <c r="A27" s="298" t="s">
        <v>9</v>
      </c>
      <c r="B27" s="439" t="s">
        <v>114</v>
      </c>
      <c r="C27" s="439"/>
      <c r="D27" s="291"/>
      <c r="E27" s="291"/>
      <c r="F27" s="291"/>
      <c r="G27" s="291"/>
      <c r="H27" s="291"/>
    </row>
    <row r="28" spans="1:8" ht="27" customHeight="1" x14ac:dyDescent="0.45">
      <c r="A28" s="298" t="s">
        <v>10</v>
      </c>
      <c r="B28" s="299">
        <v>96.9</v>
      </c>
      <c r="C28" s="291"/>
      <c r="D28" s="291"/>
      <c r="E28" s="291"/>
      <c r="F28" s="291"/>
      <c r="G28" s="291"/>
      <c r="H28" s="291"/>
    </row>
    <row r="29" spans="1:8" ht="27" customHeight="1" x14ac:dyDescent="0.5">
      <c r="A29" s="298" t="s">
        <v>11</v>
      </c>
      <c r="B29" s="300">
        <v>0</v>
      </c>
      <c r="C29" s="405" t="s">
        <v>91</v>
      </c>
      <c r="D29" s="406"/>
      <c r="E29" s="406"/>
      <c r="F29" s="406"/>
      <c r="G29" s="406"/>
      <c r="H29" s="407"/>
    </row>
    <row r="30" spans="1:8" ht="19.5" customHeight="1" x14ac:dyDescent="0.35">
      <c r="A30" s="298" t="s">
        <v>13</v>
      </c>
      <c r="B30" s="301">
        <f>B28-B29</f>
        <v>96.9</v>
      </c>
      <c r="C30" s="302"/>
      <c r="D30" s="302"/>
      <c r="E30" s="302"/>
      <c r="F30" s="302"/>
      <c r="G30" s="302"/>
      <c r="H30" s="303"/>
    </row>
    <row r="31" spans="1:8" ht="27" customHeight="1" x14ac:dyDescent="0.45">
      <c r="A31" s="298" t="s">
        <v>14</v>
      </c>
      <c r="B31" s="304">
        <v>1</v>
      </c>
      <c r="C31" s="422" t="s">
        <v>92</v>
      </c>
      <c r="D31" s="423"/>
      <c r="E31" s="423"/>
      <c r="F31" s="423"/>
      <c r="G31" s="423"/>
      <c r="H31" s="424"/>
    </row>
    <row r="32" spans="1:8" ht="27" customHeight="1" x14ac:dyDescent="0.45">
      <c r="A32" s="298" t="s">
        <v>16</v>
      </c>
      <c r="B32" s="304">
        <v>1</v>
      </c>
      <c r="C32" s="422" t="s">
        <v>93</v>
      </c>
      <c r="D32" s="423"/>
      <c r="E32" s="423"/>
      <c r="F32" s="423"/>
      <c r="G32" s="423"/>
      <c r="H32" s="424"/>
    </row>
    <row r="33" spans="1:8" ht="18.75" customHeight="1" x14ac:dyDescent="0.35">
      <c r="A33" s="298"/>
      <c r="B33" s="305"/>
      <c r="C33" s="306"/>
      <c r="D33" s="306"/>
      <c r="E33" s="306"/>
      <c r="F33" s="306"/>
      <c r="G33" s="306"/>
      <c r="H33" s="306"/>
    </row>
    <row r="34" spans="1:8" ht="18.75" customHeight="1" x14ac:dyDescent="0.35">
      <c r="A34" s="298" t="s">
        <v>18</v>
      </c>
      <c r="B34" s="307">
        <f>B31/B32</f>
        <v>1</v>
      </c>
      <c r="C34" s="291" t="s">
        <v>19</v>
      </c>
      <c r="D34" s="291"/>
      <c r="E34" s="291"/>
      <c r="F34" s="291"/>
      <c r="G34" s="291"/>
      <c r="H34" s="291"/>
    </row>
    <row r="35" spans="1:8" ht="19.5" customHeight="1" x14ac:dyDescent="0.35">
      <c r="A35" s="298"/>
      <c r="B35" s="301"/>
      <c r="C35" s="308"/>
      <c r="D35" s="308"/>
      <c r="E35" s="308"/>
      <c r="F35" s="308"/>
      <c r="G35" s="308"/>
      <c r="H35" s="291"/>
    </row>
    <row r="36" spans="1:8" ht="27" customHeight="1" x14ac:dyDescent="0.45">
      <c r="A36" s="309" t="s">
        <v>110</v>
      </c>
      <c r="B36" s="310">
        <v>100</v>
      </c>
      <c r="C36" s="291"/>
      <c r="D36" s="409" t="s">
        <v>21</v>
      </c>
      <c r="E36" s="432"/>
      <c r="F36" s="311" t="s">
        <v>22</v>
      </c>
      <c r="G36" s="312"/>
      <c r="H36" s="308"/>
    </row>
    <row r="37" spans="1:8" ht="26.25" customHeight="1" x14ac:dyDescent="0.45">
      <c r="A37" s="313" t="s">
        <v>23</v>
      </c>
      <c r="B37" s="314">
        <v>1</v>
      </c>
      <c r="C37" s="315" t="s">
        <v>53</v>
      </c>
      <c r="D37" s="316" t="s">
        <v>25</v>
      </c>
      <c r="E37" s="317" t="s">
        <v>95</v>
      </c>
      <c r="F37" s="316" t="s">
        <v>25</v>
      </c>
      <c r="G37" s="318" t="s">
        <v>95</v>
      </c>
      <c r="H37" s="308"/>
    </row>
    <row r="38" spans="1:8" ht="26.25" customHeight="1" x14ac:dyDescent="0.45">
      <c r="A38" s="313" t="s">
        <v>27</v>
      </c>
      <c r="B38" s="314">
        <v>1</v>
      </c>
      <c r="C38" s="319">
        <v>1</v>
      </c>
      <c r="D38" s="320">
        <v>26459856</v>
      </c>
      <c r="E38" s="321">
        <f>IF(ISBLANK(D38),"-",$D$48/$D$45*D38)</f>
        <v>23848343.180066783</v>
      </c>
      <c r="F38" s="320">
        <v>26674905</v>
      </c>
      <c r="G38" s="322">
        <f>IF(ISBLANK(F38),"-",$D$48/$F$45*F38)</f>
        <v>24600787.965814237</v>
      </c>
      <c r="H38" s="308"/>
    </row>
    <row r="39" spans="1:8" ht="26.25" customHeight="1" x14ac:dyDescent="0.45">
      <c r="A39" s="313" t="s">
        <v>28</v>
      </c>
      <c r="B39" s="314">
        <v>1</v>
      </c>
      <c r="C39" s="323">
        <v>2</v>
      </c>
      <c r="D39" s="324">
        <v>26495578</v>
      </c>
      <c r="E39" s="325">
        <f>IF(ISBLANK(D39),"-",$D$48/$D$45*D39)</f>
        <v>23880539.519875977</v>
      </c>
      <c r="F39" s="324">
        <v>26661583</v>
      </c>
      <c r="G39" s="326">
        <f>IF(ISBLANK(F39),"-",$D$48/$F$45*F39)</f>
        <v>24588501.822816517</v>
      </c>
      <c r="H39" s="308"/>
    </row>
    <row r="40" spans="1:8" ht="26.25" customHeight="1" x14ac:dyDescent="0.45">
      <c r="A40" s="313" t="s">
        <v>29</v>
      </c>
      <c r="B40" s="314">
        <v>1</v>
      </c>
      <c r="C40" s="323">
        <v>3</v>
      </c>
      <c r="D40" s="324">
        <v>26567432</v>
      </c>
      <c r="E40" s="325">
        <f>IF(ISBLANK(D40),"-",$D$48/$D$45*D40)</f>
        <v>23945301.733655997</v>
      </c>
      <c r="F40" s="324">
        <v>26682289</v>
      </c>
      <c r="G40" s="326">
        <f>IF(ISBLANK(F40),"-",$D$48/$F$45*F40)</f>
        <v>24607597.820182588</v>
      </c>
      <c r="H40" s="291"/>
    </row>
    <row r="41" spans="1:8" ht="26.25" customHeight="1" x14ac:dyDescent="0.45">
      <c r="A41" s="313" t="s">
        <v>30</v>
      </c>
      <c r="B41" s="314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H41" s="291"/>
    </row>
    <row r="42" spans="1:8" ht="27" customHeight="1" x14ac:dyDescent="0.45">
      <c r="A42" s="313" t="s">
        <v>31</v>
      </c>
      <c r="B42" s="314">
        <v>1</v>
      </c>
      <c r="C42" s="331" t="s">
        <v>32</v>
      </c>
      <c r="D42" s="332">
        <f>AVERAGE(D38:D41)</f>
        <v>26507622</v>
      </c>
      <c r="E42" s="333">
        <f>AVERAGE(E38:E41)</f>
        <v>23891394.811199587</v>
      </c>
      <c r="F42" s="332">
        <f>AVERAGE(F38:F41)</f>
        <v>26672925.666666668</v>
      </c>
      <c r="G42" s="334">
        <f>AVERAGE(G38:G41)</f>
        <v>24598962.536271114</v>
      </c>
      <c r="H42" s="291"/>
    </row>
    <row r="43" spans="1:8" ht="26.25" customHeight="1" x14ac:dyDescent="0.45">
      <c r="A43" s="313" t="s">
        <v>33</v>
      </c>
      <c r="B43" s="299">
        <v>1</v>
      </c>
      <c r="C43" s="335" t="s">
        <v>34</v>
      </c>
      <c r="D43" s="336">
        <v>11.45</v>
      </c>
      <c r="E43" s="337"/>
      <c r="F43" s="336">
        <v>11.19</v>
      </c>
      <c r="G43" s="338"/>
      <c r="H43" s="291"/>
    </row>
    <row r="44" spans="1:8" ht="26.25" customHeight="1" x14ac:dyDescent="0.45">
      <c r="A44" s="313" t="s">
        <v>35</v>
      </c>
      <c r="B44" s="299">
        <v>1</v>
      </c>
      <c r="C44" s="339" t="s">
        <v>36</v>
      </c>
      <c r="D44" s="340">
        <f>D43*$B$34</f>
        <v>11.45</v>
      </c>
      <c r="E44" s="338"/>
      <c r="F44" s="340">
        <f>F43*$B$34</f>
        <v>11.19</v>
      </c>
      <c r="G44" s="341"/>
      <c r="H44" s="291"/>
    </row>
    <row r="45" spans="1:8" ht="19.5" customHeight="1" x14ac:dyDescent="0.35">
      <c r="A45" s="313" t="s">
        <v>37</v>
      </c>
      <c r="B45" s="338">
        <f>(B44/B43)*(B42/B41)*(B40/B39)*(B38/B37)*B36</f>
        <v>100</v>
      </c>
      <c r="C45" s="339" t="s">
        <v>38</v>
      </c>
      <c r="D45" s="342">
        <f>D44*$B$30/100</f>
        <v>11.095050000000001</v>
      </c>
      <c r="E45" s="341"/>
      <c r="F45" s="342">
        <f>F44*$B$30/100</f>
        <v>10.843109999999999</v>
      </c>
      <c r="G45" s="341"/>
      <c r="H45" s="291"/>
    </row>
    <row r="46" spans="1:8" ht="19.5" customHeight="1" x14ac:dyDescent="0.35">
      <c r="A46" s="411" t="s">
        <v>39</v>
      </c>
      <c r="B46" s="412"/>
      <c r="C46" s="339" t="s">
        <v>40</v>
      </c>
      <c r="D46" s="340">
        <f>D45/$B$45</f>
        <v>0.11095050000000001</v>
      </c>
      <c r="E46" s="341"/>
      <c r="F46" s="343">
        <f>F45/$B$45</f>
        <v>0.10843109999999999</v>
      </c>
      <c r="G46" s="341"/>
      <c r="H46" s="291"/>
    </row>
    <row r="47" spans="1:8" ht="27" customHeight="1" x14ac:dyDescent="0.45">
      <c r="A47" s="413"/>
      <c r="B47" s="414"/>
      <c r="C47" s="339" t="s">
        <v>41</v>
      </c>
      <c r="D47" s="344">
        <v>0.1</v>
      </c>
      <c r="E47" s="338"/>
      <c r="F47" s="338"/>
      <c r="G47" s="338"/>
      <c r="H47" s="291"/>
    </row>
    <row r="48" spans="1:8" ht="18.75" customHeight="1" x14ac:dyDescent="0.35">
      <c r="A48" s="306"/>
      <c r="B48" s="306"/>
      <c r="C48" s="345" t="s">
        <v>42</v>
      </c>
      <c r="D48" s="346">
        <f>D47*$B$45</f>
        <v>10</v>
      </c>
      <c r="E48" s="338"/>
      <c r="F48" s="338"/>
      <c r="G48" s="338"/>
      <c r="H48" s="291"/>
    </row>
    <row r="49" spans="1:8" ht="19.5" customHeight="1" x14ac:dyDescent="0.35">
      <c r="A49" s="291"/>
      <c r="B49" s="291"/>
      <c r="C49" s="339" t="s">
        <v>43</v>
      </c>
      <c r="D49" s="347">
        <f>D48/B34</f>
        <v>10</v>
      </c>
      <c r="E49" s="341"/>
      <c r="F49" s="341"/>
      <c r="G49" s="341"/>
      <c r="H49" s="291"/>
    </row>
    <row r="50" spans="1:8" ht="18.75" customHeight="1" x14ac:dyDescent="0.35">
      <c r="A50" s="291"/>
      <c r="B50" s="291"/>
      <c r="C50" s="348" t="s">
        <v>133</v>
      </c>
      <c r="D50" s="349">
        <f>AVERAGE(E38:E41,G38:G41)</f>
        <v>24245178.67373535</v>
      </c>
      <c r="E50" s="350"/>
      <c r="F50" s="350"/>
      <c r="G50" s="350"/>
      <c r="H50" s="291"/>
    </row>
    <row r="51" spans="1:8" ht="18.75" customHeight="1" x14ac:dyDescent="0.35">
      <c r="A51" s="291"/>
      <c r="B51" s="291"/>
      <c r="C51" s="339" t="s">
        <v>45</v>
      </c>
      <c r="D51" s="351">
        <f>STDEV(E38:E41,G38:G41)/D50</f>
        <v>1.6038463816729531E-2</v>
      </c>
      <c r="E51" s="352"/>
      <c r="F51" s="352"/>
      <c r="G51" s="352"/>
      <c r="H51" s="291"/>
    </row>
    <row r="52" spans="1:8" ht="19.5" customHeight="1" x14ac:dyDescent="0.35">
      <c r="A52" s="291"/>
      <c r="B52" s="291"/>
      <c r="C52" s="353" t="s">
        <v>46</v>
      </c>
      <c r="D52" s="354">
        <f>COUNT(E38:E41,G38:G41)</f>
        <v>6</v>
      </c>
      <c r="E52" s="338"/>
      <c r="F52" s="338"/>
      <c r="G52" s="338"/>
      <c r="H52" s="291"/>
    </row>
    <row r="53" spans="1:8" ht="18.75" customHeight="1" x14ac:dyDescent="0.35">
      <c r="A53" s="291"/>
      <c r="B53" s="291"/>
      <c r="C53" s="291"/>
      <c r="D53" s="291"/>
      <c r="E53" s="291"/>
      <c r="F53" s="291"/>
      <c r="G53" s="291"/>
      <c r="H53" s="291"/>
    </row>
    <row r="54" spans="1:8" ht="18.75" customHeight="1" x14ac:dyDescent="0.35">
      <c r="A54" s="292" t="s">
        <v>7</v>
      </c>
      <c r="B54" s="355" t="s">
        <v>47</v>
      </c>
      <c r="C54" s="291"/>
      <c r="D54" s="291"/>
      <c r="E54" s="291"/>
      <c r="F54" s="291"/>
      <c r="G54" s="291"/>
      <c r="H54" s="291"/>
    </row>
    <row r="55" spans="1:8" ht="18.75" customHeight="1" x14ac:dyDescent="0.35">
      <c r="A55" s="298" t="s">
        <v>48</v>
      </c>
      <c r="B55" s="356" t="str">
        <f>B21</f>
        <v>MUCIPROCIN 2%W/W</v>
      </c>
      <c r="C55" s="291"/>
      <c r="D55" s="291"/>
      <c r="E55" s="291"/>
      <c r="F55" s="291"/>
      <c r="G55" s="291"/>
      <c r="H55" s="291"/>
    </row>
    <row r="56" spans="1:8" ht="26.25" customHeight="1" x14ac:dyDescent="0.45">
      <c r="A56" s="298" t="s">
        <v>100</v>
      </c>
      <c r="B56" s="357">
        <v>100</v>
      </c>
      <c r="C56" s="358" t="s">
        <v>101</v>
      </c>
      <c r="D56" s="359">
        <f>2*1000</f>
        <v>2000</v>
      </c>
      <c r="E56" s="381" t="str">
        <f>B20</f>
        <v>MUCIPROCIN</v>
      </c>
      <c r="F56" s="291"/>
      <c r="G56" s="291"/>
      <c r="H56" s="291"/>
    </row>
    <row r="57" spans="1:8" ht="19.5" customHeight="1" x14ac:dyDescent="0.35">
      <c r="A57" s="291"/>
      <c r="B57" s="291"/>
      <c r="C57" s="291"/>
      <c r="D57" s="291"/>
      <c r="E57" s="291"/>
      <c r="F57" s="291"/>
      <c r="G57" s="291"/>
      <c r="H57" s="291"/>
    </row>
    <row r="58" spans="1:8" ht="27" customHeight="1" x14ac:dyDescent="0.45">
      <c r="A58" s="309" t="s">
        <v>111</v>
      </c>
      <c r="B58" s="310">
        <v>100</v>
      </c>
      <c r="C58" s="291"/>
      <c r="D58" s="360" t="s">
        <v>103</v>
      </c>
      <c r="E58" s="361" t="s">
        <v>53</v>
      </c>
      <c r="F58" s="361" t="s">
        <v>25</v>
      </c>
      <c r="G58" s="361" t="s">
        <v>54</v>
      </c>
      <c r="H58" s="315" t="s">
        <v>55</v>
      </c>
    </row>
    <row r="59" spans="1:8" ht="26.25" customHeight="1" x14ac:dyDescent="0.5">
      <c r="A59" s="313" t="s">
        <v>56</v>
      </c>
      <c r="B59" s="314">
        <v>1</v>
      </c>
      <c r="C59" s="425" t="s">
        <v>57</v>
      </c>
      <c r="D59" s="436">
        <v>0.50009000000000003</v>
      </c>
      <c r="E59" s="362">
        <v>1</v>
      </c>
      <c r="F59" s="363">
        <v>24197614</v>
      </c>
      <c r="G59" s="364">
        <f>IF(ISBLANK(F59),"-",(F59/$D$50*$D$47*$B$67)*$B$56/$D$59)</f>
        <v>1995.7171311383242</v>
      </c>
      <c r="H59" s="365">
        <f>IF(ISBLANK(F59),"-",G59/$D$56)</f>
        <v>0.99785856556916208</v>
      </c>
    </row>
    <row r="60" spans="1:8" ht="26.25" customHeight="1" x14ac:dyDescent="0.5">
      <c r="A60" s="313" t="s">
        <v>58</v>
      </c>
      <c r="B60" s="314">
        <v>1</v>
      </c>
      <c r="C60" s="426"/>
      <c r="D60" s="437"/>
      <c r="E60" s="366">
        <v>2</v>
      </c>
      <c r="F60" s="367">
        <v>24172928</v>
      </c>
      <c r="G60" s="368">
        <f>IF(ISBLANK(F60),"-",(F60/$D$50*$D$47*$B$67)*$B$56/$D$59)</f>
        <v>1993.6811339900401</v>
      </c>
      <c r="H60" s="369">
        <f>IF(ISBLANK(F60),"-",G60/$D$56)</f>
        <v>0.99684056699501999</v>
      </c>
    </row>
    <row r="61" spans="1:8" ht="26.25" customHeight="1" x14ac:dyDescent="0.5">
      <c r="A61" s="313" t="s">
        <v>59</v>
      </c>
      <c r="B61" s="314">
        <v>1</v>
      </c>
      <c r="C61" s="426"/>
      <c r="D61" s="437"/>
      <c r="E61" s="366">
        <v>3</v>
      </c>
      <c r="F61" s="367">
        <v>24186538</v>
      </c>
      <c r="G61" s="368">
        <f>IF(ISBLANK(F61),"-",(F61/$D$50*$D$47*$B$67)*$B$56/$D$59)</f>
        <v>1994.8036293796599</v>
      </c>
      <c r="H61" s="369">
        <f>IF(ISBLANK(F61),"-",G61/$D$56)</f>
        <v>0.99740181468982991</v>
      </c>
    </row>
    <row r="62" spans="1:8" ht="27" customHeight="1" x14ac:dyDescent="0.5">
      <c r="A62" s="313" t="s">
        <v>60</v>
      </c>
      <c r="B62" s="314">
        <v>1</v>
      </c>
      <c r="C62" s="427"/>
      <c r="D62" s="438"/>
      <c r="E62" s="370">
        <v>4</v>
      </c>
      <c r="F62" s="371"/>
      <c r="G62" s="372" t="str">
        <f>IF(ISBLANK(F62),"-",(F62/$D$50*$D$47*$B$67)*$B$56/$D$59)</f>
        <v>-</v>
      </c>
      <c r="H62" s="373" t="str">
        <f t="shared" ref="H59:H70" si="0">IF(ISBLANK(F62),"-",G62/$D$56)</f>
        <v>-</v>
      </c>
    </row>
    <row r="63" spans="1:8" ht="26.25" customHeight="1" x14ac:dyDescent="0.5">
      <c r="A63" s="313" t="s">
        <v>61</v>
      </c>
      <c r="B63" s="314">
        <v>1</v>
      </c>
      <c r="C63" s="425" t="s">
        <v>62</v>
      </c>
      <c r="D63" s="436">
        <v>0.47463</v>
      </c>
      <c r="E63" s="362">
        <v>1</v>
      </c>
      <c r="F63" s="363">
        <v>23021008</v>
      </c>
      <c r="G63" s="364">
        <f>IF(ISBLANK(F63),"-",(F63/$D$50*$D$47*$B$67)*$B$56/$D$63)</f>
        <v>2000.5239798264706</v>
      </c>
      <c r="H63" s="374">
        <f t="shared" si="0"/>
        <v>1.0002619899132352</v>
      </c>
    </row>
    <row r="64" spans="1:8" ht="26.25" customHeight="1" x14ac:dyDescent="0.5">
      <c r="A64" s="313" t="s">
        <v>63</v>
      </c>
      <c r="B64" s="314">
        <v>1</v>
      </c>
      <c r="C64" s="426"/>
      <c r="D64" s="437"/>
      <c r="E64" s="366">
        <v>2</v>
      </c>
      <c r="F64" s="367">
        <v>22922255</v>
      </c>
      <c r="G64" s="368">
        <f>IF(ISBLANK(F64),"-",(F64/$D$50*$D$47*$B$67)*$B$56/$D$63)</f>
        <v>1991.9423510559234</v>
      </c>
      <c r="H64" s="375">
        <f t="shared" si="0"/>
        <v>0.99597117552796166</v>
      </c>
    </row>
    <row r="65" spans="1:8" ht="26.25" customHeight="1" x14ac:dyDescent="0.5">
      <c r="A65" s="313" t="s">
        <v>64</v>
      </c>
      <c r="B65" s="314">
        <v>1</v>
      </c>
      <c r="C65" s="426"/>
      <c r="D65" s="437"/>
      <c r="E65" s="366">
        <v>3</v>
      </c>
      <c r="F65" s="367">
        <v>22996847</v>
      </c>
      <c r="G65" s="368">
        <f>IF(ISBLANK(F65),"-",(F65/$D$50*$D$47*$B$67)*$B$56/$D$63)</f>
        <v>1998.4243906218369</v>
      </c>
      <c r="H65" s="375">
        <f t="shared" si="0"/>
        <v>0.99921219531091843</v>
      </c>
    </row>
    <row r="66" spans="1:8" ht="27" customHeight="1" x14ac:dyDescent="0.5">
      <c r="A66" s="313" t="s">
        <v>65</v>
      </c>
      <c r="B66" s="314">
        <v>1</v>
      </c>
      <c r="C66" s="427"/>
      <c r="D66" s="438"/>
      <c r="E66" s="370">
        <v>4</v>
      </c>
      <c r="F66" s="371"/>
      <c r="G66" s="368" t="str">
        <f>IF(ISBLANK(F66),"-",(F66/$D$50*$D$47*$B$67)*$B$56/$D$63)</f>
        <v>-</v>
      </c>
      <c r="H66" s="376" t="str">
        <f t="shared" si="0"/>
        <v>-</v>
      </c>
    </row>
    <row r="67" spans="1:8" ht="26.25" customHeight="1" x14ac:dyDescent="0.5">
      <c r="A67" s="313" t="s">
        <v>66</v>
      </c>
      <c r="B67" s="377">
        <f>(B66/B65)*(B64/B63)*(B62/B61)*(B60/B59)*B58</f>
        <v>100</v>
      </c>
      <c r="C67" s="425" t="s">
        <v>67</v>
      </c>
      <c r="D67" s="436">
        <v>0.53434000000000004</v>
      </c>
      <c r="E67" s="362">
        <v>1</v>
      </c>
      <c r="F67" s="363">
        <v>25786943</v>
      </c>
      <c r="G67" s="364">
        <f>IF(ISBLANK(F67),"-",(F67/$D$50*$D$47*$B$67)*$B$56/$D$67)</f>
        <v>1990.4752653389437</v>
      </c>
      <c r="H67" s="365">
        <f t="shared" si="0"/>
        <v>0.99523763266947185</v>
      </c>
    </row>
    <row r="68" spans="1:8" ht="27" customHeight="1" x14ac:dyDescent="0.5">
      <c r="A68" s="378" t="s">
        <v>112</v>
      </c>
      <c r="B68" s="379">
        <f>(D47*B67)/D56*B56</f>
        <v>0.5</v>
      </c>
      <c r="C68" s="426"/>
      <c r="D68" s="437"/>
      <c r="E68" s="366">
        <v>2</v>
      </c>
      <c r="F68" s="367">
        <v>25787704</v>
      </c>
      <c r="G68" s="368">
        <f>IF(ISBLANK(F68),"-",(F68/$D$50*$D$47*$B$67)*$B$56/$D$67)</f>
        <v>1990.5340063722224</v>
      </c>
      <c r="H68" s="369">
        <f t="shared" si="0"/>
        <v>0.99526700318611117</v>
      </c>
    </row>
    <row r="69" spans="1:8" ht="26.25" customHeight="1" x14ac:dyDescent="0.5">
      <c r="A69" s="411" t="s">
        <v>39</v>
      </c>
      <c r="B69" s="415"/>
      <c r="C69" s="426"/>
      <c r="D69" s="437"/>
      <c r="E69" s="366">
        <v>3</v>
      </c>
      <c r="F69" s="367">
        <v>25752016</v>
      </c>
      <c r="G69" s="368">
        <f>IF(ISBLANK(F69),"-",(F69/$D$50*$D$47*$B$67)*$B$56/$D$67)</f>
        <v>1987.7792757603224</v>
      </c>
      <c r="H69" s="369">
        <f t="shared" si="0"/>
        <v>0.99388963788016127</v>
      </c>
    </row>
    <row r="70" spans="1:8" ht="27" customHeight="1" x14ac:dyDescent="0.5">
      <c r="A70" s="413"/>
      <c r="B70" s="416"/>
      <c r="C70" s="428"/>
      <c r="D70" s="438"/>
      <c r="E70" s="370">
        <v>4</v>
      </c>
      <c r="F70" s="371"/>
      <c r="G70" s="372" t="str">
        <f>IF(ISBLANK(F70),"-",(F70/$D$50*$D$47*$B$67)*$B$56/$D$67)</f>
        <v>-</v>
      </c>
      <c r="H70" s="373" t="str">
        <f t="shared" si="0"/>
        <v>-</v>
      </c>
    </row>
    <row r="71" spans="1:8" ht="26.25" customHeight="1" x14ac:dyDescent="0.45">
      <c r="A71" s="380"/>
      <c r="B71" s="380"/>
      <c r="C71" s="380"/>
      <c r="D71" s="380"/>
      <c r="E71" s="380"/>
      <c r="F71" s="348" t="s">
        <v>32</v>
      </c>
      <c r="G71" s="404">
        <f>AVERAGE(G59:G70)</f>
        <v>1993.7645737204159</v>
      </c>
      <c r="H71" s="382">
        <f>AVERAGE(H59:H70)</f>
        <v>0.99688228686020786</v>
      </c>
    </row>
    <row r="72" spans="1:8" ht="26.25" customHeight="1" x14ac:dyDescent="0.45">
      <c r="A72" s="291"/>
      <c r="B72" s="291"/>
      <c r="C72" s="380"/>
      <c r="D72" s="380"/>
      <c r="E72" s="380"/>
      <c r="F72" s="339" t="s">
        <v>45</v>
      </c>
      <c r="G72" s="383">
        <f>STDEV(G59:G70)/G71</f>
        <v>2.0427791361427657E-3</v>
      </c>
      <c r="H72" s="506">
        <f>STDEV(H59:H70)/H71</f>
        <v>2.0427791361427371E-3</v>
      </c>
    </row>
    <row r="73" spans="1:8" ht="27" customHeight="1" x14ac:dyDescent="0.45">
      <c r="A73" s="380"/>
      <c r="B73" s="380"/>
      <c r="C73" s="381"/>
      <c r="D73" s="384"/>
      <c r="E73" s="384"/>
      <c r="F73" s="353" t="s">
        <v>46</v>
      </c>
      <c r="G73" s="385">
        <f>COUNT(G59:G70)</f>
        <v>9</v>
      </c>
      <c r="H73" s="385">
        <f>COUNT(H59:H70)</f>
        <v>9</v>
      </c>
    </row>
    <row r="74" spans="1:8" ht="18.75" customHeight="1" x14ac:dyDescent="0.35">
      <c r="A74" s="380"/>
      <c r="B74" s="380"/>
      <c r="C74" s="381"/>
      <c r="D74" s="384"/>
      <c r="E74" s="384"/>
      <c r="F74" s="384"/>
      <c r="G74" s="384"/>
      <c r="H74" s="381"/>
    </row>
    <row r="75" spans="1:8" ht="26.25" customHeight="1" x14ac:dyDescent="0.35">
      <c r="A75" s="386" t="s">
        <v>106</v>
      </c>
      <c r="B75" s="387" t="s">
        <v>107</v>
      </c>
      <c r="C75" s="426" t="str">
        <f>B20</f>
        <v>MUCIPROCIN</v>
      </c>
      <c r="D75" s="426"/>
      <c r="E75" s="388" t="s">
        <v>108</v>
      </c>
      <c r="F75" s="389">
        <f>H71</f>
        <v>0.99688228686020786</v>
      </c>
      <c r="G75" s="291"/>
      <c r="H75" s="381"/>
    </row>
    <row r="76" spans="1:8" ht="19.5" customHeight="1" x14ac:dyDescent="0.35">
      <c r="A76" s="390"/>
      <c r="B76" s="391"/>
      <c r="C76" s="392"/>
      <c r="D76" s="392"/>
      <c r="E76" s="391"/>
      <c r="F76" s="391"/>
      <c r="G76" s="391"/>
      <c r="H76" s="391"/>
    </row>
    <row r="77" spans="1:8" ht="18.75" customHeight="1" x14ac:dyDescent="0.35">
      <c r="A77" s="291"/>
      <c r="B77" s="358" t="s">
        <v>78</v>
      </c>
      <c r="C77" s="291"/>
      <c r="D77" s="291"/>
      <c r="E77" s="381" t="s">
        <v>79</v>
      </c>
      <c r="F77" s="381"/>
      <c r="G77" s="381" t="s">
        <v>80</v>
      </c>
      <c r="H77" s="291"/>
    </row>
    <row r="78" spans="1:8" ht="54.9" customHeight="1" x14ac:dyDescent="0.35">
      <c r="A78" s="393" t="s">
        <v>81</v>
      </c>
      <c r="B78" s="394" t="s">
        <v>115</v>
      </c>
      <c r="C78" s="394"/>
      <c r="D78" s="380"/>
      <c r="E78" s="395"/>
      <c r="F78" s="396"/>
      <c r="G78" s="397"/>
      <c r="H78" s="397"/>
    </row>
    <row r="79" spans="1:8" ht="54.9" customHeight="1" x14ac:dyDescent="0.35">
      <c r="A79" s="393" t="s">
        <v>82</v>
      </c>
      <c r="B79" s="398" t="s">
        <v>134</v>
      </c>
      <c r="C79" s="398"/>
      <c r="D79" s="399"/>
      <c r="E79" s="400"/>
      <c r="F79" s="396"/>
      <c r="G79" s="401"/>
      <c r="H79" s="401"/>
    </row>
    <row r="250" spans="1:1" x14ac:dyDescent="0.25">
      <c r="A250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32:H32"/>
    <mergeCell ref="B26:C26"/>
    <mergeCell ref="B27:C27"/>
    <mergeCell ref="C29:H29"/>
    <mergeCell ref="C31:H31"/>
    <mergeCell ref="A1:I7"/>
    <mergeCell ref="A8:I14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&amp;LVer.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Template</vt:lpstr>
      <vt:lpstr>Mupirocin</vt:lpstr>
      <vt:lpstr>Mupirocin 1</vt:lpstr>
      <vt:lpstr>Template!Print_Area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2015-11-16T13:37:25Z</cp:lastPrinted>
  <dcterms:created xsi:type="dcterms:W3CDTF">2005-07-05T10:19:27Z</dcterms:created>
  <dcterms:modified xsi:type="dcterms:W3CDTF">2015-11-18T15:36:05Z</dcterms:modified>
</cp:coreProperties>
</file>