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(IM)" sheetId="6" r:id="rId1"/>
    <sheet name="SST(CIL.)" sheetId="1" r:id="rId2"/>
    <sheet name="Uniformity" sheetId="3" r:id="rId3"/>
    <sheet name="imipenem" sheetId="4" r:id="rId4"/>
    <sheet name="cilastatin" sheetId="5" r:id="rId5"/>
  </sheets>
  <calcPr calcId="145621"/>
</workbook>
</file>

<file path=xl/calcChain.xml><?xml version="1.0" encoding="utf-8"?>
<calcChain xmlns="http://schemas.openxmlformats.org/spreadsheetml/2006/main">
  <c r="G28" i="5" l="1"/>
  <c r="B22" i="5"/>
  <c r="B18" i="5"/>
  <c r="B8" i="1" l="1"/>
  <c r="B7" i="1"/>
  <c r="B6" i="1"/>
  <c r="B5" i="1"/>
  <c r="B7" i="6"/>
  <c r="B5" i="6"/>
  <c r="B4" i="6"/>
  <c r="B6" i="6"/>
  <c r="B40" i="6"/>
  <c r="E38" i="6"/>
  <c r="D38" i="6"/>
  <c r="C38" i="6"/>
  <c r="B38" i="6"/>
  <c r="B39" i="6" s="1"/>
  <c r="B19" i="6"/>
  <c r="E17" i="6"/>
  <c r="D17" i="6"/>
  <c r="C17" i="6"/>
  <c r="B17" i="6"/>
  <c r="B18" i="6" s="1"/>
  <c r="B20" i="4" l="1"/>
  <c r="B56" i="5"/>
  <c r="B54" i="4"/>
  <c r="B16" i="4"/>
  <c r="B45" i="5" l="1"/>
  <c r="B43" i="4" l="1"/>
  <c r="C64" i="5"/>
  <c r="H59" i="5"/>
  <c r="G59" i="5"/>
  <c r="B57" i="5"/>
  <c r="H55" i="5"/>
  <c r="G55" i="5"/>
  <c r="H51" i="5"/>
  <c r="G51" i="5"/>
  <c r="C44" i="5"/>
  <c r="B43" i="5"/>
  <c r="B33" i="5"/>
  <c r="D36" i="5" s="1"/>
  <c r="F30" i="5"/>
  <c r="D30" i="5"/>
  <c r="G29" i="5"/>
  <c r="E29" i="5"/>
  <c r="D32" i="5"/>
  <c r="C62" i="4"/>
  <c r="H57" i="4"/>
  <c r="G57" i="4"/>
  <c r="B55" i="4"/>
  <c r="H53" i="4"/>
  <c r="G53" i="4"/>
  <c r="G49" i="4"/>
  <c r="H49" i="4" s="1"/>
  <c r="C42" i="4"/>
  <c r="B41" i="4"/>
  <c r="B31" i="4"/>
  <c r="D34" i="4" s="1"/>
  <c r="F28" i="4"/>
  <c r="D28" i="4"/>
  <c r="G27" i="4"/>
  <c r="E27" i="4"/>
  <c r="D30" i="4"/>
  <c r="C43" i="3"/>
  <c r="B43" i="3"/>
  <c r="C42" i="3"/>
  <c r="B42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42" i="3" s="1"/>
  <c r="B41" i="1"/>
  <c r="E39" i="1"/>
  <c r="D39" i="1"/>
  <c r="C39" i="1"/>
  <c r="B39" i="1"/>
  <c r="B40" i="1" s="1"/>
  <c r="B20" i="1"/>
  <c r="E18" i="1"/>
  <c r="D18" i="1"/>
  <c r="C18" i="1"/>
  <c r="B18" i="1"/>
  <c r="B19" i="1" s="1"/>
  <c r="D35" i="4" l="1"/>
  <c r="D33" i="5"/>
  <c r="I27" i="5"/>
  <c r="D37" i="5"/>
  <c r="F32" i="5"/>
  <c r="F33" i="5" s="1"/>
  <c r="G26" i="5" s="1"/>
  <c r="D31" i="4"/>
  <c r="E24" i="4" s="1"/>
  <c r="I25" i="4"/>
  <c r="F30" i="4"/>
  <c r="F31" i="4" s="1"/>
  <c r="G24" i="4" s="1"/>
  <c r="D43" i="3"/>
  <c r="E26" i="3" s="1"/>
  <c r="F34" i="5" l="1"/>
  <c r="E27" i="5"/>
  <c r="E26" i="5"/>
  <c r="D34" i="5"/>
  <c r="B9" i="1" s="1"/>
  <c r="E28" i="5"/>
  <c r="G27" i="5"/>
  <c r="F32" i="4"/>
  <c r="G26" i="4"/>
  <c r="G25" i="4"/>
  <c r="D32" i="4"/>
  <c r="B8" i="6" s="1"/>
  <c r="E25" i="4"/>
  <c r="E26" i="4"/>
  <c r="E40" i="3"/>
  <c r="E24" i="3"/>
  <c r="E27" i="3"/>
  <c r="D48" i="3"/>
  <c r="C48" i="3"/>
  <c r="D47" i="3"/>
  <c r="C47" i="3"/>
  <c r="B47" i="3"/>
  <c r="E37" i="3"/>
  <c r="E36" i="3"/>
  <c r="E39" i="3"/>
  <c r="E23" i="3"/>
  <c r="E38" i="3"/>
  <c r="E22" i="3"/>
  <c r="E21" i="3"/>
  <c r="E32" i="3"/>
  <c r="E35" i="3"/>
  <c r="E25" i="3"/>
  <c r="E34" i="3"/>
  <c r="E33" i="3"/>
  <c r="E28" i="3"/>
  <c r="E31" i="3"/>
  <c r="E30" i="3"/>
  <c r="E29" i="3"/>
  <c r="E30" i="5" l="1"/>
  <c r="D38" i="5"/>
  <c r="G48" i="5" s="1"/>
  <c r="H48" i="5" s="1"/>
  <c r="G30" i="5"/>
  <c r="D40" i="5"/>
  <c r="G28" i="4"/>
  <c r="E28" i="4"/>
  <c r="D38" i="4"/>
  <c r="D36" i="4"/>
  <c r="G58" i="5" l="1"/>
  <c r="H58" i="5" s="1"/>
  <c r="D39" i="5"/>
  <c r="G56" i="5"/>
  <c r="H56" i="5" s="1"/>
  <c r="G50" i="5"/>
  <c r="H50" i="5" s="1"/>
  <c r="G49" i="5"/>
  <c r="H49" i="5" s="1"/>
  <c r="G52" i="5"/>
  <c r="H52" i="5" s="1"/>
  <c r="G53" i="5"/>
  <c r="H53" i="5" s="1"/>
  <c r="G54" i="5"/>
  <c r="H54" i="5" s="1"/>
  <c r="G57" i="5"/>
  <c r="H57" i="5" s="1"/>
  <c r="D37" i="4"/>
  <c r="G56" i="4"/>
  <c r="H56" i="4" s="1"/>
  <c r="G51" i="4"/>
  <c r="H51" i="4" s="1"/>
  <c r="G47" i="4"/>
  <c r="H47" i="4" s="1"/>
  <c r="G55" i="4"/>
  <c r="H55" i="4" s="1"/>
  <c r="G50" i="4"/>
  <c r="H50" i="4" s="1"/>
  <c r="G54" i="4"/>
  <c r="H54" i="4" s="1"/>
  <c r="G48" i="4"/>
  <c r="H48" i="4" s="1"/>
  <c r="G52" i="4"/>
  <c r="H52" i="4" s="1"/>
  <c r="G46" i="4"/>
  <c r="H46" i="4" s="1"/>
  <c r="H62" i="5" l="1"/>
  <c r="H60" i="5"/>
  <c r="G64" i="5" s="1"/>
  <c r="H58" i="4"/>
  <c r="G62" i="4" s="1"/>
  <c r="H60" i="4"/>
  <c r="H61" i="5" l="1"/>
  <c r="H59" i="4"/>
</calcChain>
</file>

<file path=xl/sharedStrings.xml><?xml version="1.0" encoding="utf-8"?>
<sst xmlns="http://schemas.openxmlformats.org/spreadsheetml/2006/main" count="304" uniqueCount="116">
  <si>
    <t>HPLC System Suitability Report</t>
  </si>
  <si>
    <t>Analysis Data</t>
  </si>
  <si>
    <t>Assay</t>
  </si>
  <si>
    <t>Sample(s)</t>
  </si>
  <si>
    <t>Reference Substance:</t>
  </si>
  <si>
    <t>I - NEM 500 MG INJECTION</t>
  </si>
  <si>
    <t>% age Purity:</t>
  </si>
  <si>
    <t>NDQD201505237</t>
  </si>
  <si>
    <t>Weight (mg):</t>
  </si>
  <si>
    <t>IMEPENEM USP, CILASTATIN</t>
  </si>
  <si>
    <t>Standard Conc (mg/mL):</t>
  </si>
  <si>
    <t>Imipenem 500mg &amp; Cilastatin 500mg per bottle</t>
  </si>
  <si>
    <t>2015-05-19 10:43:01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</si>
  <si>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</si>
  <si>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</si>
  <si>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</si>
  <si>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</si>
  <si>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</si>
  <si>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</si>
  <si>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</si>
  <si>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</si>
  <si>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</si>
  <si>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</si>
  <si>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</si>
  <si>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</si>
  <si>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</si>
  <si>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</si>
  <si>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</si>
  <si>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</si>
  <si>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</si>
  <si>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</si>
  <si>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</si>
  <si>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</si>
  <si>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</si>
  <si>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</si>
  <si>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</si>
  <si>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</si>
  <si>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</si>
  <si>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</si>
  <si>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</si>
  <si>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</si>
  <si>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</si>
  <si>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</si>
  <si>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</si>
  <si>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</si>
  <si>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</si>
  <si>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</si>
  <si>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</si>
  <si>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2015-05-27 11:19:30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</si>
  <si>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</si>
  <si>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</si>
  <si>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</si>
  <si>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</si>
  <si>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</si>
  <si>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</si>
  <si>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</si>
  <si>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</si>
  <si>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</si>
  <si>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</si>
  <si>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</si>
  <si>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</si>
  <si>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</si>
  <si>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</si>
  <si>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</si>
  <si>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</si>
  <si>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</si>
  <si>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</si>
  <si>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</si>
  <si>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</si>
  <si>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</si>
  <si>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</si>
  <si>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</si>
  <si>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</si>
  <si>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</si>
  <si>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</si>
  <si>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</si>
  <si>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</si>
  <si>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</si>
  <si>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</si>
  <si>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</si>
  <si>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</si>
  <si>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</si>
  <si>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</si>
  <si>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</si>
  <si>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</si>
  <si>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</si>
  <si>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</si>
  <si>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</si>
  <si>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</si>
  <si>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</si>
  <si>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</si>
  <si>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</si>
  <si>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</si>
  <si>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</si>
  <si>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</si>
  <si>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</si>
  <si>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</si>
  <si>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</si>
  <si>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</si>
  <si>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</si>
  <si>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</si>
  <si>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</si>
  <si>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</si>
  <si>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</si>
  <si>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</si>
  <si>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</si>
  <si>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</si>
  <si>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</si>
  <si>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</si>
  <si>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</si>
  <si>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</si>
  <si>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Cilastatin Ammonium salt</t>
  </si>
  <si>
    <t>NQCL-PRS-C16-1</t>
  </si>
  <si>
    <t>NDQD201411943</t>
  </si>
  <si>
    <t xml:space="preserve">Imepenem </t>
  </si>
  <si>
    <t>I 16-1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</si>
</sst>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1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3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65" fontId="13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2" borderId="0" xfId="0" applyFont="1" applyFill="1" applyAlignment="1" applyProtection="1">
      <alignment horizontal="right"/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3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65" fontId="13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2" borderId="0" xfId="0" applyFont="1" applyFill="1" applyAlignment="1" applyProtection="1">
      <alignment horizontal="right"/>
      <protection locked="0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4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vertical="center"/>
      <protection locked="0"/>
    </xf>
    <xf numFmtId="0" fontId="19" fillId="2" borderId="55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55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55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C7" sqref="C7"/>
    </sheetView>
  </sheetViews>
  <sheetFormatPr defaultRowHeight="13.5" x14ac:dyDescent="0.25"/>
  <cols>
    <col min="1" max="1" width="27.5703125" style="73" customWidth="1"/>
    <col min="2" max="2" width="20.42578125" style="73" customWidth="1"/>
    <col min="3" max="3" width="31.85546875" style="73" customWidth="1"/>
    <col min="4" max="4" width="25.85546875" style="73" customWidth="1"/>
    <col min="5" max="5" width="25.7109375" style="73" customWidth="1"/>
    <col min="6" max="6" width="23.140625" style="73" customWidth="1"/>
    <col min="7" max="7" width="28.42578125" style="73" customWidth="1"/>
    <col min="8" max="8" width="21.5703125" style="73" customWidth="1"/>
    <col min="9" max="9" width="9.140625" style="73" customWidth="1"/>
    <col min="10" max="16384" width="9.140625" style="44"/>
  </cols>
  <sheetData>
    <row r="1" spans="1:6" s="73" customFormat="1" ht="15" customHeight="1" x14ac:dyDescent="0.3">
      <c r="A1" s="76"/>
      <c r="C1" s="3"/>
      <c r="F1" s="3"/>
    </row>
    <row r="2" spans="1:6" s="73" customFormat="1" ht="18.75" customHeight="1" x14ac:dyDescent="0.3">
      <c r="A2" s="372" t="s">
        <v>0</v>
      </c>
      <c r="B2" s="372"/>
      <c r="C2" s="372"/>
      <c r="D2" s="372"/>
      <c r="E2" s="372"/>
    </row>
    <row r="3" spans="1:6" s="73" customFormat="1" ht="16.5" customHeight="1" x14ac:dyDescent="0.3">
      <c r="A3" s="5" t="s">
        <v>1</v>
      </c>
      <c r="B3" s="6" t="s">
        <v>2</v>
      </c>
    </row>
    <row r="4" spans="1:6" s="73" customFormat="1" ht="16.5" customHeight="1" x14ac:dyDescent="0.3">
      <c r="A4" s="8" t="s">
        <v>3</v>
      </c>
      <c r="B4" s="8" t="str">
        <f>imipenem!B4</f>
        <v>I - NEM 500 MG INJECTION</v>
      </c>
      <c r="D4" s="9"/>
      <c r="E4" s="36"/>
    </row>
    <row r="5" spans="1:6" s="73" customFormat="1" ht="16.5" customHeight="1" x14ac:dyDescent="0.3">
      <c r="A5" s="11" t="s">
        <v>4</v>
      </c>
      <c r="B5" s="8" t="str">
        <f>imipenem!B12</f>
        <v xml:space="preserve">Imepenem </v>
      </c>
      <c r="C5" s="36"/>
      <c r="D5" s="36"/>
      <c r="E5" s="36"/>
    </row>
    <row r="6" spans="1:6" s="73" customFormat="1" ht="16.5" customHeight="1" x14ac:dyDescent="0.3">
      <c r="A6" s="11" t="s">
        <v>6</v>
      </c>
      <c r="B6" s="12">
        <f>imipenem!B14</f>
        <v>92.8</v>
      </c>
      <c r="C6" s="36"/>
      <c r="D6" s="36"/>
      <c r="E6" s="36"/>
    </row>
    <row r="7" spans="1:6" s="73" customFormat="1" ht="16.5" customHeight="1" x14ac:dyDescent="0.3">
      <c r="A7" s="8" t="s">
        <v>8</v>
      </c>
      <c r="B7" s="12">
        <f>imipenem!D29</f>
        <v>13.74</v>
      </c>
      <c r="C7" s="36"/>
      <c r="D7" s="36"/>
      <c r="E7" s="36"/>
    </row>
    <row r="8" spans="1:6" s="73" customFormat="1" ht="16.5" customHeight="1" x14ac:dyDescent="0.3">
      <c r="A8" s="8" t="s">
        <v>10</v>
      </c>
      <c r="B8" s="13">
        <f>imipenem!D32</f>
        <v>0.51002879999999995</v>
      </c>
      <c r="C8" s="36"/>
      <c r="D8" s="36"/>
      <c r="E8" s="36"/>
    </row>
    <row r="9" spans="1:6" s="73" customFormat="1" ht="15.75" customHeight="1" x14ac:dyDescent="0.25">
      <c r="A9" s="36"/>
      <c r="B9" s="371">
        <v>42143</v>
      </c>
      <c r="C9" s="36"/>
      <c r="D9" s="36"/>
      <c r="E9" s="36"/>
    </row>
    <row r="10" spans="1:6" s="73" customFormat="1" ht="16.5" customHeight="1" x14ac:dyDescent="0.3">
      <c r="A10" s="16" t="s">
        <v>13</v>
      </c>
      <c r="B10" s="15" t="s">
        <v>14</v>
      </c>
      <c r="C10" s="16" t="s">
        <v>15</v>
      </c>
      <c r="D10" s="16" t="s">
        <v>16</v>
      </c>
      <c r="E10" s="16" t="s">
        <v>17</v>
      </c>
    </row>
    <row r="11" spans="1:6" s="73" customFormat="1" ht="16.5" customHeight="1" x14ac:dyDescent="0.3">
      <c r="A11" s="17">
        <v>1</v>
      </c>
      <c r="B11" s="18">
        <v>15632741</v>
      </c>
      <c r="C11" s="18">
        <v>6267</v>
      </c>
      <c r="D11" s="19">
        <v>1.08</v>
      </c>
      <c r="E11" s="20">
        <v>9.43</v>
      </c>
    </row>
    <row r="12" spans="1:6" s="73" customFormat="1" ht="16.5" customHeight="1" x14ac:dyDescent="0.3">
      <c r="A12" s="17">
        <v>2</v>
      </c>
      <c r="B12" s="18">
        <v>15605061</v>
      </c>
      <c r="C12" s="18">
        <v>6200.1</v>
      </c>
      <c r="D12" s="19">
        <v>1.07</v>
      </c>
      <c r="E12" s="19">
        <v>9.43</v>
      </c>
    </row>
    <row r="13" spans="1:6" s="73" customFormat="1" ht="16.5" customHeight="1" x14ac:dyDescent="0.3">
      <c r="A13" s="17">
        <v>3</v>
      </c>
      <c r="B13" s="18">
        <v>15704293</v>
      </c>
      <c r="C13" s="18">
        <v>6175.7</v>
      </c>
      <c r="D13" s="19">
        <v>1.06</v>
      </c>
      <c r="E13" s="19">
        <v>9.4499999999999993</v>
      </c>
    </row>
    <row r="14" spans="1:6" s="73" customFormat="1" ht="16.5" customHeight="1" x14ac:dyDescent="0.3">
      <c r="A14" s="17">
        <v>4</v>
      </c>
      <c r="B14" s="18">
        <v>15742593</v>
      </c>
      <c r="C14" s="18">
        <v>6075.5</v>
      </c>
      <c r="D14" s="19">
        <v>1.05</v>
      </c>
      <c r="E14" s="19">
        <v>9.4700000000000006</v>
      </c>
    </row>
    <row r="15" spans="1:6" s="73" customFormat="1" ht="16.5" customHeight="1" x14ac:dyDescent="0.3">
      <c r="A15" s="17">
        <v>5</v>
      </c>
      <c r="B15" s="18">
        <v>15702821</v>
      </c>
      <c r="C15" s="18">
        <v>6013.4</v>
      </c>
      <c r="D15" s="19">
        <v>1.05</v>
      </c>
      <c r="E15" s="19">
        <v>9.48</v>
      </c>
    </row>
    <row r="16" spans="1:6" s="73" customFormat="1" ht="16.5" customHeight="1" x14ac:dyDescent="0.3">
      <c r="A16" s="17">
        <v>6</v>
      </c>
      <c r="B16" s="21">
        <v>15764168</v>
      </c>
      <c r="C16" s="21">
        <v>5897.6</v>
      </c>
      <c r="D16" s="22">
        <v>1.04</v>
      </c>
      <c r="E16" s="22">
        <v>9.49</v>
      </c>
    </row>
    <row r="17" spans="1:5" s="73" customFormat="1" ht="16.5" customHeight="1" x14ac:dyDescent="0.3">
      <c r="A17" s="23" t="s">
        <v>18</v>
      </c>
      <c r="B17" s="24">
        <f>AVERAGE(B11:B16)</f>
        <v>15691946.166666666</v>
      </c>
      <c r="C17" s="25">
        <f>AVERAGE(C11:C16)</f>
        <v>6104.8833333333323</v>
      </c>
      <c r="D17" s="26">
        <f>AVERAGE(D11:D16)</f>
        <v>1.0583333333333333</v>
      </c>
      <c r="E17" s="26">
        <f>AVERAGE(E11:E16)</f>
        <v>9.4583333333333339</v>
      </c>
    </row>
    <row r="18" spans="1:5" s="73" customFormat="1" ht="16.5" customHeight="1" x14ac:dyDescent="0.3">
      <c r="A18" s="27" t="s">
        <v>19</v>
      </c>
      <c r="B18" s="28">
        <f>(STDEV(B11:B16)/B17)</f>
        <v>3.9393452351755703E-3</v>
      </c>
      <c r="C18" s="29"/>
      <c r="D18" s="29"/>
      <c r="E18" s="30"/>
    </row>
    <row r="19" spans="1:5" s="73" customFormat="1" ht="16.5" customHeight="1" x14ac:dyDescent="0.3">
      <c r="A19" s="31" t="s">
        <v>20</v>
      </c>
      <c r="B19" s="32">
        <f>COUNT(B11:B16)</f>
        <v>6</v>
      </c>
      <c r="C19" s="33"/>
      <c r="D19" s="34"/>
      <c r="E19" s="35"/>
    </row>
    <row r="20" spans="1:5" s="73" customFormat="1" ht="15.75" customHeight="1" x14ac:dyDescent="0.25">
      <c r="A20" s="36"/>
      <c r="B20" s="36"/>
      <c r="C20" s="36"/>
      <c r="D20" s="36"/>
      <c r="E20" s="36"/>
    </row>
    <row r="21" spans="1:5" s="73" customFormat="1" ht="16.5" customHeight="1" x14ac:dyDescent="0.3">
      <c r="A21" s="11" t="s">
        <v>21</v>
      </c>
      <c r="B21" s="40" t="s">
        <v>22</v>
      </c>
      <c r="C21" s="39"/>
      <c r="D21" s="39"/>
      <c r="E21" s="39"/>
    </row>
    <row r="22" spans="1:5" s="73" customFormat="1" ht="16.5" customHeight="1" x14ac:dyDescent="0.3">
      <c r="A22" s="11"/>
      <c r="B22" s="40" t="s">
        <v>23</v>
      </c>
      <c r="C22" s="39"/>
      <c r="D22" s="39"/>
      <c r="E22" s="39"/>
    </row>
    <row r="23" spans="1:5" s="73" customFormat="1" ht="16.5" customHeight="1" x14ac:dyDescent="0.3">
      <c r="A23" s="11"/>
      <c r="B23" s="40" t="s">
        <v>24</v>
      </c>
      <c r="C23" s="39"/>
      <c r="D23" s="39"/>
      <c r="E23" s="39"/>
    </row>
    <row r="24" spans="1:5" s="73" customFormat="1" ht="15.75" customHeight="1" x14ac:dyDescent="0.25">
      <c r="A24" s="36"/>
      <c r="B24" s="36"/>
      <c r="C24" s="36"/>
      <c r="D24" s="36"/>
      <c r="E24" s="36"/>
    </row>
    <row r="25" spans="1:5" s="73" customFormat="1" ht="16.5" customHeight="1" x14ac:dyDescent="0.3">
      <c r="A25" s="5" t="s">
        <v>1</v>
      </c>
      <c r="B25" s="6" t="s">
        <v>25</v>
      </c>
    </row>
    <row r="26" spans="1:5" s="73" customFormat="1" ht="16.5" customHeight="1" x14ac:dyDescent="0.3">
      <c r="A26" s="11" t="s">
        <v>4</v>
      </c>
      <c r="B26" s="8"/>
      <c r="C26" s="36"/>
      <c r="D26" s="36"/>
      <c r="E26" s="36"/>
    </row>
    <row r="27" spans="1:5" s="73" customFormat="1" ht="16.5" customHeight="1" x14ac:dyDescent="0.3">
      <c r="A27" s="11" t="s">
        <v>6</v>
      </c>
      <c r="B27" s="12"/>
      <c r="C27" s="36"/>
      <c r="D27" s="36"/>
      <c r="E27" s="36"/>
    </row>
    <row r="28" spans="1:5" s="73" customFormat="1" ht="16.5" customHeight="1" x14ac:dyDescent="0.3">
      <c r="A28" s="8" t="s">
        <v>8</v>
      </c>
      <c r="B28" s="12"/>
      <c r="C28" s="36"/>
      <c r="D28" s="36"/>
      <c r="E28" s="36"/>
    </row>
    <row r="29" spans="1:5" s="73" customFormat="1" ht="16.5" customHeight="1" x14ac:dyDescent="0.3">
      <c r="A29" s="8" t="s">
        <v>10</v>
      </c>
      <c r="B29" s="13"/>
      <c r="C29" s="36"/>
      <c r="D29" s="36"/>
      <c r="E29" s="36"/>
    </row>
    <row r="30" spans="1:5" s="73" customFormat="1" ht="15.75" customHeight="1" x14ac:dyDescent="0.25">
      <c r="A30" s="36"/>
      <c r="B30" s="36"/>
      <c r="C30" s="36"/>
      <c r="D30" s="36"/>
      <c r="E30" s="36"/>
    </row>
    <row r="31" spans="1:5" s="73" customFormat="1" ht="16.5" customHeight="1" x14ac:dyDescent="0.3">
      <c r="A31" s="16" t="s">
        <v>13</v>
      </c>
      <c r="B31" s="15" t="s">
        <v>14</v>
      </c>
      <c r="C31" s="16" t="s">
        <v>15</v>
      </c>
      <c r="D31" s="16" t="s">
        <v>16</v>
      </c>
      <c r="E31" s="16" t="s">
        <v>17</v>
      </c>
    </row>
    <row r="32" spans="1:5" s="73" customFormat="1" ht="16.5" customHeight="1" x14ac:dyDescent="0.3">
      <c r="A32" s="17">
        <v>1</v>
      </c>
      <c r="B32" s="18"/>
      <c r="C32" s="18"/>
      <c r="D32" s="19"/>
      <c r="E32" s="20"/>
    </row>
    <row r="33" spans="1:7" s="73" customFormat="1" ht="16.5" customHeight="1" x14ac:dyDescent="0.3">
      <c r="A33" s="17">
        <v>2</v>
      </c>
      <c r="B33" s="18"/>
      <c r="C33" s="18"/>
      <c r="D33" s="19"/>
      <c r="E33" s="19"/>
    </row>
    <row r="34" spans="1:7" s="73" customFormat="1" ht="16.5" customHeight="1" x14ac:dyDescent="0.3">
      <c r="A34" s="17">
        <v>3</v>
      </c>
      <c r="B34" s="18"/>
      <c r="C34" s="18"/>
      <c r="D34" s="19"/>
      <c r="E34" s="19"/>
    </row>
    <row r="35" spans="1:7" s="73" customFormat="1" ht="16.5" customHeight="1" x14ac:dyDescent="0.3">
      <c r="A35" s="17">
        <v>4</v>
      </c>
      <c r="B35" s="18"/>
      <c r="C35" s="18"/>
      <c r="D35" s="19"/>
      <c r="E35" s="19"/>
    </row>
    <row r="36" spans="1:7" s="73" customFormat="1" ht="16.5" customHeight="1" x14ac:dyDescent="0.3">
      <c r="A36" s="17">
        <v>5</v>
      </c>
      <c r="B36" s="18"/>
      <c r="C36" s="18"/>
      <c r="D36" s="19"/>
      <c r="E36" s="19"/>
    </row>
    <row r="37" spans="1:7" s="73" customFormat="1" ht="16.5" customHeight="1" x14ac:dyDescent="0.3">
      <c r="A37" s="17">
        <v>6</v>
      </c>
      <c r="B37" s="21"/>
      <c r="C37" s="21"/>
      <c r="D37" s="22"/>
      <c r="E37" s="22"/>
    </row>
    <row r="38" spans="1:7" s="73" customFormat="1" ht="16.5" customHeight="1" x14ac:dyDescent="0.3">
      <c r="A38" s="23" t="s">
        <v>18</v>
      </c>
      <c r="B38" s="24" t="e">
        <f>AVERAGE(B32:B37)</f>
        <v>#DIV/0!</v>
      </c>
      <c r="C38" s="25" t="e">
        <f>AVERAGE(C32:C37)</f>
        <v>#DIV/0!</v>
      </c>
      <c r="D38" s="26" t="e">
        <f>AVERAGE(D32:D37)</f>
        <v>#DIV/0!</v>
      </c>
      <c r="E38" s="26" t="e">
        <f>AVERAGE(E32:E37)</f>
        <v>#DIV/0!</v>
      </c>
    </row>
    <row r="39" spans="1:7" s="73" customFormat="1" ht="16.5" customHeight="1" x14ac:dyDescent="0.3">
      <c r="A39" s="27" t="s">
        <v>19</v>
      </c>
      <c r="B39" s="28" t="e">
        <f>(STDEV(B32:B37)/B38)</f>
        <v>#DIV/0!</v>
      </c>
      <c r="C39" s="29"/>
      <c r="D39" s="29"/>
      <c r="E39" s="30"/>
    </row>
    <row r="40" spans="1:7" s="73" customFormat="1" ht="16.5" customHeight="1" x14ac:dyDescent="0.3">
      <c r="A40" s="31" t="s">
        <v>20</v>
      </c>
      <c r="B40" s="32">
        <f>COUNT(B32:B37)</f>
        <v>0</v>
      </c>
      <c r="C40" s="33"/>
      <c r="D40" s="34"/>
      <c r="E40" s="35"/>
    </row>
    <row r="41" spans="1:7" s="73" customFormat="1" ht="15.75" customHeight="1" x14ac:dyDescent="0.25">
      <c r="A41" s="36"/>
      <c r="B41" s="36"/>
      <c r="C41" s="36"/>
      <c r="D41" s="36"/>
      <c r="E41" s="36"/>
    </row>
    <row r="42" spans="1:7" s="73" customFormat="1" ht="16.5" customHeight="1" x14ac:dyDescent="0.3">
      <c r="A42" s="11" t="s">
        <v>21</v>
      </c>
      <c r="B42" s="40" t="s">
        <v>22</v>
      </c>
      <c r="C42" s="39"/>
      <c r="D42" s="39"/>
      <c r="E42" s="39"/>
    </row>
    <row r="43" spans="1:7" s="73" customFormat="1" ht="16.5" customHeight="1" x14ac:dyDescent="0.3">
      <c r="A43" s="11"/>
      <c r="B43" s="40" t="s">
        <v>23</v>
      </c>
      <c r="C43" s="39"/>
      <c r="D43" s="39"/>
      <c r="E43" s="39"/>
    </row>
    <row r="44" spans="1:7" s="73" customFormat="1" ht="16.5" customHeight="1" x14ac:dyDescent="0.3">
      <c r="A44" s="11"/>
      <c r="B44" s="40" t="s">
        <v>24</v>
      </c>
      <c r="C44" s="39"/>
      <c r="D44" s="39"/>
      <c r="E44" s="39"/>
    </row>
    <row r="45" spans="1:7" s="73" customFormat="1" ht="14.25" customHeight="1" thickBot="1" x14ac:dyDescent="0.3">
      <c r="A45" s="110"/>
      <c r="B45" s="296"/>
      <c r="D45" s="43"/>
      <c r="F45" s="44"/>
      <c r="G45" s="44"/>
    </row>
    <row r="46" spans="1:7" s="73" customFormat="1" ht="15" customHeight="1" x14ac:dyDescent="0.3">
      <c r="B46" s="373" t="s">
        <v>26</v>
      </c>
      <c r="C46" s="373"/>
      <c r="E46" s="369" t="s">
        <v>27</v>
      </c>
      <c r="F46" s="113"/>
      <c r="G46" s="369" t="s">
        <v>28</v>
      </c>
    </row>
    <row r="47" spans="1:7" s="73" customFormat="1" ht="15" customHeight="1" x14ac:dyDescent="0.3">
      <c r="A47" s="370" t="s">
        <v>29</v>
      </c>
      <c r="B47" s="116"/>
      <c r="C47" s="116"/>
      <c r="E47" s="116"/>
      <c r="G47" s="116"/>
    </row>
    <row r="48" spans="1:7" s="73" customFormat="1" ht="15" customHeight="1" x14ac:dyDescent="0.3">
      <c r="A48" s="370" t="s">
        <v>30</v>
      </c>
      <c r="B48" s="117"/>
      <c r="C48" s="117"/>
      <c r="E48" s="117"/>
      <c r="G48" s="118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6:C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9"/>
  <sheetViews>
    <sheetView workbookViewId="0">
      <selection activeCell="D27" sqref="D2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2" spans="1:6" ht="15" customHeight="1" x14ac:dyDescent="0.3">
      <c r="A2" s="1"/>
      <c r="B2" s="2"/>
      <c r="C2" s="3"/>
      <c r="D2" s="2"/>
      <c r="F2" s="3"/>
    </row>
    <row r="3" spans="1:6" ht="18.75" customHeight="1" x14ac:dyDescent="0.3">
      <c r="A3" s="372" t="s">
        <v>0</v>
      </c>
      <c r="B3" s="372"/>
      <c r="C3" s="372"/>
      <c r="D3" s="372"/>
      <c r="E3" s="372"/>
    </row>
    <row r="4" spans="1:6" ht="16.5" customHeight="1" x14ac:dyDescent="0.3">
      <c r="A4" s="5" t="s">
        <v>1</v>
      </c>
      <c r="B4" s="6" t="s">
        <v>2</v>
      </c>
    </row>
    <row r="5" spans="1:6" ht="16.5" customHeight="1" x14ac:dyDescent="0.3">
      <c r="A5" s="7" t="s">
        <v>3</v>
      </c>
      <c r="B5" s="8" t="str">
        <f>imipenem!B4</f>
        <v>I - NEM 500 MG INJECTION</v>
      </c>
      <c r="D5" s="9"/>
      <c r="E5" s="10"/>
    </row>
    <row r="6" spans="1:6" ht="16.5" customHeight="1" x14ac:dyDescent="0.3">
      <c r="A6" s="11" t="s">
        <v>4</v>
      </c>
      <c r="B6" s="8" t="str">
        <f>cilastatin!B14</f>
        <v>Cilastatin Ammonium salt</v>
      </c>
      <c r="C6" s="10"/>
      <c r="D6" s="10"/>
      <c r="E6" s="10"/>
    </row>
    <row r="7" spans="1:6" ht="16.5" customHeight="1" x14ac:dyDescent="0.3">
      <c r="A7" s="11" t="s">
        <v>6</v>
      </c>
      <c r="B7" s="12">
        <f>cilastatin!B16</f>
        <v>94.4</v>
      </c>
      <c r="C7" s="10"/>
      <c r="D7" s="10"/>
      <c r="E7" s="10"/>
    </row>
    <row r="8" spans="1:6" ht="16.5" customHeight="1" x14ac:dyDescent="0.3">
      <c r="A8" s="7" t="s">
        <v>8</v>
      </c>
      <c r="B8" s="12">
        <f>cilastatin!D31</f>
        <v>12.24</v>
      </c>
      <c r="C8" s="10"/>
      <c r="D8" s="10"/>
      <c r="E8" s="10"/>
    </row>
    <row r="9" spans="1:6" ht="16.5" customHeight="1" x14ac:dyDescent="0.3">
      <c r="A9" s="7" t="s">
        <v>10</v>
      </c>
      <c r="B9" s="13">
        <f>cilastatin!D34</f>
        <v>0.4621824000000001</v>
      </c>
      <c r="C9" s="10"/>
      <c r="D9" s="10"/>
      <c r="E9" s="10"/>
    </row>
    <row r="10" spans="1:6" ht="15.75" customHeight="1" x14ac:dyDescent="0.25">
      <c r="A10" s="10"/>
      <c r="B10" s="371">
        <v>42143</v>
      </c>
      <c r="C10" s="10"/>
      <c r="D10" s="10"/>
      <c r="E10" s="10"/>
    </row>
    <row r="11" spans="1:6" ht="16.5" customHeight="1" x14ac:dyDescent="0.3">
      <c r="A11" s="14" t="s">
        <v>13</v>
      </c>
      <c r="B11" s="15" t="s">
        <v>14</v>
      </c>
      <c r="C11" s="14" t="s">
        <v>15</v>
      </c>
      <c r="D11" s="14" t="s">
        <v>16</v>
      </c>
      <c r="E11" s="16" t="s">
        <v>17</v>
      </c>
    </row>
    <row r="12" spans="1:6" ht="16.5" customHeight="1" x14ac:dyDescent="0.3">
      <c r="A12" s="17">
        <v>1</v>
      </c>
      <c r="B12" s="18">
        <v>33633425</v>
      </c>
      <c r="C12" s="18">
        <v>1450.9</v>
      </c>
      <c r="D12" s="19">
        <v>1.1000000000000001</v>
      </c>
      <c r="E12" s="20">
        <v>3.36</v>
      </c>
    </row>
    <row r="13" spans="1:6" ht="16.5" customHeight="1" x14ac:dyDescent="0.3">
      <c r="A13" s="17">
        <v>2</v>
      </c>
      <c r="B13" s="18">
        <v>33674738</v>
      </c>
      <c r="C13" s="18">
        <v>1440.2</v>
      </c>
      <c r="D13" s="19">
        <v>1.0900000000000001</v>
      </c>
      <c r="E13" s="19">
        <v>3.36</v>
      </c>
    </row>
    <row r="14" spans="1:6" ht="16.5" customHeight="1" x14ac:dyDescent="0.3">
      <c r="A14" s="17">
        <v>3</v>
      </c>
      <c r="B14" s="18">
        <v>33971373</v>
      </c>
      <c r="C14" s="18">
        <v>1413.8</v>
      </c>
      <c r="D14" s="19">
        <v>1.1000000000000001</v>
      </c>
      <c r="E14" s="19">
        <v>3.37</v>
      </c>
    </row>
    <row r="15" spans="1:6" ht="16.5" customHeight="1" x14ac:dyDescent="0.3">
      <c r="A15" s="17">
        <v>4</v>
      </c>
      <c r="B15" s="18">
        <v>33878134</v>
      </c>
      <c r="C15" s="18">
        <v>1397.1</v>
      </c>
      <c r="D15" s="19">
        <v>1.1100000000000001</v>
      </c>
      <c r="E15" s="19">
        <v>3.36</v>
      </c>
    </row>
    <row r="16" spans="1:6" ht="16.5" customHeight="1" x14ac:dyDescent="0.3">
      <c r="A16" s="17">
        <v>5</v>
      </c>
      <c r="B16" s="18">
        <v>33949567</v>
      </c>
      <c r="C16" s="18">
        <v>1369.2</v>
      </c>
      <c r="D16" s="19">
        <v>1.1100000000000001</v>
      </c>
      <c r="E16" s="19">
        <v>3.36</v>
      </c>
    </row>
    <row r="17" spans="1:6" ht="16.5" customHeight="1" x14ac:dyDescent="0.3">
      <c r="A17" s="17">
        <v>6</v>
      </c>
      <c r="B17" s="21">
        <v>33984502</v>
      </c>
      <c r="C17" s="21">
        <v>1357.3</v>
      </c>
      <c r="D17" s="22">
        <v>1.1000000000000001</v>
      </c>
      <c r="E17" s="22">
        <v>3.37</v>
      </c>
    </row>
    <row r="18" spans="1:6" ht="16.5" customHeight="1" x14ac:dyDescent="0.3">
      <c r="A18" s="23" t="s">
        <v>18</v>
      </c>
      <c r="B18" s="24">
        <f>AVERAGE(B12:B17)</f>
        <v>33848623.166666664</v>
      </c>
      <c r="C18" s="25">
        <f>AVERAGE(C12:C17)</f>
        <v>1404.75</v>
      </c>
      <c r="D18" s="26">
        <f>AVERAGE(D12:D17)</f>
        <v>1.1016666666666668</v>
      </c>
      <c r="E18" s="26">
        <f>AVERAGE(E12:E17)</f>
        <v>3.3633333333333333</v>
      </c>
    </row>
    <row r="19" spans="1:6" ht="16.5" customHeight="1" x14ac:dyDescent="0.3">
      <c r="A19" s="27" t="s">
        <v>19</v>
      </c>
      <c r="B19" s="28">
        <f>(STDEV(B12:B17)/B18)</f>
        <v>4.5984679488400779E-3</v>
      </c>
      <c r="C19" s="29"/>
      <c r="D19" s="29"/>
      <c r="E19" s="30"/>
      <c r="F19" s="2"/>
    </row>
    <row r="20" spans="1:6" s="2" customFormat="1" ht="16.5" customHeight="1" x14ac:dyDescent="0.3">
      <c r="A20" s="31" t="s">
        <v>20</v>
      </c>
      <c r="B20" s="32">
        <f>COUNT(B12:B17)</f>
        <v>6</v>
      </c>
      <c r="C20" s="33"/>
      <c r="D20" s="34"/>
      <c r="E20" s="35"/>
    </row>
    <row r="21" spans="1:6" s="2" customFormat="1" ht="15.75" customHeight="1" x14ac:dyDescent="0.25">
      <c r="A21" s="10"/>
      <c r="B21" s="10"/>
      <c r="C21" s="10"/>
      <c r="D21" s="10"/>
      <c r="E21" s="36"/>
    </row>
    <row r="22" spans="1:6" s="2" customFormat="1" ht="16.5" customHeight="1" x14ac:dyDescent="0.3">
      <c r="A22" s="11" t="s">
        <v>21</v>
      </c>
      <c r="B22" s="37" t="s">
        <v>22</v>
      </c>
      <c r="C22" s="38"/>
      <c r="D22" s="38"/>
      <c r="E22" s="39"/>
    </row>
    <row r="23" spans="1:6" ht="16.5" customHeight="1" x14ac:dyDescent="0.3">
      <c r="A23" s="11"/>
      <c r="B23" s="37" t="s">
        <v>23</v>
      </c>
      <c r="C23" s="38"/>
      <c r="D23" s="38"/>
      <c r="E23" s="39"/>
      <c r="F23" s="2"/>
    </row>
    <row r="24" spans="1:6" ht="16.5" customHeight="1" x14ac:dyDescent="0.3">
      <c r="A24" s="11"/>
      <c r="B24" s="40" t="s">
        <v>24</v>
      </c>
      <c r="C24" s="38"/>
      <c r="D24" s="38"/>
      <c r="E24" s="38"/>
    </row>
    <row r="25" spans="1:6" ht="15.75" customHeight="1" x14ac:dyDescent="0.25">
      <c r="A25" s="10"/>
      <c r="B25" s="10"/>
      <c r="C25" s="10"/>
      <c r="D25" s="10"/>
      <c r="E25" s="10"/>
    </row>
    <row r="26" spans="1:6" ht="16.5" customHeight="1" x14ac:dyDescent="0.3">
      <c r="A26" s="5" t="s">
        <v>1</v>
      </c>
      <c r="B26" s="6" t="s">
        <v>25</v>
      </c>
    </row>
    <row r="27" spans="1:6" ht="16.5" customHeight="1" x14ac:dyDescent="0.3">
      <c r="A27" s="11" t="s">
        <v>4</v>
      </c>
      <c r="B27" s="8"/>
      <c r="C27" s="10"/>
      <c r="D27" s="10"/>
      <c r="E27" s="10"/>
    </row>
    <row r="28" spans="1:6" ht="16.5" customHeight="1" x14ac:dyDescent="0.3">
      <c r="A28" s="11" t="s">
        <v>6</v>
      </c>
      <c r="B28" s="12"/>
      <c r="C28" s="10"/>
      <c r="D28" s="10"/>
      <c r="E28" s="10"/>
    </row>
    <row r="29" spans="1:6" ht="16.5" customHeight="1" x14ac:dyDescent="0.3">
      <c r="A29" s="7" t="s">
        <v>8</v>
      </c>
      <c r="B29" s="12"/>
      <c r="C29" s="10"/>
      <c r="D29" s="10"/>
      <c r="E29" s="10"/>
    </row>
    <row r="30" spans="1:6" ht="16.5" customHeight="1" x14ac:dyDescent="0.3">
      <c r="A30" s="7" t="s">
        <v>10</v>
      </c>
      <c r="B30" s="13"/>
      <c r="C30" s="10"/>
      <c r="D30" s="10"/>
      <c r="E30" s="10"/>
    </row>
    <row r="31" spans="1:6" ht="15.75" customHeight="1" x14ac:dyDescent="0.25">
      <c r="A31" s="10"/>
      <c r="B31" s="10"/>
      <c r="C31" s="10"/>
      <c r="D31" s="10"/>
      <c r="E31" s="10"/>
    </row>
    <row r="32" spans="1:6" ht="16.5" customHeight="1" x14ac:dyDescent="0.3">
      <c r="A32" s="14" t="s">
        <v>13</v>
      </c>
      <c r="B32" s="15" t="s">
        <v>14</v>
      </c>
      <c r="C32" s="14" t="s">
        <v>15</v>
      </c>
      <c r="D32" s="14" t="s">
        <v>16</v>
      </c>
      <c r="E32" s="16" t="s">
        <v>17</v>
      </c>
    </row>
    <row r="33" spans="1:7" ht="16.5" customHeight="1" x14ac:dyDescent="0.3">
      <c r="A33" s="17">
        <v>1</v>
      </c>
      <c r="B33" s="18"/>
      <c r="C33" s="18"/>
      <c r="D33" s="19"/>
      <c r="E33" s="20"/>
    </row>
    <row r="34" spans="1:7" ht="16.5" customHeight="1" x14ac:dyDescent="0.3">
      <c r="A34" s="17">
        <v>2</v>
      </c>
      <c r="B34" s="18"/>
      <c r="C34" s="18"/>
      <c r="D34" s="19"/>
      <c r="E34" s="19"/>
    </row>
    <row r="35" spans="1:7" ht="16.5" customHeight="1" x14ac:dyDescent="0.3">
      <c r="A35" s="17">
        <v>3</v>
      </c>
      <c r="B35" s="18"/>
      <c r="C35" s="18"/>
      <c r="D35" s="19"/>
      <c r="E35" s="19"/>
    </row>
    <row r="36" spans="1:7" ht="16.5" customHeight="1" x14ac:dyDescent="0.3">
      <c r="A36" s="17">
        <v>4</v>
      </c>
      <c r="B36" s="18"/>
      <c r="C36" s="18"/>
      <c r="D36" s="19"/>
      <c r="E36" s="19"/>
    </row>
    <row r="37" spans="1:7" ht="16.5" customHeight="1" x14ac:dyDescent="0.3">
      <c r="A37" s="17">
        <v>5</v>
      </c>
      <c r="B37" s="18"/>
      <c r="C37" s="18"/>
      <c r="D37" s="19"/>
      <c r="E37" s="19"/>
    </row>
    <row r="38" spans="1:7" ht="16.5" customHeight="1" x14ac:dyDescent="0.3">
      <c r="A38" s="17">
        <v>6</v>
      </c>
      <c r="B38" s="21"/>
      <c r="C38" s="21"/>
      <c r="D38" s="22"/>
      <c r="E38" s="22"/>
    </row>
    <row r="39" spans="1:7" ht="16.5" customHeight="1" x14ac:dyDescent="0.3">
      <c r="A39" s="23" t="s">
        <v>18</v>
      </c>
      <c r="B39" s="24" t="e">
        <f>AVERAGE(B33:B38)</f>
        <v>#DIV/0!</v>
      </c>
      <c r="C39" s="25" t="e">
        <f>AVERAGE(C33:C38)</f>
        <v>#DIV/0!</v>
      </c>
      <c r="D39" s="26" t="e">
        <f>AVERAGE(D33:D38)</f>
        <v>#DIV/0!</v>
      </c>
      <c r="E39" s="26" t="e">
        <f>AVERAGE(E33:E38)</f>
        <v>#DIV/0!</v>
      </c>
    </row>
    <row r="40" spans="1:7" ht="16.5" customHeight="1" x14ac:dyDescent="0.3">
      <c r="A40" s="27" t="s">
        <v>19</v>
      </c>
      <c r="B40" s="28" t="e">
        <f>(STDEV(B33:B38)/B39)</f>
        <v>#DIV/0!</v>
      </c>
      <c r="C40" s="29"/>
      <c r="D40" s="29"/>
      <c r="E40" s="30"/>
      <c r="F40" s="2"/>
    </row>
    <row r="41" spans="1:7" s="2" customFormat="1" ht="16.5" customHeight="1" x14ac:dyDescent="0.3">
      <c r="A41" s="31" t="s">
        <v>20</v>
      </c>
      <c r="B41" s="32">
        <f>COUNT(B33:B38)</f>
        <v>0</v>
      </c>
      <c r="C41" s="33"/>
      <c r="D41" s="34"/>
      <c r="E41" s="35"/>
    </row>
    <row r="42" spans="1:7" s="2" customFormat="1" ht="15.75" customHeight="1" x14ac:dyDescent="0.25">
      <c r="A42" s="10"/>
      <c r="B42" s="10"/>
      <c r="C42" s="10"/>
      <c r="D42" s="10"/>
      <c r="E42" s="36"/>
    </row>
    <row r="43" spans="1:7" s="2" customFormat="1" ht="16.5" customHeight="1" x14ac:dyDescent="0.3">
      <c r="A43" s="11" t="s">
        <v>21</v>
      </c>
      <c r="B43" s="37" t="s">
        <v>22</v>
      </c>
      <c r="C43" s="38"/>
      <c r="D43" s="38"/>
      <c r="E43" s="39"/>
    </row>
    <row r="44" spans="1:7" ht="16.5" customHeight="1" x14ac:dyDescent="0.3">
      <c r="A44" s="11"/>
      <c r="B44" s="37" t="s">
        <v>23</v>
      </c>
      <c r="C44" s="38"/>
      <c r="D44" s="38"/>
      <c r="E44" s="39"/>
      <c r="F44" s="2"/>
    </row>
    <row r="45" spans="1:7" ht="16.5" customHeight="1" x14ac:dyDescent="0.3">
      <c r="A45" s="11"/>
      <c r="B45" s="40" t="s">
        <v>24</v>
      </c>
      <c r="C45" s="38"/>
      <c r="D45" s="39"/>
      <c r="E45" s="38"/>
    </row>
    <row r="46" spans="1:7" ht="14.25" customHeight="1" x14ac:dyDescent="0.25">
      <c r="A46" s="41"/>
      <c r="B46" s="42"/>
      <c r="D46" s="43"/>
      <c r="F46" s="44"/>
      <c r="G46" s="44"/>
    </row>
    <row r="47" spans="1:7" ht="15" customHeight="1" x14ac:dyDescent="0.3">
      <c r="B47" s="373" t="s">
        <v>26</v>
      </c>
      <c r="C47" s="373"/>
      <c r="E47" s="45" t="s">
        <v>27</v>
      </c>
      <c r="F47" s="46"/>
      <c r="G47" s="45" t="s">
        <v>28</v>
      </c>
    </row>
    <row r="48" spans="1:7" ht="15" customHeight="1" x14ac:dyDescent="0.3">
      <c r="A48" s="47" t="s">
        <v>29</v>
      </c>
      <c r="B48" s="48"/>
      <c r="C48" s="48"/>
      <c r="E48" s="48"/>
      <c r="F48" s="2"/>
      <c r="G48" s="49"/>
    </row>
    <row r="49" spans="1:7" ht="15" customHeight="1" x14ac:dyDescent="0.3">
      <c r="A49" s="47" t="s">
        <v>30</v>
      </c>
      <c r="B49" s="50"/>
      <c r="C49" s="50"/>
      <c r="E49" s="50"/>
      <c r="F49" s="2"/>
      <c r="G49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3:E3"/>
    <mergeCell ref="B47:C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2" workbookViewId="0">
      <selection activeCell="B44" sqref="B44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79" t="s">
        <v>31</v>
      </c>
      <c r="B8" s="379"/>
      <c r="C8" s="379"/>
      <c r="D8" s="379"/>
      <c r="E8" s="379"/>
      <c r="F8" s="379"/>
      <c r="G8" s="379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80" t="s">
        <v>32</v>
      </c>
      <c r="B10" s="380"/>
      <c r="C10" s="380"/>
      <c r="D10" s="380"/>
      <c r="E10" s="380"/>
      <c r="F10" s="380"/>
      <c r="G10" s="380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74" t="s">
        <v>33</v>
      </c>
      <c r="B11" s="374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74" t="s">
        <v>34</v>
      </c>
      <c r="B12" s="374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74" t="s">
        <v>35</v>
      </c>
      <c r="B13" s="374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74" t="s">
        <v>36</v>
      </c>
      <c r="B14" s="374"/>
      <c r="C14" s="378" t="s">
        <v>11</v>
      </c>
      <c r="D14" s="378"/>
      <c r="E14" s="378"/>
      <c r="F14" s="378"/>
      <c r="G14" s="378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74" t="s">
        <v>37</v>
      </c>
      <c r="B15" s="374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74" t="s">
        <v>38</v>
      </c>
      <c r="B16" s="374"/>
      <c r="C16" s="74" t="s">
        <v>48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75" t="s">
        <v>1</v>
      </c>
      <c r="B18" s="375"/>
      <c r="C18" s="75" t="s">
        <v>39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40</v>
      </c>
      <c r="B20" s="78" t="s">
        <v>41</v>
      </c>
      <c r="C20" s="79" t="s">
        <v>42</v>
      </c>
      <c r="D20" s="77" t="s">
        <v>43</v>
      </c>
      <c r="E20" s="80" t="s">
        <v>44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21442.59</v>
      </c>
      <c r="C21" s="83">
        <v>20309.8</v>
      </c>
      <c r="D21" s="84">
        <f t="shared" ref="D21:D40" si="0">B21-C21</f>
        <v>1132.7900000000009</v>
      </c>
      <c r="E21" s="85">
        <f t="shared" ref="E21:E40" si="1">(D21-$D$43)/$D$43</f>
        <v>1.0724769578059148E-2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21044.6</v>
      </c>
      <c r="C22" s="88">
        <v>19911.34</v>
      </c>
      <c r="D22" s="89">
        <f t="shared" si="0"/>
        <v>1133.2599999999984</v>
      </c>
      <c r="E22" s="85">
        <f t="shared" si="1"/>
        <v>1.1144124128946062E-2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21659.01</v>
      </c>
      <c r="C23" s="88">
        <v>20533.8</v>
      </c>
      <c r="D23" s="89">
        <f t="shared" si="0"/>
        <v>1125.2099999999991</v>
      </c>
      <c r="E23" s="85">
        <f t="shared" si="1"/>
        <v>3.9615621403138925E-3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21098.98</v>
      </c>
      <c r="C24" s="88">
        <v>19967.439999999999</v>
      </c>
      <c r="D24" s="89">
        <f t="shared" si="0"/>
        <v>1131.5400000000009</v>
      </c>
      <c r="E24" s="85">
        <f t="shared" si="1"/>
        <v>9.6094649214391453E-3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21134.35</v>
      </c>
      <c r="C25" s="88">
        <v>20014.12</v>
      </c>
      <c r="D25" s="89">
        <f t="shared" si="0"/>
        <v>1120.2299999999996</v>
      </c>
      <c r="E25" s="85">
        <f t="shared" si="1"/>
        <v>-4.8181161165980875E-4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21315.56</v>
      </c>
      <c r="C26" s="88">
        <v>20191.28</v>
      </c>
      <c r="D26" s="89">
        <f t="shared" si="0"/>
        <v>1124.2800000000025</v>
      </c>
      <c r="E26" s="85">
        <f t="shared" si="1"/>
        <v>3.1317754757915969E-3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21262.68</v>
      </c>
      <c r="C27" s="88">
        <v>20113.03</v>
      </c>
      <c r="D27" s="89">
        <f t="shared" si="0"/>
        <v>1149.6500000000015</v>
      </c>
      <c r="E27" s="85">
        <f t="shared" si="1"/>
        <v>2.5767998786550266E-2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21172.43</v>
      </c>
      <c r="C28" s="88">
        <v>19834.240000000002</v>
      </c>
      <c r="D28" s="89">
        <f t="shared" si="0"/>
        <v>1338.1899999999987</v>
      </c>
      <c r="E28" s="85">
        <f t="shared" si="1"/>
        <v>0.19399163075385606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21304.13</v>
      </c>
      <c r="C29" s="88">
        <v>20162.080000000002</v>
      </c>
      <c r="D29" s="89">
        <f t="shared" si="0"/>
        <v>1142.0499999999993</v>
      </c>
      <c r="E29" s="85">
        <f t="shared" si="1"/>
        <v>1.8986946474298699E-2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21127.09</v>
      </c>
      <c r="C30" s="88">
        <v>20000.34</v>
      </c>
      <c r="D30" s="89">
        <f t="shared" si="0"/>
        <v>1126.75</v>
      </c>
      <c r="E30" s="85">
        <f t="shared" si="1"/>
        <v>5.3356174772705156E-3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21536.17</v>
      </c>
      <c r="C31" s="88">
        <v>20571.13</v>
      </c>
      <c r="D31" s="89">
        <f t="shared" si="0"/>
        <v>965.03999999999724</v>
      </c>
      <c r="E31" s="85">
        <f t="shared" si="1"/>
        <v>-0.13894911534034848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21493.19</v>
      </c>
      <c r="C32" s="88">
        <v>20391.240000000002</v>
      </c>
      <c r="D32" s="89">
        <f t="shared" si="0"/>
        <v>1101.9499999999971</v>
      </c>
      <c r="E32" s="85">
        <f t="shared" si="1"/>
        <v>-1.6792026910072935E-2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21328.63</v>
      </c>
      <c r="C33" s="88">
        <v>20206.689999999999</v>
      </c>
      <c r="D33" s="89">
        <f t="shared" si="0"/>
        <v>1121.9400000000023</v>
      </c>
      <c r="E33" s="85">
        <f t="shared" si="1"/>
        <v>1.043925158598822E-3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21219.06</v>
      </c>
      <c r="C34" s="88">
        <v>20082.02</v>
      </c>
      <c r="D34" s="89">
        <f t="shared" si="0"/>
        <v>1137.0400000000009</v>
      </c>
      <c r="E34" s="85">
        <f t="shared" si="1"/>
        <v>1.4516805410567157E-2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21112.720000000001</v>
      </c>
      <c r="C35" s="88">
        <v>19991.38</v>
      </c>
      <c r="D35" s="89">
        <f t="shared" si="0"/>
        <v>1121.3400000000001</v>
      </c>
      <c r="E35" s="85">
        <f t="shared" si="1"/>
        <v>5.085789234192731E-4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21279.53</v>
      </c>
      <c r="C36" s="88">
        <v>20121.14</v>
      </c>
      <c r="D36" s="89">
        <f t="shared" si="0"/>
        <v>1158.3899999999994</v>
      </c>
      <c r="E36" s="85">
        <f t="shared" si="1"/>
        <v>3.3566208945635508E-2</v>
      </c>
      <c r="G36" s="66"/>
      <c r="H36" s="66"/>
    </row>
    <row r="37" spans="1:15" ht="15" x14ac:dyDescent="0.3">
      <c r="A37" s="86">
        <v>17</v>
      </c>
      <c r="B37" s="90">
        <v>21135.69</v>
      </c>
      <c r="C37" s="88">
        <v>20024.22</v>
      </c>
      <c r="D37" s="89">
        <f t="shared" si="0"/>
        <v>1111.4699999999975</v>
      </c>
      <c r="E37" s="85">
        <f t="shared" si="1"/>
        <v>-8.2978666452546059E-3</v>
      </c>
    </row>
    <row r="38" spans="1:15" ht="15" x14ac:dyDescent="0.3">
      <c r="A38" s="86">
        <v>18</v>
      </c>
      <c r="B38" s="90">
        <v>20934.259999999998</v>
      </c>
      <c r="C38" s="88">
        <v>20035.13</v>
      </c>
      <c r="D38" s="89">
        <f t="shared" si="0"/>
        <v>899.12999999999738</v>
      </c>
      <c r="E38" s="85">
        <f t="shared" si="1"/>
        <v>-0.19775689927460785</v>
      </c>
    </row>
    <row r="39" spans="1:15" ht="15" x14ac:dyDescent="0.3">
      <c r="A39" s="86">
        <v>19</v>
      </c>
      <c r="B39" s="90">
        <v>21505.52</v>
      </c>
      <c r="C39" s="88">
        <v>20382.88</v>
      </c>
      <c r="D39" s="89">
        <f t="shared" si="0"/>
        <v>1122.6399999999994</v>
      </c>
      <c r="E39" s="85">
        <f t="shared" si="1"/>
        <v>1.6684957663034268E-3</v>
      </c>
    </row>
    <row r="40" spans="1:15" ht="14.25" customHeight="1" x14ac:dyDescent="0.3">
      <c r="A40" s="91">
        <v>20</v>
      </c>
      <c r="B40" s="92">
        <v>21388.48</v>
      </c>
      <c r="C40" s="93">
        <v>20235.97</v>
      </c>
      <c r="D40" s="94">
        <f t="shared" si="0"/>
        <v>1152.5099999999984</v>
      </c>
      <c r="E40" s="95">
        <f t="shared" si="1"/>
        <v>2.8319815840894106E-2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45</v>
      </c>
      <c r="B42" s="97">
        <f>SUM(B21:B40)</f>
        <v>425494.67</v>
      </c>
      <c r="C42" s="98">
        <f>SUM(C21:C40)</f>
        <v>403079.27</v>
      </c>
      <c r="D42" s="99">
        <f>SUM(D21:D40)</f>
        <v>22415.399999999991</v>
      </c>
    </row>
    <row r="43" spans="1:15" ht="15.75" customHeight="1" x14ac:dyDescent="0.3">
      <c r="A43" s="100" t="s">
        <v>46</v>
      </c>
      <c r="B43" s="101">
        <f>AVERAGE(B21:B40)</f>
        <v>21274.733499999998</v>
      </c>
      <c r="C43" s="102">
        <f>AVERAGE(C21:C40)</f>
        <v>20153.963500000002</v>
      </c>
      <c r="D43" s="103">
        <f>AVERAGE(D21:D40)</f>
        <v>1120.7699999999995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46</v>
      </c>
      <c r="C46" s="106" t="s">
        <v>47</v>
      </c>
    </row>
    <row r="47" spans="1:15" ht="15.75" customHeight="1" x14ac:dyDescent="0.3">
      <c r="B47" s="376">
        <f>D43</f>
        <v>1120.7699999999995</v>
      </c>
      <c r="C47" s="107">
        <f>-(IF(D43&gt;300, 7.5%, 10%))</f>
        <v>-7.4999999999999997E-2</v>
      </c>
      <c r="D47" s="108">
        <f>IF(D43&lt;300, D43*0.9, D43*0.925)</f>
        <v>1036.7122499999996</v>
      </c>
    </row>
    <row r="48" spans="1:15" ht="15.75" customHeight="1" x14ac:dyDescent="0.3">
      <c r="B48" s="377"/>
      <c r="C48" s="109">
        <f>+(IF(D43&gt;300, 7.5%, 10%))</f>
        <v>7.4999999999999997E-2</v>
      </c>
      <c r="D48" s="108">
        <f>IF(D43&lt;300, D43*1.1, D43*1.075)</f>
        <v>1204.8277499999995</v>
      </c>
    </row>
    <row r="49" spans="1:7" ht="14.25" customHeight="1" x14ac:dyDescent="0.3">
      <c r="A49" s="110"/>
      <c r="D49" s="111"/>
    </row>
    <row r="50" spans="1:7" ht="15" customHeight="1" x14ac:dyDescent="0.3">
      <c r="B50" s="373" t="s">
        <v>26</v>
      </c>
      <c r="C50" s="373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9" priority="1" operator="notBetween">
      <formula>IF(+$D$43&lt;300, -10.5%, -7.5%)</formula>
      <formula>IF(+$D$43&lt;300, 10.5%, 7.5%)</formula>
    </cfRule>
  </conditionalFormatting>
  <conditionalFormatting sqref="E22">
    <cfRule type="cellIs" dxfId="28" priority="2" operator="notBetween">
      <formula>IF(+$D$43&lt;300, -10.5%, -7.5%)</formula>
      <formula>IF(+$D$43&lt;300, 10.5%, 7.5%)</formula>
    </cfRule>
  </conditionalFormatting>
  <conditionalFormatting sqref="E23">
    <cfRule type="cellIs" dxfId="27" priority="3" operator="notBetween">
      <formula>IF(+$D$43&lt;300, -10.5%, -7.5%)</formula>
      <formula>IF(+$D$43&lt;300, 10.5%, 7.5%)</formula>
    </cfRule>
  </conditionalFormatting>
  <conditionalFormatting sqref="E24">
    <cfRule type="cellIs" dxfId="26" priority="4" operator="notBetween">
      <formula>IF(+$D$43&lt;300, -10.5%, -7.5%)</formula>
      <formula>IF(+$D$43&lt;300, 10.5%, 7.5%)</formula>
    </cfRule>
  </conditionalFormatting>
  <conditionalFormatting sqref="E25">
    <cfRule type="cellIs" dxfId="25" priority="5" operator="notBetween">
      <formula>IF(+$D$43&lt;300, -10.5%, -7.5%)</formula>
      <formula>IF(+$D$43&lt;300, 10.5%, 7.5%)</formula>
    </cfRule>
  </conditionalFormatting>
  <conditionalFormatting sqref="E26">
    <cfRule type="cellIs" dxfId="24" priority="6" operator="notBetween">
      <formula>IF(+$D$43&lt;300, -10.5%, -7.5%)</formula>
      <formula>IF(+$D$43&lt;300, 10.5%, 7.5%)</formula>
    </cfRule>
  </conditionalFormatting>
  <conditionalFormatting sqref="E27">
    <cfRule type="cellIs" dxfId="23" priority="7" operator="notBetween">
      <formula>IF(+$D$43&lt;300, -10.5%, -7.5%)</formula>
      <formula>IF(+$D$43&lt;300, 10.5%, 7.5%)</formula>
    </cfRule>
  </conditionalFormatting>
  <conditionalFormatting sqref="E28">
    <cfRule type="cellIs" dxfId="22" priority="8" operator="notBetween">
      <formula>IF(+$D$43&lt;300, -10.5%, -7.5%)</formula>
      <formula>IF(+$D$43&lt;300, 10.5%, 7.5%)</formula>
    </cfRule>
  </conditionalFormatting>
  <conditionalFormatting sqref="E29">
    <cfRule type="cellIs" dxfId="21" priority="9" operator="notBetween">
      <formula>IF(+$D$43&lt;300, -10.5%, -7.5%)</formula>
      <formula>IF(+$D$43&lt;300, 10.5%, 7.5%)</formula>
    </cfRule>
  </conditionalFormatting>
  <conditionalFormatting sqref="E30">
    <cfRule type="cellIs" dxfId="20" priority="10" operator="notBetween">
      <formula>IF(+$D$43&lt;300, -10.5%, -7.5%)</formula>
      <formula>IF(+$D$43&lt;300, 10.5%, 7.5%)</formula>
    </cfRule>
  </conditionalFormatting>
  <conditionalFormatting sqref="E31">
    <cfRule type="cellIs" dxfId="19" priority="11" operator="notBetween">
      <formula>IF(+$D$43&lt;300, -10.5%, -7.5%)</formula>
      <formula>IF(+$D$43&lt;300, 10.5%, 7.5%)</formula>
    </cfRule>
  </conditionalFormatting>
  <conditionalFormatting sqref="E32">
    <cfRule type="cellIs" dxfId="18" priority="12" operator="notBetween">
      <formula>IF(+$D$43&lt;300, -10.5%, -7.5%)</formula>
      <formula>IF(+$D$43&lt;300, 10.5%, 7.5%)</formula>
    </cfRule>
  </conditionalFormatting>
  <conditionalFormatting sqref="E33">
    <cfRule type="cellIs" dxfId="17" priority="13" operator="notBetween">
      <formula>IF(+$D$43&lt;300, -10.5%, -7.5%)</formula>
      <formula>IF(+$D$43&lt;300, 10.5%, 7.5%)</formula>
    </cfRule>
  </conditionalFormatting>
  <conditionalFormatting sqref="E34">
    <cfRule type="cellIs" dxfId="16" priority="14" operator="notBetween">
      <formula>IF(+$D$43&lt;300, -10.5%, -7.5%)</formula>
      <formula>IF(+$D$43&lt;300, 10.5%, 7.5%)</formula>
    </cfRule>
  </conditionalFormatting>
  <conditionalFormatting sqref="E35">
    <cfRule type="cellIs" dxfId="15" priority="15" operator="notBetween">
      <formula>IF(+$D$43&lt;300, -10.5%, -7.5%)</formula>
      <formula>IF(+$D$43&lt;300, 10.5%, 7.5%)</formula>
    </cfRule>
  </conditionalFormatting>
  <conditionalFormatting sqref="E36">
    <cfRule type="cellIs" dxfId="14" priority="16" operator="notBetween">
      <formula>IF(+$D$43&lt;300, -10.5%, -7.5%)</formula>
      <formula>IF(+$D$43&lt;300, 10.5%, 7.5%)</formula>
    </cfRule>
  </conditionalFormatting>
  <conditionalFormatting sqref="E37">
    <cfRule type="cellIs" dxfId="13" priority="17" operator="notBetween">
      <formula>IF(+$D$43&lt;300, -10.5%, -7.5%)</formula>
      <formula>IF(+$D$43&lt;300, 10.5%, 7.5%)</formula>
    </cfRule>
  </conditionalFormatting>
  <conditionalFormatting sqref="E38">
    <cfRule type="cellIs" dxfId="12" priority="18" operator="notBetween">
      <formula>IF(+$D$43&lt;300, -10.5%, -7.5%)</formula>
      <formula>IF(+$D$43&lt;300, 10.5%, 7.5%)</formula>
    </cfRule>
  </conditionalFormatting>
  <conditionalFormatting sqref="E39">
    <cfRule type="cellIs" dxfId="11" priority="19" operator="notBetween">
      <formula>IF(+$D$43&lt;300, -10.5%, -7.5%)</formula>
      <formula>IF(+$D$43&lt;300, 10.5%, 7.5%)</formula>
    </cfRule>
  </conditionalFormatting>
  <conditionalFormatting sqref="E40">
    <cfRule type="cellIs" dxfId="1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1"/>
  <sheetViews>
    <sheetView topLeftCell="A4" zoomScale="59" zoomScaleNormal="59" workbookViewId="0">
      <selection activeCell="B15" sqref="B1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12" ht="19.5" customHeight="1" x14ac:dyDescent="0.3">
      <c r="A1" s="119"/>
    </row>
    <row r="2" spans="1:12" ht="19.5" customHeight="1" x14ac:dyDescent="0.3">
      <c r="A2" s="410" t="s">
        <v>31</v>
      </c>
      <c r="B2" s="411"/>
      <c r="C2" s="411"/>
      <c r="D2" s="411"/>
      <c r="E2" s="411"/>
      <c r="F2" s="411"/>
      <c r="G2" s="411"/>
      <c r="H2" s="412"/>
    </row>
    <row r="3" spans="1:12" ht="20.25" customHeight="1" x14ac:dyDescent="0.25">
      <c r="A3" s="413" t="s">
        <v>49</v>
      </c>
      <c r="B3" s="413"/>
      <c r="C3" s="413"/>
      <c r="D3" s="413"/>
      <c r="E3" s="413"/>
      <c r="F3" s="413"/>
      <c r="G3" s="413"/>
      <c r="H3" s="413"/>
    </row>
    <row r="4" spans="1:12" ht="26.25" customHeight="1" x14ac:dyDescent="0.4">
      <c r="A4" s="121" t="s">
        <v>33</v>
      </c>
      <c r="B4" s="409" t="s">
        <v>5</v>
      </c>
      <c r="C4" s="409"/>
      <c r="D4" s="243"/>
      <c r="E4" s="122"/>
      <c r="F4" s="123"/>
      <c r="G4" s="123"/>
      <c r="H4" s="123"/>
    </row>
    <row r="5" spans="1:12" ht="26.25" customHeight="1" x14ac:dyDescent="0.4">
      <c r="A5" s="121" t="s">
        <v>34</v>
      </c>
      <c r="B5" s="124" t="s">
        <v>113</v>
      </c>
      <c r="C5" s="123">
        <v>8</v>
      </c>
      <c r="D5" s="123"/>
      <c r="E5" s="123"/>
      <c r="F5" s="123"/>
      <c r="G5" s="123"/>
      <c r="H5" s="123"/>
    </row>
    <row r="6" spans="1:12" ht="26.25" customHeight="1" x14ac:dyDescent="0.4">
      <c r="A6" s="121" t="s">
        <v>35</v>
      </c>
      <c r="B6" s="414" t="s">
        <v>9</v>
      </c>
      <c r="C6" s="414"/>
      <c r="D6" s="123"/>
      <c r="E6" s="123"/>
      <c r="F6" s="123"/>
      <c r="G6" s="123"/>
      <c r="H6" s="123"/>
    </row>
    <row r="7" spans="1:12" ht="26.25" customHeight="1" x14ac:dyDescent="0.4">
      <c r="A7" s="121" t="s">
        <v>36</v>
      </c>
      <c r="B7" s="414" t="s">
        <v>11</v>
      </c>
      <c r="C7" s="414"/>
      <c r="D7" s="414"/>
      <c r="E7" s="414"/>
      <c r="F7" s="414"/>
      <c r="G7" s="414"/>
      <c r="H7" s="414"/>
      <c r="I7" s="125"/>
    </row>
    <row r="8" spans="1:12" ht="26.25" customHeight="1" x14ac:dyDescent="0.4">
      <c r="A8" s="121" t="s">
        <v>37</v>
      </c>
      <c r="B8" s="126" t="s">
        <v>12</v>
      </c>
      <c r="C8" s="123"/>
      <c r="D8" s="123"/>
      <c r="E8" s="123"/>
      <c r="F8" s="123"/>
      <c r="G8" s="123"/>
      <c r="H8" s="123"/>
    </row>
    <row r="9" spans="1:12" ht="26.25" customHeight="1" x14ac:dyDescent="0.4">
      <c r="A9" s="121" t="s">
        <v>38</v>
      </c>
      <c r="B9" s="126"/>
      <c r="C9" s="123"/>
      <c r="D9" s="123"/>
      <c r="E9" s="123"/>
      <c r="F9" s="123"/>
      <c r="G9" s="123"/>
      <c r="H9" s="123"/>
    </row>
    <row r="10" spans="1:12" ht="18.75" x14ac:dyDescent="0.3">
      <c r="A10" s="121"/>
      <c r="B10" s="127"/>
    </row>
    <row r="11" spans="1:12" ht="18.75" x14ac:dyDescent="0.3">
      <c r="A11" s="128" t="s">
        <v>1</v>
      </c>
      <c r="B11" s="127"/>
    </row>
    <row r="12" spans="1:12" ht="26.25" customHeight="1" x14ac:dyDescent="0.4">
      <c r="A12" s="129" t="s">
        <v>4</v>
      </c>
      <c r="B12" s="409" t="s">
        <v>114</v>
      </c>
      <c r="C12" s="409"/>
    </row>
    <row r="13" spans="1:12" ht="26.25" customHeight="1" x14ac:dyDescent="0.3">
      <c r="A13" s="130" t="s">
        <v>50</v>
      </c>
      <c r="B13" s="399" t="s">
        <v>115</v>
      </c>
      <c r="C13" s="399"/>
    </row>
    <row r="14" spans="1:12" ht="27" customHeight="1" x14ac:dyDescent="0.4">
      <c r="A14" s="130" t="s">
        <v>6</v>
      </c>
      <c r="B14" s="131">
        <v>92.8</v>
      </c>
    </row>
    <row r="15" spans="1:12" s="14" customFormat="1" ht="27" customHeight="1" x14ac:dyDescent="0.4">
      <c r="A15" s="130" t="s">
        <v>51</v>
      </c>
      <c r="B15" s="132">
        <v>0</v>
      </c>
      <c r="C15" s="400" t="s">
        <v>52</v>
      </c>
      <c r="D15" s="401"/>
      <c r="E15" s="401"/>
      <c r="F15" s="401"/>
      <c r="G15" s="402"/>
      <c r="I15" s="133"/>
      <c r="J15" s="133"/>
      <c r="K15" s="133"/>
      <c r="L15" s="133"/>
    </row>
    <row r="16" spans="1:12" s="14" customFormat="1" ht="19.5" customHeight="1" x14ac:dyDescent="0.3">
      <c r="A16" s="130" t="s">
        <v>53</v>
      </c>
      <c r="B16" s="134">
        <f>B14-B15</f>
        <v>92.8</v>
      </c>
      <c r="C16" s="135"/>
      <c r="D16" s="135"/>
      <c r="E16" s="135"/>
      <c r="F16" s="135"/>
      <c r="G16" s="136"/>
      <c r="I16" s="133"/>
      <c r="J16" s="133"/>
      <c r="K16" s="133"/>
      <c r="L16" s="133"/>
    </row>
    <row r="17" spans="1:14" s="14" customFormat="1" ht="27" customHeight="1" x14ac:dyDescent="0.4">
      <c r="A17" s="130" t="s">
        <v>54</v>
      </c>
      <c r="B17" s="137">
        <v>1</v>
      </c>
      <c r="C17" s="403" t="s">
        <v>55</v>
      </c>
      <c r="D17" s="404"/>
      <c r="E17" s="404"/>
      <c r="F17" s="404"/>
      <c r="G17" s="404"/>
      <c r="H17" s="405"/>
      <c r="I17" s="133"/>
      <c r="J17" s="133"/>
      <c r="K17" s="133"/>
      <c r="L17" s="133"/>
    </row>
    <row r="18" spans="1:14" s="14" customFormat="1" ht="27" customHeight="1" x14ac:dyDescent="0.4">
      <c r="A18" s="130" t="s">
        <v>56</v>
      </c>
      <c r="B18" s="137">
        <v>1</v>
      </c>
      <c r="C18" s="403" t="s">
        <v>57</v>
      </c>
      <c r="D18" s="404"/>
      <c r="E18" s="404"/>
      <c r="F18" s="404"/>
      <c r="G18" s="404"/>
      <c r="H18" s="405"/>
      <c r="I18" s="133"/>
      <c r="J18" s="133"/>
      <c r="K18" s="133"/>
      <c r="L18" s="138"/>
      <c r="M18" s="138"/>
      <c r="N18" s="139"/>
    </row>
    <row r="19" spans="1:14" s="14" customFormat="1" ht="17.25" customHeight="1" x14ac:dyDescent="0.3">
      <c r="A19" s="130"/>
      <c r="B19" s="140"/>
      <c r="C19" s="141"/>
      <c r="D19" s="141"/>
      <c r="E19" s="141"/>
      <c r="F19" s="141"/>
      <c r="G19" s="141"/>
      <c r="H19" s="141"/>
      <c r="I19" s="133"/>
      <c r="J19" s="133"/>
      <c r="K19" s="133"/>
      <c r="L19" s="138"/>
      <c r="M19" s="138"/>
      <c r="N19" s="139"/>
    </row>
    <row r="20" spans="1:14" s="14" customFormat="1" ht="18.75" x14ac:dyDescent="0.3">
      <c r="A20" s="130" t="s">
        <v>58</v>
      </c>
      <c r="B20" s="142">
        <f>B17/B18</f>
        <v>1</v>
      </c>
      <c r="C20" s="120" t="s">
        <v>59</v>
      </c>
      <c r="D20" s="120"/>
      <c r="E20" s="120"/>
      <c r="F20" s="120"/>
      <c r="G20" s="120"/>
      <c r="I20" s="133"/>
      <c r="J20" s="133"/>
      <c r="K20" s="133"/>
      <c r="L20" s="138"/>
      <c r="M20" s="138"/>
      <c r="N20" s="139"/>
    </row>
    <row r="21" spans="1:14" s="14" customFormat="1" ht="19.5" customHeight="1" x14ac:dyDescent="0.3">
      <c r="A21" s="130"/>
      <c r="B21" s="134"/>
      <c r="G21" s="120"/>
      <c r="I21" s="133"/>
      <c r="J21" s="133"/>
      <c r="K21" s="133"/>
      <c r="L21" s="138"/>
      <c r="M21" s="138"/>
      <c r="N21" s="139"/>
    </row>
    <row r="22" spans="1:14" s="14" customFormat="1" ht="27" customHeight="1" x14ac:dyDescent="0.4">
      <c r="A22" s="143" t="s">
        <v>60</v>
      </c>
      <c r="B22" s="144">
        <v>25</v>
      </c>
      <c r="C22" s="120"/>
      <c r="D22" s="406" t="s">
        <v>61</v>
      </c>
      <c r="E22" s="407"/>
      <c r="F22" s="406" t="s">
        <v>62</v>
      </c>
      <c r="G22" s="408"/>
      <c r="J22" s="133"/>
      <c r="K22" s="133"/>
      <c r="L22" s="138"/>
      <c r="M22" s="138"/>
      <c r="N22" s="139"/>
    </row>
    <row r="23" spans="1:14" s="14" customFormat="1" ht="27" customHeight="1" x14ac:dyDescent="0.4">
      <c r="A23" s="145" t="s">
        <v>63</v>
      </c>
      <c r="B23" s="146">
        <v>1</v>
      </c>
      <c r="C23" s="147" t="s">
        <v>64</v>
      </c>
      <c r="D23" s="148" t="s">
        <v>65</v>
      </c>
      <c r="E23" s="149" t="s">
        <v>66</v>
      </c>
      <c r="F23" s="148" t="s">
        <v>65</v>
      </c>
      <c r="G23" s="150" t="s">
        <v>66</v>
      </c>
      <c r="I23" s="151" t="s">
        <v>67</v>
      </c>
      <c r="J23" s="133"/>
      <c r="K23" s="133"/>
      <c r="L23" s="138"/>
      <c r="M23" s="138"/>
      <c r="N23" s="139"/>
    </row>
    <row r="24" spans="1:14" s="14" customFormat="1" ht="26.25" customHeight="1" x14ac:dyDescent="0.4">
      <c r="A24" s="145" t="s">
        <v>68</v>
      </c>
      <c r="B24" s="146">
        <v>1</v>
      </c>
      <c r="C24" s="152">
        <v>1</v>
      </c>
      <c r="D24" s="153">
        <v>33811035</v>
      </c>
      <c r="E24" s="154">
        <f>IF(ISBLANK(D24),"-",$D$34/$D$31*D24)</f>
        <v>33146201.743901525</v>
      </c>
      <c r="F24" s="153">
        <v>35253272</v>
      </c>
      <c r="G24" s="155">
        <f>IF(ISBLANK(F24),"-",$D$34/$F$31*F24)</f>
        <v>33276488.835995458</v>
      </c>
      <c r="I24" s="156"/>
      <c r="J24" s="133"/>
      <c r="K24" s="133"/>
      <c r="L24" s="138"/>
      <c r="M24" s="138"/>
      <c r="N24" s="139"/>
    </row>
    <row r="25" spans="1:14" s="14" customFormat="1" ht="26.25" customHeight="1" x14ac:dyDescent="0.4">
      <c r="A25" s="145" t="s">
        <v>69</v>
      </c>
      <c r="B25" s="146">
        <v>1</v>
      </c>
      <c r="C25" s="157">
        <v>2</v>
      </c>
      <c r="D25" s="158">
        <v>33803341</v>
      </c>
      <c r="E25" s="159">
        <f>IF(ISBLANK(D25),"-",$D$34/$D$31*D25)</f>
        <v>33138659.032587964</v>
      </c>
      <c r="F25" s="158">
        <v>35305239</v>
      </c>
      <c r="G25" s="160">
        <f>IF(ISBLANK(F25),"-",$D$34/$F$31*F25)</f>
        <v>33325541.8514245</v>
      </c>
      <c r="I25" s="393">
        <f>ABS((F29/D29*D28)-F28)/D28</f>
        <v>2.7514612121394048E-3</v>
      </c>
      <c r="J25" s="133"/>
      <c r="K25" s="133"/>
      <c r="L25" s="138"/>
      <c r="M25" s="138"/>
      <c r="N25" s="139"/>
    </row>
    <row r="26" spans="1:14" ht="26.25" customHeight="1" x14ac:dyDescent="0.4">
      <c r="A26" s="145" t="s">
        <v>70</v>
      </c>
      <c r="B26" s="146">
        <v>1</v>
      </c>
      <c r="C26" s="157">
        <v>3</v>
      </c>
      <c r="D26" s="158">
        <v>33946474</v>
      </c>
      <c r="E26" s="159">
        <f>IF(ISBLANK(D26),"-",$D$34/$D$31*D26)</f>
        <v>33278977.579305328</v>
      </c>
      <c r="F26" s="158">
        <v>35199338</v>
      </c>
      <c r="G26" s="160">
        <f>IF(ISBLANK(F26),"-",$D$34/$F$31*F26)</f>
        <v>33225579.117632847</v>
      </c>
      <c r="I26" s="393"/>
      <c r="L26" s="138"/>
      <c r="M26" s="138"/>
      <c r="N26" s="161"/>
    </row>
    <row r="27" spans="1:14" ht="27" customHeight="1" x14ac:dyDescent="0.4">
      <c r="A27" s="145" t="s">
        <v>71</v>
      </c>
      <c r="B27" s="146">
        <v>1</v>
      </c>
      <c r="C27" s="162">
        <v>4</v>
      </c>
      <c r="D27" s="163"/>
      <c r="E27" s="164" t="str">
        <f>IF(ISBLANK(D27),"-",$D$34/$D$31*D27)</f>
        <v>-</v>
      </c>
      <c r="F27" s="163"/>
      <c r="G27" s="165" t="str">
        <f>IF(ISBLANK(F27),"-",$D$34/$F$31*F27)</f>
        <v>-</v>
      </c>
      <c r="I27" s="166"/>
      <c r="L27" s="138"/>
      <c r="M27" s="138"/>
      <c r="N27" s="161"/>
    </row>
    <row r="28" spans="1:14" ht="27" customHeight="1" x14ac:dyDescent="0.4">
      <c r="A28" s="145" t="s">
        <v>72</v>
      </c>
      <c r="B28" s="146">
        <v>1</v>
      </c>
      <c r="C28" s="167" t="s">
        <v>73</v>
      </c>
      <c r="D28" s="168">
        <f>AVERAGE(D24:D27)</f>
        <v>33853616.666666664</v>
      </c>
      <c r="E28" s="169">
        <f>AVERAGE(E24:E27)</f>
        <v>33187946.118598271</v>
      </c>
      <c r="F28" s="168">
        <f>AVERAGE(F24:F27)</f>
        <v>35252616.333333336</v>
      </c>
      <c r="G28" s="170">
        <f>AVERAGE(G24:G27)</f>
        <v>33275869.935017601</v>
      </c>
      <c r="H28" s="171"/>
    </row>
    <row r="29" spans="1:14" ht="26.25" customHeight="1" x14ac:dyDescent="0.4">
      <c r="A29" s="145" t="s">
        <v>74</v>
      </c>
      <c r="B29" s="146">
        <v>1</v>
      </c>
      <c r="C29" s="172" t="s">
        <v>75</v>
      </c>
      <c r="D29" s="173">
        <v>13.74</v>
      </c>
      <c r="E29" s="161"/>
      <c r="F29" s="173">
        <v>14.27</v>
      </c>
      <c r="H29" s="171"/>
    </row>
    <row r="30" spans="1:14" ht="26.25" customHeight="1" x14ac:dyDescent="0.4">
      <c r="A30" s="145" t="s">
        <v>76</v>
      </c>
      <c r="B30" s="146">
        <v>1</v>
      </c>
      <c r="C30" s="174" t="s">
        <v>77</v>
      </c>
      <c r="D30" s="175">
        <f>D29*$B$20</f>
        <v>13.74</v>
      </c>
      <c r="E30" s="176"/>
      <c r="F30" s="175">
        <f>F29*$B$20</f>
        <v>14.27</v>
      </c>
      <c r="H30" s="171"/>
    </row>
    <row r="31" spans="1:14" ht="19.5" customHeight="1" x14ac:dyDescent="0.3">
      <c r="A31" s="145" t="s">
        <v>78</v>
      </c>
      <c r="B31" s="177">
        <f>(B30/B29)*(B28/B27)*(B26/B25)*(B24/B23)*B22</f>
        <v>25</v>
      </c>
      <c r="C31" s="174" t="s">
        <v>79</v>
      </c>
      <c r="D31" s="178">
        <f>D30*$B$16/100</f>
        <v>12.750719999999999</v>
      </c>
      <c r="E31" s="179"/>
      <c r="F31" s="178">
        <f>F30*$B$16/100</f>
        <v>13.242559999999999</v>
      </c>
      <c r="H31" s="171"/>
    </row>
    <row r="32" spans="1:14" ht="19.5" customHeight="1" x14ac:dyDescent="0.3">
      <c r="A32" s="394" t="s">
        <v>80</v>
      </c>
      <c r="B32" s="395"/>
      <c r="C32" s="174" t="s">
        <v>81</v>
      </c>
      <c r="D32" s="180">
        <f>D31/$B$31</f>
        <v>0.51002879999999995</v>
      </c>
      <c r="E32" s="181"/>
      <c r="F32" s="182">
        <f>F31/$B$31</f>
        <v>0.52970240000000002</v>
      </c>
      <c r="H32" s="171"/>
    </row>
    <row r="33" spans="1:12" ht="27" customHeight="1" x14ac:dyDescent="0.4">
      <c r="A33" s="396"/>
      <c r="B33" s="397"/>
      <c r="C33" s="183" t="s">
        <v>82</v>
      </c>
      <c r="D33" s="184">
        <v>0.5</v>
      </c>
      <c r="E33" s="185"/>
      <c r="F33" s="181"/>
      <c r="H33" s="171"/>
    </row>
    <row r="34" spans="1:12" ht="18.75" x14ac:dyDescent="0.3">
      <c r="C34" s="186" t="s">
        <v>83</v>
      </c>
      <c r="D34" s="178">
        <f>D33*$B$31</f>
        <v>12.5</v>
      </c>
      <c r="F34" s="187"/>
      <c r="H34" s="171"/>
    </row>
    <row r="35" spans="1:12" ht="19.5" customHeight="1" x14ac:dyDescent="0.3">
      <c r="C35" s="188" t="s">
        <v>84</v>
      </c>
      <c r="D35" s="189">
        <f>D34/B20</f>
        <v>12.5</v>
      </c>
      <c r="F35" s="187"/>
      <c r="H35" s="171"/>
    </row>
    <row r="36" spans="1:12" ht="18.75" x14ac:dyDescent="0.3">
      <c r="C36" s="143" t="s">
        <v>85</v>
      </c>
      <c r="D36" s="190">
        <f>AVERAGE(E24:E27,G24:G27)</f>
        <v>33231908.026807938</v>
      </c>
      <c r="F36" s="191"/>
      <c r="H36" s="171"/>
    </row>
    <row r="37" spans="1:12" ht="18.75" x14ac:dyDescent="0.3">
      <c r="C37" s="145" t="s">
        <v>86</v>
      </c>
      <c r="D37" s="192">
        <f>STDEV(E24:E27,G24:G27)/D36</f>
        <v>2.293730381106899E-3</v>
      </c>
      <c r="F37" s="191"/>
      <c r="H37" s="171"/>
    </row>
    <row r="38" spans="1:12" ht="19.5" customHeight="1" x14ac:dyDescent="0.3">
      <c r="C38" s="193" t="s">
        <v>20</v>
      </c>
      <c r="D38" s="194">
        <f>COUNT(E24:E27,G24:G27)</f>
        <v>6</v>
      </c>
      <c r="F38" s="191"/>
    </row>
    <row r="40" spans="1:12" ht="18.75" x14ac:dyDescent="0.3">
      <c r="A40" s="195" t="s">
        <v>1</v>
      </c>
      <c r="B40" s="196" t="s">
        <v>87</v>
      </c>
    </row>
    <row r="41" spans="1:12" ht="18.75" x14ac:dyDescent="0.3">
      <c r="A41" s="120" t="s">
        <v>88</v>
      </c>
      <c r="B41" s="197" t="str">
        <f>B7</f>
        <v>Imipenem 500mg &amp; Cilastatin 500mg per bottle</v>
      </c>
    </row>
    <row r="42" spans="1:12" ht="26.25" customHeight="1" x14ac:dyDescent="0.4">
      <c r="A42" s="198" t="s">
        <v>89</v>
      </c>
      <c r="B42" s="199">
        <v>500</v>
      </c>
      <c r="C42" s="120" t="str">
        <f>B6</f>
        <v>IMEPENEM USP, CILASTATIN</v>
      </c>
      <c r="H42" s="200"/>
    </row>
    <row r="43" spans="1:12" ht="18.75" x14ac:dyDescent="0.3">
      <c r="A43" s="197" t="s">
        <v>90</v>
      </c>
      <c r="B43" s="201">
        <f>Uniformity!B47</f>
        <v>1120.7699999999995</v>
      </c>
      <c r="H43" s="200"/>
    </row>
    <row r="44" spans="1:12" ht="19.5" customHeight="1" x14ac:dyDescent="0.3">
      <c r="H44" s="200"/>
    </row>
    <row r="45" spans="1:12" s="14" customFormat="1" ht="27" customHeight="1" x14ac:dyDescent="0.4">
      <c r="A45" s="143" t="s">
        <v>91</v>
      </c>
      <c r="B45" s="144">
        <v>100</v>
      </c>
      <c r="C45" s="120"/>
      <c r="D45" s="202" t="s">
        <v>92</v>
      </c>
      <c r="E45" s="203" t="s">
        <v>64</v>
      </c>
      <c r="F45" s="203" t="s">
        <v>65</v>
      </c>
      <c r="G45" s="203" t="s">
        <v>93</v>
      </c>
      <c r="H45" s="147" t="s">
        <v>94</v>
      </c>
      <c r="L45" s="133"/>
    </row>
    <row r="46" spans="1:12" s="14" customFormat="1" ht="26.25" customHeight="1" x14ac:dyDescent="0.4">
      <c r="A46" s="145" t="s">
        <v>95</v>
      </c>
      <c r="B46" s="146">
        <v>10</v>
      </c>
      <c r="C46" s="382" t="s">
        <v>96</v>
      </c>
      <c r="D46" s="385">
        <v>241.18</v>
      </c>
      <c r="E46" s="204">
        <v>1</v>
      </c>
      <c r="F46" s="205">
        <v>35758421</v>
      </c>
      <c r="G46" s="206">
        <f>IF(ISBLANK(F46),"-",(F46/$D$36*$D$33*$B$54)*($B$43/$D$46))</f>
        <v>500.03253470273279</v>
      </c>
      <c r="H46" s="207">
        <f t="shared" ref="H46:H57" si="0">IF(ISBLANK(F46),"-",G46/$B$42)</f>
        <v>1.0000650694054656</v>
      </c>
      <c r="L46" s="133"/>
    </row>
    <row r="47" spans="1:12" s="14" customFormat="1" ht="26.25" customHeight="1" x14ac:dyDescent="0.4">
      <c r="A47" s="145" t="s">
        <v>97</v>
      </c>
      <c r="B47" s="146">
        <v>20</v>
      </c>
      <c r="C47" s="383"/>
      <c r="D47" s="386"/>
      <c r="E47" s="208">
        <v>2</v>
      </c>
      <c r="F47" s="158">
        <v>35876638</v>
      </c>
      <c r="G47" s="209">
        <f>IF(ISBLANK(F47),"-",(F47/$D$36*$D$33*$B$54)*($B$43/$D$46))</f>
        <v>501.685637510459</v>
      </c>
      <c r="H47" s="210">
        <f t="shared" si="0"/>
        <v>1.0033712750209181</v>
      </c>
      <c r="L47" s="133"/>
    </row>
    <row r="48" spans="1:12" s="14" customFormat="1" ht="26.25" customHeight="1" x14ac:dyDescent="0.4">
      <c r="A48" s="145" t="s">
        <v>98</v>
      </c>
      <c r="B48" s="146">
        <v>1</v>
      </c>
      <c r="C48" s="383"/>
      <c r="D48" s="386"/>
      <c r="E48" s="208">
        <v>3</v>
      </c>
      <c r="F48" s="211">
        <v>35509597</v>
      </c>
      <c r="G48" s="209">
        <f>IF(ISBLANK(F48),"-",(F48/$D$36*$D$33*$B$54)*($B$43/$D$46))</f>
        <v>496.55307190948275</v>
      </c>
      <c r="H48" s="210">
        <f t="shared" si="0"/>
        <v>0.99310614381896556</v>
      </c>
      <c r="L48" s="133"/>
    </row>
    <row r="49" spans="1:8" ht="27" customHeight="1" x14ac:dyDescent="0.4">
      <c r="A49" s="145" t="s">
        <v>99</v>
      </c>
      <c r="B49" s="146">
        <v>1</v>
      </c>
      <c r="C49" s="398"/>
      <c r="D49" s="387"/>
      <c r="E49" s="212">
        <v>4</v>
      </c>
      <c r="F49" s="213"/>
      <c r="G49" s="209" t="str">
        <f>IF(ISBLANK(F49),"-",(F49/$D$36*$D$33*$B$54)*($B$43/$D$46))</f>
        <v>-</v>
      </c>
      <c r="H49" s="210" t="str">
        <f t="shared" si="0"/>
        <v>-</v>
      </c>
    </row>
    <row r="50" spans="1:8" ht="26.25" customHeight="1" x14ac:dyDescent="0.4">
      <c r="A50" s="145" t="s">
        <v>100</v>
      </c>
      <c r="B50" s="146">
        <v>1</v>
      </c>
      <c r="C50" s="382" t="s">
        <v>101</v>
      </c>
      <c r="D50" s="385">
        <v>226.99</v>
      </c>
      <c r="E50" s="204">
        <v>1</v>
      </c>
      <c r="F50" s="205">
        <v>33633222</v>
      </c>
      <c r="G50" s="214">
        <f>IF(ISBLANK(F50),"-",(F50/$D$36*$D$33*$B$54)*($B$43/$D$50))</f>
        <v>499.71567134583478</v>
      </c>
      <c r="H50" s="215">
        <f>IF(ISBLANK(F50),"-",G50/$B$42)</f>
        <v>0.99943134269166956</v>
      </c>
    </row>
    <row r="51" spans="1:8" ht="26.25" customHeight="1" x14ac:dyDescent="0.4">
      <c r="A51" s="145" t="s">
        <v>102</v>
      </c>
      <c r="B51" s="146">
        <v>1</v>
      </c>
      <c r="C51" s="383"/>
      <c r="D51" s="386"/>
      <c r="E51" s="208">
        <v>2</v>
      </c>
      <c r="F51" s="158">
        <v>33483298</v>
      </c>
      <c r="G51" s="216">
        <f>IF(ISBLANK(F51),"-",(F51/$D$36*$D$33*$B$54)*($B$43/$D$50))</f>
        <v>497.48813060320674</v>
      </c>
      <c r="H51" s="217">
        <f t="shared" si="0"/>
        <v>0.99497626120641347</v>
      </c>
    </row>
    <row r="52" spans="1:8" ht="26.25" customHeight="1" x14ac:dyDescent="0.4">
      <c r="A52" s="145" t="s">
        <v>103</v>
      </c>
      <c r="B52" s="146">
        <v>1</v>
      </c>
      <c r="C52" s="383"/>
      <c r="D52" s="386"/>
      <c r="E52" s="208">
        <v>3</v>
      </c>
      <c r="F52" s="158">
        <v>33420568</v>
      </c>
      <c r="G52" s="216">
        <f>IF(ISBLANK(F52),"-",(F52/$D$36*$D$33*$B$54)*($B$43/$D$50))</f>
        <v>496.55610083622435</v>
      </c>
      <c r="H52" s="217">
        <f t="shared" si="0"/>
        <v>0.99311220167244874</v>
      </c>
    </row>
    <row r="53" spans="1:8" ht="27" customHeight="1" x14ac:dyDescent="0.4">
      <c r="A53" s="145" t="s">
        <v>104</v>
      </c>
      <c r="B53" s="146">
        <v>1</v>
      </c>
      <c r="C53" s="398"/>
      <c r="D53" s="387"/>
      <c r="E53" s="212">
        <v>4</v>
      </c>
      <c r="F53" s="213"/>
      <c r="G53" s="218" t="str">
        <f>IF(ISBLANK(F53),"-",(F53/$D$36*$D$33*$B$54)*($B$43/$D$50))</f>
        <v>-</v>
      </c>
      <c r="H53" s="219" t="str">
        <f t="shared" si="0"/>
        <v>-</v>
      </c>
    </row>
    <row r="54" spans="1:8" ht="26.25" customHeight="1" x14ac:dyDescent="0.4">
      <c r="A54" s="145" t="s">
        <v>105</v>
      </c>
      <c r="B54" s="220">
        <f>(B53/B52)*(B51/B50)*(B49/B48)*(B47/B46)*B45</f>
        <v>200</v>
      </c>
      <c r="C54" s="382" t="s">
        <v>106</v>
      </c>
      <c r="D54" s="385">
        <v>228.91</v>
      </c>
      <c r="E54" s="204">
        <v>1</v>
      </c>
      <c r="F54" s="205">
        <v>33716647</v>
      </c>
      <c r="G54" s="214">
        <f>IF(ISBLANK(F54),"-",(F54/$D$36*$D$33*$B$54)*($B$43/$D$54))</f>
        <v>496.75338365108729</v>
      </c>
      <c r="H54" s="210">
        <f>IF(ISBLANK(F54),"-",G54/$B$42)</f>
        <v>0.99350676730217458</v>
      </c>
    </row>
    <row r="55" spans="1:8" ht="27" customHeight="1" x14ac:dyDescent="0.4">
      <c r="A55" s="193" t="s">
        <v>107</v>
      </c>
      <c r="B55" s="221">
        <f>(D33*B54)/B42*B43</f>
        <v>224.15399999999991</v>
      </c>
      <c r="C55" s="383"/>
      <c r="D55" s="386"/>
      <c r="E55" s="208">
        <v>2</v>
      </c>
      <c r="F55" s="158">
        <v>33800970</v>
      </c>
      <c r="G55" s="216">
        <f>IF(ISBLANK(F55),"-",(F55/$D$36*$D$33*$B$54)*($B$43/$D$54))</f>
        <v>497.99572947419398</v>
      </c>
      <c r="H55" s="210">
        <f t="shared" si="0"/>
        <v>0.99599145894838792</v>
      </c>
    </row>
    <row r="56" spans="1:8" ht="26.25" customHeight="1" x14ac:dyDescent="0.4">
      <c r="A56" s="388" t="s">
        <v>80</v>
      </c>
      <c r="B56" s="389"/>
      <c r="C56" s="383"/>
      <c r="D56" s="386"/>
      <c r="E56" s="208">
        <v>3</v>
      </c>
      <c r="F56" s="158">
        <v>33435399</v>
      </c>
      <c r="G56" s="216">
        <f>IF(ISBLANK(F56),"-",(F56/$D$36*$D$33*$B$54)*($B$43/$D$54))</f>
        <v>492.60970662279021</v>
      </c>
      <c r="H56" s="210">
        <f t="shared" si="0"/>
        <v>0.98521941324558038</v>
      </c>
    </row>
    <row r="57" spans="1:8" ht="27" customHeight="1" x14ac:dyDescent="0.4">
      <c r="A57" s="390"/>
      <c r="B57" s="391"/>
      <c r="C57" s="384"/>
      <c r="D57" s="387"/>
      <c r="E57" s="212">
        <v>4</v>
      </c>
      <c r="F57" s="213"/>
      <c r="G57" s="218" t="str">
        <f>IF(ISBLANK(F57),"-",(F57/$D$36*$D$33*$B$54)*($B$43/$D$54))</f>
        <v>-</v>
      </c>
      <c r="H57" s="222" t="str">
        <f t="shared" si="0"/>
        <v>-</v>
      </c>
    </row>
    <row r="58" spans="1:8" ht="26.25" customHeight="1" x14ac:dyDescent="0.4">
      <c r="A58" s="223"/>
      <c r="B58" s="223"/>
      <c r="C58" s="223"/>
      <c r="D58" s="223"/>
      <c r="E58" s="223"/>
      <c r="F58" s="224"/>
      <c r="G58" s="225" t="s">
        <v>73</v>
      </c>
      <c r="H58" s="226">
        <f>AVERAGE(H46:H57)</f>
        <v>0.99541999259022473</v>
      </c>
    </row>
    <row r="59" spans="1:8" ht="26.25" customHeight="1" x14ac:dyDescent="0.4">
      <c r="C59" s="223"/>
      <c r="D59" s="223"/>
      <c r="E59" s="223"/>
      <c r="F59" s="224"/>
      <c r="G59" s="227" t="s">
        <v>86</v>
      </c>
      <c r="H59" s="228">
        <f>STDEV(H46:H57)/H58</f>
        <v>5.2658501338382849E-3</v>
      </c>
    </row>
    <row r="60" spans="1:8" ht="27" customHeight="1" x14ac:dyDescent="0.4">
      <c r="A60" s="223"/>
      <c r="B60" s="223"/>
      <c r="C60" s="224"/>
      <c r="D60" s="224"/>
      <c r="E60" s="229"/>
      <c r="F60" s="224"/>
      <c r="G60" s="230" t="s">
        <v>20</v>
      </c>
      <c r="H60" s="231">
        <f>COUNT(H46:H57)</f>
        <v>9</v>
      </c>
    </row>
    <row r="62" spans="1:8" ht="26.25" customHeight="1" x14ac:dyDescent="0.4">
      <c r="A62" s="129" t="s">
        <v>108</v>
      </c>
      <c r="B62" s="232" t="s">
        <v>109</v>
      </c>
      <c r="C62" s="392" t="str">
        <f>B6</f>
        <v>IMEPENEM USP, CILASTATIN</v>
      </c>
      <c r="D62" s="392"/>
      <c r="E62" s="233" t="s">
        <v>110</v>
      </c>
      <c r="F62" s="233"/>
      <c r="G62" s="234">
        <f>H58</f>
        <v>0.99541999259022473</v>
      </c>
      <c r="H62" s="235"/>
    </row>
    <row r="63" spans="1:8" ht="18.75" x14ac:dyDescent="0.3">
      <c r="B63" s="381" t="s">
        <v>26</v>
      </c>
      <c r="C63" s="381"/>
      <c r="E63" s="236" t="s">
        <v>27</v>
      </c>
      <c r="F63" s="237"/>
      <c r="G63" s="381" t="s">
        <v>28</v>
      </c>
      <c r="H63" s="381"/>
    </row>
    <row r="64" spans="1:8" ht="18.75" x14ac:dyDescent="0.3">
      <c r="A64" s="238" t="s">
        <v>29</v>
      </c>
      <c r="B64" s="239"/>
      <c r="C64" s="239"/>
      <c r="E64" s="239"/>
      <c r="F64" s="119"/>
      <c r="G64" s="240"/>
      <c r="H64" s="240"/>
    </row>
    <row r="65" spans="1:9" ht="18.75" x14ac:dyDescent="0.3">
      <c r="A65" s="238" t="s">
        <v>30</v>
      </c>
      <c r="B65" s="241"/>
      <c r="C65" s="241"/>
      <c r="E65" s="241"/>
      <c r="F65" s="119"/>
      <c r="G65" s="242"/>
      <c r="H65" s="242"/>
    </row>
    <row r="66" spans="1:9" ht="18.75" x14ac:dyDescent="0.3">
      <c r="A66" s="223"/>
      <c r="B66" s="223"/>
      <c r="C66" s="224"/>
      <c r="D66" s="224"/>
      <c r="E66" s="224"/>
      <c r="F66" s="229"/>
      <c r="G66" s="224"/>
      <c r="H66" s="224"/>
      <c r="I66" s="119"/>
    </row>
    <row r="67" spans="1:9" ht="18.75" x14ac:dyDescent="0.3">
      <c r="A67" s="223"/>
      <c r="B67" s="223"/>
      <c r="C67" s="224"/>
      <c r="D67" s="224"/>
      <c r="E67" s="224"/>
      <c r="F67" s="229"/>
      <c r="G67" s="224"/>
      <c r="H67" s="224"/>
      <c r="I67" s="119"/>
    </row>
    <row r="68" spans="1:9" ht="18.75" x14ac:dyDescent="0.3">
      <c r="A68" s="223"/>
      <c r="B68" s="223"/>
      <c r="C68" s="224"/>
      <c r="D68" s="224"/>
      <c r="E68" s="224"/>
      <c r="F68" s="229"/>
      <c r="G68" s="224"/>
      <c r="H68" s="224"/>
      <c r="I68" s="119"/>
    </row>
    <row r="69" spans="1:9" ht="18.75" x14ac:dyDescent="0.3">
      <c r="A69" s="223"/>
      <c r="B69" s="223"/>
      <c r="C69" s="224"/>
      <c r="D69" s="224"/>
      <c r="E69" s="224"/>
      <c r="F69" s="229"/>
      <c r="G69" s="224"/>
      <c r="H69" s="224"/>
      <c r="I69" s="119"/>
    </row>
    <row r="70" spans="1:9" ht="18.75" x14ac:dyDescent="0.3">
      <c r="A70" s="223"/>
      <c r="B70" s="223"/>
      <c r="C70" s="224"/>
      <c r="D70" s="224"/>
      <c r="E70" s="224"/>
      <c r="F70" s="229"/>
      <c r="G70" s="224"/>
      <c r="H70" s="224"/>
      <c r="I70" s="119"/>
    </row>
    <row r="71" spans="1:9" ht="18.75" x14ac:dyDescent="0.3">
      <c r="A71" s="223"/>
      <c r="B71" s="223"/>
      <c r="C71" s="224"/>
      <c r="D71" s="224"/>
      <c r="E71" s="224"/>
      <c r="F71" s="229"/>
      <c r="G71" s="224"/>
      <c r="H71" s="224"/>
      <c r="I71" s="119"/>
    </row>
    <row r="72" spans="1:9" ht="18.75" x14ac:dyDescent="0.3">
      <c r="A72" s="223"/>
      <c r="B72" s="223"/>
      <c r="C72" s="224"/>
      <c r="D72" s="224"/>
      <c r="E72" s="224"/>
      <c r="F72" s="229"/>
      <c r="G72" s="224"/>
      <c r="H72" s="224"/>
      <c r="I72" s="119"/>
    </row>
    <row r="73" spans="1:9" ht="18.75" x14ac:dyDescent="0.3">
      <c r="A73" s="223"/>
      <c r="B73" s="223"/>
      <c r="C73" s="224"/>
      <c r="D73" s="224"/>
      <c r="E73" s="224"/>
      <c r="F73" s="229"/>
      <c r="G73" s="224"/>
      <c r="H73" s="224"/>
      <c r="I73" s="119"/>
    </row>
    <row r="74" spans="1:9" ht="18.75" x14ac:dyDescent="0.3">
      <c r="A74" s="223"/>
      <c r="B74" s="223"/>
      <c r="C74" s="224"/>
      <c r="D74" s="224"/>
      <c r="E74" s="224"/>
      <c r="F74" s="229"/>
      <c r="G74" s="224"/>
      <c r="H74" s="224"/>
      <c r="I74" s="119"/>
    </row>
    <row r="191" spans="1:1" x14ac:dyDescent="0.25">
      <c r="A191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24">
    <mergeCell ref="B12:C12"/>
    <mergeCell ref="A2:H2"/>
    <mergeCell ref="A3:H3"/>
    <mergeCell ref="B4:C4"/>
    <mergeCell ref="B6:C6"/>
    <mergeCell ref="B7:H7"/>
    <mergeCell ref="B13:C13"/>
    <mergeCell ref="C15:G15"/>
    <mergeCell ref="C17:H17"/>
    <mergeCell ref="C18:H18"/>
    <mergeCell ref="D22:E22"/>
    <mergeCell ref="F22:G22"/>
    <mergeCell ref="I25:I26"/>
    <mergeCell ref="A32:B33"/>
    <mergeCell ref="C46:C49"/>
    <mergeCell ref="D46:D49"/>
    <mergeCell ref="C50:C53"/>
    <mergeCell ref="D50:D53"/>
    <mergeCell ref="G63:H63"/>
    <mergeCell ref="C54:C57"/>
    <mergeCell ref="D54:D57"/>
    <mergeCell ref="A56:B57"/>
    <mergeCell ref="C62:D62"/>
    <mergeCell ref="B63:C63"/>
  </mergeCells>
  <conditionalFormatting sqref="E37">
    <cfRule type="cellIs" dxfId="9" priority="1" operator="greaterThan">
      <formula>0.02</formula>
    </cfRule>
  </conditionalFormatting>
  <conditionalFormatting sqref="D37">
    <cfRule type="cellIs" dxfId="8" priority="2" operator="greaterThan">
      <formula>0.02</formula>
    </cfRule>
  </conditionalFormatting>
  <conditionalFormatting sqref="H59">
    <cfRule type="cellIs" dxfId="7" priority="3" operator="greaterThan">
      <formula>0.02</formula>
    </cfRule>
  </conditionalFormatting>
  <conditionalFormatting sqref="I25">
    <cfRule type="cellIs" dxfId="6" priority="5" operator="lessThanOrEqual">
      <formula>0.02</formula>
    </cfRule>
  </conditionalFormatting>
  <conditionalFormatting sqref="I25">
    <cfRule type="cellIs" dxfId="5" priority="6" operator="greaterThan">
      <formula>0.02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93"/>
  <sheetViews>
    <sheetView tabSelected="1" topLeftCell="A13" zoomScale="64" zoomScaleNormal="64" workbookViewId="0">
      <selection activeCell="G29" sqref="G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3" spans="1:9" ht="19.5" customHeight="1" x14ac:dyDescent="0.3">
      <c r="A3" s="244"/>
    </row>
    <row r="4" spans="1:9" ht="19.5" customHeight="1" x14ac:dyDescent="0.3">
      <c r="A4" s="410" t="s">
        <v>31</v>
      </c>
      <c r="B4" s="411"/>
      <c r="C4" s="411"/>
      <c r="D4" s="411"/>
      <c r="E4" s="411"/>
      <c r="F4" s="411"/>
      <c r="G4" s="411"/>
      <c r="H4" s="412"/>
    </row>
    <row r="5" spans="1:9" ht="20.25" customHeight="1" x14ac:dyDescent="0.25">
      <c r="A5" s="413" t="s">
        <v>49</v>
      </c>
      <c r="B5" s="413"/>
      <c r="C5" s="413"/>
      <c r="D5" s="413"/>
      <c r="E5" s="413"/>
      <c r="F5" s="413"/>
      <c r="G5" s="413"/>
      <c r="H5" s="413"/>
    </row>
    <row r="6" spans="1:9" ht="26.25" customHeight="1" x14ac:dyDescent="0.4">
      <c r="A6" s="246" t="s">
        <v>33</v>
      </c>
      <c r="B6" s="409" t="s">
        <v>5</v>
      </c>
      <c r="C6" s="409"/>
      <c r="D6" s="368"/>
      <c r="E6" s="247"/>
      <c r="F6" s="248"/>
      <c r="G6" s="248"/>
      <c r="H6" s="248"/>
    </row>
    <row r="7" spans="1:9" ht="26.25" customHeight="1" x14ac:dyDescent="0.4">
      <c r="A7" s="246" t="s">
        <v>34</v>
      </c>
      <c r="B7" s="249" t="s">
        <v>7</v>
      </c>
      <c r="C7" s="248">
        <v>8</v>
      </c>
      <c r="D7" s="248"/>
      <c r="E7" s="248"/>
      <c r="F7" s="248"/>
      <c r="G7" s="248"/>
      <c r="H7" s="248"/>
    </row>
    <row r="8" spans="1:9" ht="26.25" customHeight="1" x14ac:dyDescent="0.4">
      <c r="A8" s="246" t="s">
        <v>35</v>
      </c>
      <c r="B8" s="414" t="s">
        <v>9</v>
      </c>
      <c r="C8" s="414"/>
      <c r="D8" s="248"/>
      <c r="E8" s="248"/>
      <c r="F8" s="248"/>
      <c r="G8" s="248"/>
      <c r="H8" s="248"/>
    </row>
    <row r="9" spans="1:9" ht="26.25" customHeight="1" x14ac:dyDescent="0.4">
      <c r="A9" s="246" t="s">
        <v>36</v>
      </c>
      <c r="B9" s="414" t="s">
        <v>11</v>
      </c>
      <c r="C9" s="414"/>
      <c r="D9" s="414"/>
      <c r="E9" s="414"/>
      <c r="F9" s="414"/>
      <c r="G9" s="414"/>
      <c r="H9" s="414"/>
      <c r="I9" s="250"/>
    </row>
    <row r="10" spans="1:9" ht="26.25" customHeight="1" x14ac:dyDescent="0.4">
      <c r="A10" s="246" t="s">
        <v>37</v>
      </c>
      <c r="B10" s="251" t="s">
        <v>12</v>
      </c>
      <c r="C10" s="248"/>
      <c r="D10" s="248"/>
      <c r="E10" s="248"/>
      <c r="F10" s="248"/>
      <c r="G10" s="248"/>
      <c r="H10" s="248"/>
    </row>
    <row r="11" spans="1:9" ht="26.25" customHeight="1" x14ac:dyDescent="0.4">
      <c r="A11" s="246" t="s">
        <v>38</v>
      </c>
      <c r="B11" s="251"/>
      <c r="C11" s="248"/>
      <c r="D11" s="248"/>
      <c r="E11" s="248"/>
      <c r="F11" s="248"/>
      <c r="G11" s="248"/>
      <c r="H11" s="248"/>
    </row>
    <row r="12" spans="1:9" ht="18.75" x14ac:dyDescent="0.3">
      <c r="A12" s="246"/>
      <c r="B12" s="252"/>
    </row>
    <row r="13" spans="1:9" ht="18.75" x14ac:dyDescent="0.3">
      <c r="A13" s="253" t="s">
        <v>1</v>
      </c>
      <c r="B13" s="252"/>
    </row>
    <row r="14" spans="1:9" ht="26.25" customHeight="1" x14ac:dyDescent="0.4">
      <c r="A14" s="254" t="s">
        <v>4</v>
      </c>
      <c r="B14" s="409" t="s">
        <v>111</v>
      </c>
      <c r="C14" s="409"/>
    </row>
    <row r="15" spans="1:9" ht="26.25" customHeight="1" x14ac:dyDescent="0.4">
      <c r="A15" s="255" t="s">
        <v>50</v>
      </c>
      <c r="B15" s="415" t="s">
        <v>112</v>
      </c>
      <c r="C15" s="415"/>
    </row>
    <row r="16" spans="1:9" ht="27" customHeight="1" x14ac:dyDescent="0.4">
      <c r="A16" s="255" t="s">
        <v>6</v>
      </c>
      <c r="B16" s="256">
        <v>94.4</v>
      </c>
    </row>
    <row r="17" spans="1:14" s="14" customFormat="1" ht="27" customHeight="1" x14ac:dyDescent="0.4">
      <c r="A17" s="255" t="s">
        <v>51</v>
      </c>
      <c r="B17" s="257">
        <v>0</v>
      </c>
      <c r="C17" s="400" t="s">
        <v>52</v>
      </c>
      <c r="D17" s="401"/>
      <c r="E17" s="401"/>
      <c r="F17" s="401"/>
      <c r="G17" s="402"/>
      <c r="I17" s="258"/>
      <c r="J17" s="258"/>
      <c r="K17" s="258"/>
      <c r="L17" s="258"/>
    </row>
    <row r="18" spans="1:14" s="14" customFormat="1" ht="19.5" customHeight="1" x14ac:dyDescent="0.3">
      <c r="A18" s="255" t="s">
        <v>53</v>
      </c>
      <c r="B18" s="259">
        <f>B16-B17</f>
        <v>94.4</v>
      </c>
      <c r="C18" s="260"/>
      <c r="D18" s="260"/>
      <c r="E18" s="260"/>
      <c r="F18" s="260"/>
      <c r="G18" s="261"/>
      <c r="I18" s="258"/>
      <c r="J18" s="258"/>
      <c r="K18" s="258"/>
      <c r="L18" s="258"/>
    </row>
    <row r="19" spans="1:14" s="14" customFormat="1" ht="27" customHeight="1" x14ac:dyDescent="0.4">
      <c r="A19" s="255" t="s">
        <v>54</v>
      </c>
      <c r="B19" s="262">
        <v>1</v>
      </c>
      <c r="C19" s="403" t="s">
        <v>55</v>
      </c>
      <c r="D19" s="404"/>
      <c r="E19" s="404"/>
      <c r="F19" s="404"/>
      <c r="G19" s="404"/>
      <c r="H19" s="405"/>
      <c r="I19" s="258"/>
      <c r="J19" s="258"/>
      <c r="K19" s="258"/>
      <c r="L19" s="258"/>
    </row>
    <row r="20" spans="1:14" s="14" customFormat="1" ht="27" customHeight="1" x14ac:dyDescent="0.4">
      <c r="A20" s="255" t="s">
        <v>56</v>
      </c>
      <c r="B20" s="262">
        <v>1</v>
      </c>
      <c r="C20" s="403" t="s">
        <v>57</v>
      </c>
      <c r="D20" s="404"/>
      <c r="E20" s="404"/>
      <c r="F20" s="404"/>
      <c r="G20" s="404"/>
      <c r="H20" s="405"/>
      <c r="I20" s="258"/>
      <c r="J20" s="258"/>
      <c r="K20" s="258"/>
      <c r="L20" s="263"/>
      <c r="M20" s="263"/>
      <c r="N20" s="264"/>
    </row>
    <row r="21" spans="1:14" s="14" customFormat="1" ht="17.25" customHeight="1" x14ac:dyDescent="0.3">
      <c r="A21" s="255"/>
      <c r="B21" s="265"/>
      <c r="C21" s="266"/>
      <c r="D21" s="266"/>
      <c r="E21" s="266"/>
      <c r="F21" s="266"/>
      <c r="G21" s="266"/>
      <c r="H21" s="266"/>
      <c r="I21" s="258"/>
      <c r="J21" s="258"/>
      <c r="K21" s="258"/>
      <c r="L21" s="263"/>
      <c r="M21" s="263"/>
      <c r="N21" s="264"/>
    </row>
    <row r="22" spans="1:14" s="14" customFormat="1" ht="18.75" x14ac:dyDescent="0.3">
      <c r="A22" s="255" t="s">
        <v>58</v>
      </c>
      <c r="B22" s="267">
        <f>B19/B20</f>
        <v>1</v>
      </c>
      <c r="C22" s="245" t="s">
        <v>59</v>
      </c>
      <c r="D22" s="245"/>
      <c r="E22" s="245"/>
      <c r="F22" s="245"/>
      <c r="G22" s="245"/>
      <c r="I22" s="258"/>
      <c r="J22" s="258"/>
      <c r="K22" s="258"/>
      <c r="L22" s="263"/>
      <c r="M22" s="263"/>
      <c r="N22" s="264"/>
    </row>
    <row r="23" spans="1:14" s="14" customFormat="1" ht="19.5" customHeight="1" x14ac:dyDescent="0.3">
      <c r="A23" s="255"/>
      <c r="B23" s="259"/>
      <c r="G23" s="245"/>
      <c r="I23" s="258"/>
      <c r="J23" s="258"/>
      <c r="K23" s="258"/>
      <c r="L23" s="263"/>
      <c r="M23" s="263"/>
      <c r="N23" s="264"/>
    </row>
    <row r="24" spans="1:14" s="14" customFormat="1" ht="27" customHeight="1" x14ac:dyDescent="0.4">
      <c r="A24" s="268" t="s">
        <v>60</v>
      </c>
      <c r="B24" s="269">
        <v>25</v>
      </c>
      <c r="C24" s="245"/>
      <c r="D24" s="406" t="s">
        <v>61</v>
      </c>
      <c r="E24" s="407"/>
      <c r="F24" s="406" t="s">
        <v>62</v>
      </c>
      <c r="G24" s="408"/>
      <c r="J24" s="258"/>
      <c r="K24" s="258"/>
      <c r="L24" s="263"/>
      <c r="M24" s="263"/>
      <c r="N24" s="264"/>
    </row>
    <row r="25" spans="1:14" s="14" customFormat="1" ht="27" customHeight="1" x14ac:dyDescent="0.4">
      <c r="A25" s="270" t="s">
        <v>63</v>
      </c>
      <c r="B25" s="271">
        <v>1</v>
      </c>
      <c r="C25" s="272" t="s">
        <v>64</v>
      </c>
      <c r="D25" s="273" t="s">
        <v>65</v>
      </c>
      <c r="E25" s="274" t="s">
        <v>66</v>
      </c>
      <c r="F25" s="273" t="s">
        <v>65</v>
      </c>
      <c r="G25" s="275" t="s">
        <v>66</v>
      </c>
      <c r="I25" s="276" t="s">
        <v>67</v>
      </c>
      <c r="J25" s="258"/>
      <c r="K25" s="258"/>
      <c r="L25" s="263"/>
      <c r="M25" s="263"/>
      <c r="N25" s="264"/>
    </row>
    <row r="26" spans="1:14" s="14" customFormat="1" ht="26.25" customHeight="1" x14ac:dyDescent="0.4">
      <c r="A26" s="270" t="s">
        <v>68</v>
      </c>
      <c r="B26" s="271">
        <v>1</v>
      </c>
      <c r="C26" s="277">
        <v>1</v>
      </c>
      <c r="D26" s="278">
        <v>15698259</v>
      </c>
      <c r="E26" s="279">
        <f>IF(ISBLANK(D26),"-",$D$36/$D$33*D26)</f>
        <v>16982752.913135592</v>
      </c>
      <c r="F26" s="278">
        <v>16549092</v>
      </c>
      <c r="G26" s="280">
        <f>IF(ISBLANK(F26),"-",$D$36/$F$33*F26)</f>
        <v>16960930.530776091</v>
      </c>
      <c r="I26" s="281"/>
      <c r="J26" s="258"/>
      <c r="K26" s="258"/>
      <c r="L26" s="263"/>
      <c r="M26" s="263"/>
      <c r="N26" s="264"/>
    </row>
    <row r="27" spans="1:14" s="14" customFormat="1" ht="26.25" customHeight="1" x14ac:dyDescent="0.4">
      <c r="A27" s="270" t="s">
        <v>69</v>
      </c>
      <c r="B27" s="271">
        <v>1</v>
      </c>
      <c r="C27" s="282">
        <v>2</v>
      </c>
      <c r="D27" s="283">
        <v>15660404</v>
      </c>
      <c r="E27" s="284">
        <f>IF(ISBLANK(D27),"-",$D$36/$D$33*D27)</f>
        <v>16941800.466655586</v>
      </c>
      <c r="F27" s="283">
        <v>16606319</v>
      </c>
      <c r="G27" s="285">
        <f>IF(ISBLANK(F27),"-",$D$36/$F$33*F27)</f>
        <v>17019581.674384739</v>
      </c>
      <c r="I27" s="393">
        <f>ABS((F31/D31*D30)-F30)/D30</f>
        <v>7.5998772500130311E-5</v>
      </c>
      <c r="J27" s="258"/>
      <c r="K27" s="258"/>
      <c r="L27" s="263"/>
      <c r="M27" s="263"/>
      <c r="N27" s="264"/>
    </row>
    <row r="28" spans="1:14" ht="26.25" customHeight="1" x14ac:dyDescent="0.4">
      <c r="A28" s="270" t="s">
        <v>70</v>
      </c>
      <c r="B28" s="271">
        <v>1</v>
      </c>
      <c r="C28" s="282">
        <v>3</v>
      </c>
      <c r="D28" s="283">
        <v>15749554</v>
      </c>
      <c r="E28" s="284">
        <f>IF(ISBLANK(D28),"-",$D$36/$D$33*D28)</f>
        <v>17038245.073806357</v>
      </c>
      <c r="F28" s="283">
        <v>16566349</v>
      </c>
      <c r="G28" s="285">
        <f>IF(ISBLANK(F28),"-",$D$36/$F$33*F28)</f>
        <v>16978616.986212414</v>
      </c>
      <c r="I28" s="393"/>
      <c r="L28" s="263"/>
      <c r="M28" s="263"/>
      <c r="N28" s="286"/>
    </row>
    <row r="29" spans="1:14" ht="27" customHeight="1" x14ac:dyDescent="0.4">
      <c r="A29" s="270" t="s">
        <v>71</v>
      </c>
      <c r="B29" s="271">
        <v>1</v>
      </c>
      <c r="C29" s="287">
        <v>4</v>
      </c>
      <c r="D29" s="288"/>
      <c r="E29" s="289" t="str">
        <f>IF(ISBLANK(D29),"-",$D$36/$D$33*D29)</f>
        <v>-</v>
      </c>
      <c r="F29" s="288"/>
      <c r="G29" s="290" t="str">
        <f>IF(ISBLANK(F29),"-",$D$36/$F$33*F29)</f>
        <v>-</v>
      </c>
      <c r="I29" s="291"/>
      <c r="L29" s="263"/>
      <c r="M29" s="263"/>
      <c r="N29" s="286"/>
    </row>
    <row r="30" spans="1:14" ht="27" customHeight="1" x14ac:dyDescent="0.4">
      <c r="A30" s="270" t="s">
        <v>72</v>
      </c>
      <c r="B30" s="271">
        <v>1</v>
      </c>
      <c r="C30" s="292" t="s">
        <v>73</v>
      </c>
      <c r="D30" s="293">
        <f>AVERAGE(D26:D29)</f>
        <v>15702739</v>
      </c>
      <c r="E30" s="294">
        <f>AVERAGE(E26:E29)</f>
        <v>16987599.484532509</v>
      </c>
      <c r="F30" s="293">
        <f>AVERAGE(F26:F29)</f>
        <v>16573920</v>
      </c>
      <c r="G30" s="295">
        <f>AVERAGE(G26:G29)</f>
        <v>16986376.397124413</v>
      </c>
      <c r="H30" s="296"/>
    </row>
    <row r="31" spans="1:14" ht="26.25" customHeight="1" x14ac:dyDescent="0.4">
      <c r="A31" s="270" t="s">
        <v>74</v>
      </c>
      <c r="B31" s="271">
        <v>1</v>
      </c>
      <c r="C31" s="297" t="s">
        <v>75</v>
      </c>
      <c r="D31" s="298">
        <v>12.24</v>
      </c>
      <c r="E31" s="286"/>
      <c r="F31" s="298">
        <v>12.92</v>
      </c>
      <c r="H31" s="296"/>
    </row>
    <row r="32" spans="1:14" ht="26.25" customHeight="1" x14ac:dyDescent="0.4">
      <c r="A32" s="270" t="s">
        <v>76</v>
      </c>
      <c r="B32" s="271">
        <v>1</v>
      </c>
      <c r="C32" s="299" t="s">
        <v>77</v>
      </c>
      <c r="D32" s="300">
        <f>D31*$B$22</f>
        <v>12.24</v>
      </c>
      <c r="E32" s="301"/>
      <c r="F32" s="300">
        <f>F31*$B$22</f>
        <v>12.92</v>
      </c>
      <c r="H32" s="296"/>
    </row>
    <row r="33" spans="1:12" ht="19.5" customHeight="1" x14ac:dyDescent="0.3">
      <c r="A33" s="270" t="s">
        <v>78</v>
      </c>
      <c r="B33" s="302">
        <f>(B32/B31)*(B30/B29)*(B28/B27)*(B26/B25)*B24</f>
        <v>25</v>
      </c>
      <c r="C33" s="299" t="s">
        <v>79</v>
      </c>
      <c r="D33" s="303">
        <f>D32*$B$18/100</f>
        <v>11.554560000000002</v>
      </c>
      <c r="E33" s="304"/>
      <c r="F33" s="303">
        <f>F32*$B$18/100</f>
        <v>12.196480000000001</v>
      </c>
      <c r="H33" s="296"/>
    </row>
    <row r="34" spans="1:12" ht="19.5" customHeight="1" x14ac:dyDescent="0.3">
      <c r="A34" s="394" t="s">
        <v>80</v>
      </c>
      <c r="B34" s="395"/>
      <c r="C34" s="299" t="s">
        <v>81</v>
      </c>
      <c r="D34" s="305">
        <f>D33/$B$33</f>
        <v>0.4621824000000001</v>
      </c>
      <c r="E34" s="306"/>
      <c r="F34" s="307">
        <f>F33/$B$33</f>
        <v>0.48785920000000005</v>
      </c>
      <c r="H34" s="296"/>
    </row>
    <row r="35" spans="1:12" ht="27" customHeight="1" x14ac:dyDescent="0.4">
      <c r="A35" s="396"/>
      <c r="B35" s="397"/>
      <c r="C35" s="308" t="s">
        <v>82</v>
      </c>
      <c r="D35" s="309">
        <v>0.5</v>
      </c>
      <c r="E35" s="310"/>
      <c r="F35" s="306"/>
      <c r="H35" s="296"/>
    </row>
    <row r="36" spans="1:12" ht="18.75" x14ac:dyDescent="0.3">
      <c r="C36" s="311" t="s">
        <v>83</v>
      </c>
      <c r="D36" s="303">
        <f>D35*$B$33</f>
        <v>12.5</v>
      </c>
      <c r="F36" s="312"/>
      <c r="H36" s="296"/>
    </row>
    <row r="37" spans="1:12" ht="19.5" customHeight="1" x14ac:dyDescent="0.3">
      <c r="C37" s="313" t="s">
        <v>84</v>
      </c>
      <c r="D37" s="314">
        <f>D36/B22</f>
        <v>12.5</v>
      </c>
      <c r="F37" s="312"/>
      <c r="H37" s="296"/>
    </row>
    <row r="38" spans="1:12" ht="18.75" x14ac:dyDescent="0.3">
      <c r="C38" s="268" t="s">
        <v>85</v>
      </c>
      <c r="D38" s="315">
        <f>AVERAGE(E26:E29,G26:G29)</f>
        <v>16986987.940828465</v>
      </c>
      <c r="F38" s="316"/>
      <c r="H38" s="296"/>
    </row>
    <row r="39" spans="1:12" ht="18.75" x14ac:dyDescent="0.3">
      <c r="C39" s="270" t="s">
        <v>86</v>
      </c>
      <c r="D39" s="317">
        <f>STDEV(E26:E29,G26:G29)/D38</f>
        <v>2.1223003680610657E-3</v>
      </c>
      <c r="F39" s="316"/>
      <c r="H39" s="296"/>
    </row>
    <row r="40" spans="1:12" ht="19.5" customHeight="1" x14ac:dyDescent="0.3">
      <c r="C40" s="318" t="s">
        <v>20</v>
      </c>
      <c r="D40" s="319">
        <f>COUNT(E26:E29,G26:G29)</f>
        <v>6</v>
      </c>
      <c r="F40" s="316"/>
    </row>
    <row r="42" spans="1:12" ht="18.75" x14ac:dyDescent="0.3">
      <c r="A42" s="320" t="s">
        <v>1</v>
      </c>
      <c r="B42" s="321" t="s">
        <v>87</v>
      </c>
    </row>
    <row r="43" spans="1:12" ht="18.75" x14ac:dyDescent="0.3">
      <c r="A43" s="245" t="s">
        <v>88</v>
      </c>
      <c r="B43" s="322" t="str">
        <f>B9</f>
        <v>Imipenem 500mg &amp; Cilastatin 500mg per bottle</v>
      </c>
    </row>
    <row r="44" spans="1:12" ht="26.25" customHeight="1" x14ac:dyDescent="0.4">
      <c r="A44" s="323" t="s">
        <v>89</v>
      </c>
      <c r="B44" s="324">
        <v>500</v>
      </c>
      <c r="C44" s="245" t="str">
        <f>B8</f>
        <v>IMEPENEM USP, CILASTATIN</v>
      </c>
      <c r="H44" s="325"/>
    </row>
    <row r="45" spans="1:12" ht="18.75" x14ac:dyDescent="0.3">
      <c r="A45" s="322" t="s">
        <v>90</v>
      </c>
      <c r="B45" s="326">
        <f>Uniformity!B47</f>
        <v>1120.7699999999995</v>
      </c>
      <c r="H45" s="325"/>
    </row>
    <row r="46" spans="1:12" ht="19.5" customHeight="1" x14ac:dyDescent="0.3">
      <c r="H46" s="325"/>
    </row>
    <row r="47" spans="1:12" s="14" customFormat="1" ht="27" customHeight="1" thickBot="1" x14ac:dyDescent="0.45">
      <c r="A47" s="268" t="s">
        <v>91</v>
      </c>
      <c r="B47" s="269">
        <v>100</v>
      </c>
      <c r="C47" s="245"/>
      <c r="D47" s="327" t="s">
        <v>92</v>
      </c>
      <c r="E47" s="328" t="s">
        <v>64</v>
      </c>
      <c r="F47" s="328" t="s">
        <v>65</v>
      </c>
      <c r="G47" s="328" t="s">
        <v>93</v>
      </c>
      <c r="H47" s="272" t="s">
        <v>94</v>
      </c>
      <c r="L47" s="258"/>
    </row>
    <row r="48" spans="1:12" s="14" customFormat="1" ht="26.25" customHeight="1" x14ac:dyDescent="0.4">
      <c r="A48" s="270" t="s">
        <v>95</v>
      </c>
      <c r="B48" s="271">
        <v>10</v>
      </c>
      <c r="C48" s="382" t="s">
        <v>96</v>
      </c>
      <c r="D48" s="385">
        <v>241.18</v>
      </c>
      <c r="E48" s="329">
        <v>1</v>
      </c>
      <c r="F48" s="330">
        <v>18001495</v>
      </c>
      <c r="G48" s="331">
        <f>IF(ISBLANK(F48),"-",(F48/$D$38*$D$35*$B$56)*($B$45/$D$48))</f>
        <v>492.45596510168423</v>
      </c>
      <c r="H48" s="332">
        <f>IF(ISBLANK(F48),"-",G48/$B$44)</f>
        <v>0.98491193020336842</v>
      </c>
      <c r="L48" s="258"/>
    </row>
    <row r="49" spans="1:12" s="14" customFormat="1" ht="26.25" customHeight="1" x14ac:dyDescent="0.4">
      <c r="A49" s="270" t="s">
        <v>97</v>
      </c>
      <c r="B49" s="271">
        <v>20</v>
      </c>
      <c r="C49" s="383"/>
      <c r="D49" s="386"/>
      <c r="E49" s="333">
        <v>2</v>
      </c>
      <c r="F49" s="283">
        <v>18037519</v>
      </c>
      <c r="G49" s="334">
        <f>IF(ISBLANK(F49),"-",(F49/$D$38*$D$35*$B$56)*($B$45/$D$48))</f>
        <v>493.44145178969666</v>
      </c>
      <c r="H49" s="335">
        <f t="shared" ref="H49:H59" si="0">IF(ISBLANK(F49),"-",G49/$B$44)</f>
        <v>0.98688290357939334</v>
      </c>
      <c r="L49" s="258"/>
    </row>
    <row r="50" spans="1:12" s="14" customFormat="1" ht="26.25" customHeight="1" x14ac:dyDescent="0.4">
      <c r="A50" s="270" t="s">
        <v>98</v>
      </c>
      <c r="B50" s="271">
        <v>1</v>
      </c>
      <c r="C50" s="383"/>
      <c r="D50" s="386"/>
      <c r="E50" s="333">
        <v>3</v>
      </c>
      <c r="F50" s="336">
        <v>17911120</v>
      </c>
      <c r="G50" s="334">
        <f>IF(ISBLANK(F50),"-",(F50/$D$38*$D$35*$B$56)*($B$45/$D$48))</f>
        <v>489.98363111797539</v>
      </c>
      <c r="H50" s="335">
        <f t="shared" si="0"/>
        <v>0.97996726223595076</v>
      </c>
      <c r="L50" s="258"/>
    </row>
    <row r="51" spans="1:12" ht="27" customHeight="1" thickBot="1" x14ac:dyDescent="0.45">
      <c r="A51" s="270" t="s">
        <v>99</v>
      </c>
      <c r="B51" s="271">
        <v>1</v>
      </c>
      <c r="C51" s="398"/>
      <c r="D51" s="387"/>
      <c r="E51" s="337">
        <v>4</v>
      </c>
      <c r="F51" s="338"/>
      <c r="G51" s="334" t="str">
        <f>IF(ISBLANK(F51),"-",(F51/$D$38*$D$35*$B$56)*($B$45/$D$48))</f>
        <v>-</v>
      </c>
      <c r="H51" s="335" t="str">
        <f t="shared" si="0"/>
        <v>-</v>
      </c>
    </row>
    <row r="52" spans="1:12" ht="26.25" customHeight="1" x14ac:dyDescent="0.4">
      <c r="A52" s="270" t="s">
        <v>100</v>
      </c>
      <c r="B52" s="271">
        <v>1</v>
      </c>
      <c r="C52" s="382" t="s">
        <v>101</v>
      </c>
      <c r="D52" s="385">
        <v>226.99</v>
      </c>
      <c r="E52" s="329">
        <v>1</v>
      </c>
      <c r="F52" s="330">
        <v>16965378</v>
      </c>
      <c r="G52" s="339">
        <f>IF(ISBLANK(F52),"-",(F52/$D$38*$D$35*$B$56)*($B$45/$D$52))</f>
        <v>493.12490247649174</v>
      </c>
      <c r="H52" s="340">
        <f>IF(ISBLANK(F52),"-",G52/$B$44)</f>
        <v>0.98624980495298353</v>
      </c>
    </row>
    <row r="53" spans="1:12" ht="26.25" customHeight="1" x14ac:dyDescent="0.4">
      <c r="A53" s="270" t="s">
        <v>102</v>
      </c>
      <c r="B53" s="271">
        <v>1</v>
      </c>
      <c r="C53" s="383"/>
      <c r="D53" s="386"/>
      <c r="E53" s="333">
        <v>2</v>
      </c>
      <c r="F53" s="283">
        <v>16964571</v>
      </c>
      <c r="G53" s="341">
        <f>IF(ISBLANK(F53),"-",(F53/$D$38*$D$35*$B$56)*($B$45/$D$52))</f>
        <v>493.10144577565677</v>
      </c>
      <c r="H53" s="342">
        <f t="shared" si="0"/>
        <v>0.98620289155131358</v>
      </c>
    </row>
    <row r="54" spans="1:12" ht="26.25" customHeight="1" x14ac:dyDescent="0.4">
      <c r="A54" s="270" t="s">
        <v>103</v>
      </c>
      <c r="B54" s="271">
        <v>1</v>
      </c>
      <c r="C54" s="383"/>
      <c r="D54" s="386"/>
      <c r="E54" s="333">
        <v>3</v>
      </c>
      <c r="F54" s="283">
        <v>16965710</v>
      </c>
      <c r="G54" s="341">
        <f>IF(ISBLANK(F54),"-",(F54/$D$38*$D$35*$B$56)*($B$45/$D$52))</f>
        <v>493.13455256902864</v>
      </c>
      <c r="H54" s="342">
        <f t="shared" si="0"/>
        <v>0.98626910513805732</v>
      </c>
    </row>
    <row r="55" spans="1:12" ht="27" customHeight="1" thickBot="1" x14ac:dyDescent="0.45">
      <c r="A55" s="270" t="s">
        <v>104</v>
      </c>
      <c r="B55" s="271">
        <v>1</v>
      </c>
      <c r="C55" s="398"/>
      <c r="D55" s="387"/>
      <c r="E55" s="337">
        <v>4</v>
      </c>
      <c r="F55" s="338"/>
      <c r="G55" s="343" t="str">
        <f>IF(ISBLANK(F55),"-",(F55/$D$38*$D$35*$B$56)*($B$45/$D$52))</f>
        <v>-</v>
      </c>
      <c r="H55" s="344" t="str">
        <f t="shared" si="0"/>
        <v>-</v>
      </c>
    </row>
    <row r="56" spans="1:12" ht="26.25" customHeight="1" x14ac:dyDescent="0.4">
      <c r="A56" s="270" t="s">
        <v>105</v>
      </c>
      <c r="B56" s="345">
        <f>(B55/B54)*(B53/B52)*(B51/B50)*(B49/B48)*B47</f>
        <v>200</v>
      </c>
      <c r="C56" s="382" t="s">
        <v>106</v>
      </c>
      <c r="D56" s="385">
        <v>228.91</v>
      </c>
      <c r="E56" s="329">
        <v>1</v>
      </c>
      <c r="F56" s="330">
        <v>17283501</v>
      </c>
      <c r="G56" s="339">
        <f>IF(ISBLANK(F56),"-",(F56/$D$38*$D$35*$B$56)*($B$45/$D$56))</f>
        <v>498.15795833495764</v>
      </c>
      <c r="H56" s="335">
        <f>IF(ISBLANK(F56),"-",G56/$B$44)</f>
        <v>0.99631591666991526</v>
      </c>
    </row>
    <row r="57" spans="1:12" ht="27" customHeight="1" thickBot="1" x14ac:dyDescent="0.45">
      <c r="A57" s="318" t="s">
        <v>107</v>
      </c>
      <c r="B57" s="346">
        <f>(D35*B56)/B44*B45</f>
        <v>224.15399999999991</v>
      </c>
      <c r="C57" s="383"/>
      <c r="D57" s="386"/>
      <c r="E57" s="333">
        <v>2</v>
      </c>
      <c r="F57" s="283">
        <v>17312429</v>
      </c>
      <c r="G57" s="341">
        <f>IF(ISBLANK(F57),"-",(F57/$D$38*$D$35*$B$56)*($B$45/$D$56))</f>
        <v>498.99174272960738</v>
      </c>
      <c r="H57" s="335">
        <f t="shared" si="0"/>
        <v>0.99798348545921478</v>
      </c>
    </row>
    <row r="58" spans="1:12" ht="26.25" customHeight="1" x14ac:dyDescent="0.4">
      <c r="A58" s="388" t="s">
        <v>80</v>
      </c>
      <c r="B58" s="389"/>
      <c r="C58" s="383"/>
      <c r="D58" s="386"/>
      <c r="E58" s="333">
        <v>3</v>
      </c>
      <c r="F58" s="283">
        <v>17193848</v>
      </c>
      <c r="G58" s="341">
        <f>IF(ISBLANK(F58),"-",(F58/$D$38*$D$35*$B$56)*($B$45/$D$56))</f>
        <v>495.57391269289673</v>
      </c>
      <c r="H58" s="335">
        <f t="shared" si="0"/>
        <v>0.99114782538579349</v>
      </c>
    </row>
    <row r="59" spans="1:12" ht="27" customHeight="1" thickBot="1" x14ac:dyDescent="0.45">
      <c r="A59" s="390"/>
      <c r="B59" s="391"/>
      <c r="C59" s="384"/>
      <c r="D59" s="387"/>
      <c r="E59" s="337">
        <v>4</v>
      </c>
      <c r="F59" s="338"/>
      <c r="G59" s="343" t="str">
        <f>IF(ISBLANK(F59),"-",(F59/$D$38*$D$35*$B$56)*($B$45/$D$56))</f>
        <v>-</v>
      </c>
      <c r="H59" s="347" t="str">
        <f t="shared" si="0"/>
        <v>-</v>
      </c>
    </row>
    <row r="60" spans="1:12" ht="26.25" customHeight="1" x14ac:dyDescent="0.4">
      <c r="A60" s="348"/>
      <c r="B60" s="348"/>
      <c r="C60" s="348"/>
      <c r="D60" s="348"/>
      <c r="E60" s="348"/>
      <c r="F60" s="349"/>
      <c r="G60" s="350" t="s">
        <v>73</v>
      </c>
      <c r="H60" s="351">
        <f>AVERAGE(H48:H59)</f>
        <v>0.98843679168622112</v>
      </c>
    </row>
    <row r="61" spans="1:12" ht="26.25" customHeight="1" x14ac:dyDescent="0.4">
      <c r="C61" s="348"/>
      <c r="D61" s="348"/>
      <c r="E61" s="348"/>
      <c r="F61" s="349"/>
      <c r="G61" s="352" t="s">
        <v>86</v>
      </c>
      <c r="H61" s="353">
        <f>STDEV(H48:H59)/H60</f>
        <v>5.7854416546765271E-3</v>
      </c>
    </row>
    <row r="62" spans="1:12" ht="27" customHeight="1" x14ac:dyDescent="0.4">
      <c r="A62" s="348"/>
      <c r="B62" s="348"/>
      <c r="C62" s="349"/>
      <c r="D62" s="349"/>
      <c r="E62" s="354"/>
      <c r="F62" s="349"/>
      <c r="G62" s="355" t="s">
        <v>20</v>
      </c>
      <c r="H62" s="356">
        <f>COUNT(H48:H59)</f>
        <v>9</v>
      </c>
    </row>
    <row r="64" spans="1:12" ht="26.25" customHeight="1" x14ac:dyDescent="0.4">
      <c r="A64" s="254" t="s">
        <v>108</v>
      </c>
      <c r="B64" s="357" t="s">
        <v>109</v>
      </c>
      <c r="C64" s="392" t="str">
        <f>B8</f>
        <v>IMEPENEM USP, CILASTATIN</v>
      </c>
      <c r="D64" s="392"/>
      <c r="E64" s="358" t="s">
        <v>110</v>
      </c>
      <c r="F64" s="358"/>
      <c r="G64" s="359">
        <f>H60</f>
        <v>0.98843679168622112</v>
      </c>
      <c r="H64" s="360"/>
    </row>
    <row r="65" spans="1:9" ht="18.75" x14ac:dyDescent="0.3">
      <c r="B65" s="381" t="s">
        <v>26</v>
      </c>
      <c r="C65" s="381"/>
      <c r="E65" s="361" t="s">
        <v>27</v>
      </c>
      <c r="F65" s="362"/>
      <c r="G65" s="381" t="s">
        <v>28</v>
      </c>
      <c r="H65" s="381"/>
    </row>
    <row r="66" spans="1:9" ht="18.75" x14ac:dyDescent="0.3">
      <c r="A66" s="363" t="s">
        <v>29</v>
      </c>
      <c r="B66" s="364"/>
      <c r="C66" s="364"/>
      <c r="E66" s="364"/>
      <c r="F66" s="244"/>
      <c r="G66" s="365"/>
      <c r="H66" s="365"/>
    </row>
    <row r="67" spans="1:9" ht="18.75" x14ac:dyDescent="0.3">
      <c r="A67" s="363" t="s">
        <v>30</v>
      </c>
      <c r="B67" s="366"/>
      <c r="C67" s="366"/>
      <c r="E67" s="366"/>
      <c r="F67" s="244"/>
      <c r="G67" s="367"/>
      <c r="H67" s="367"/>
    </row>
    <row r="68" spans="1:9" ht="18.75" x14ac:dyDescent="0.3">
      <c r="A68" s="348"/>
      <c r="B68" s="348"/>
      <c r="C68" s="349"/>
      <c r="D68" s="349"/>
      <c r="E68" s="349"/>
      <c r="F68" s="354"/>
      <c r="G68" s="349"/>
      <c r="H68" s="349"/>
      <c r="I68" s="244"/>
    </row>
    <row r="69" spans="1:9" ht="18.75" x14ac:dyDescent="0.3">
      <c r="A69" s="348"/>
      <c r="B69" s="348"/>
      <c r="C69" s="349"/>
      <c r="D69" s="349"/>
      <c r="E69" s="349"/>
      <c r="F69" s="354"/>
      <c r="G69" s="349"/>
      <c r="H69" s="349"/>
      <c r="I69" s="244"/>
    </row>
    <row r="70" spans="1:9" ht="18.75" x14ac:dyDescent="0.3">
      <c r="A70" s="348"/>
      <c r="B70" s="348"/>
      <c r="C70" s="349"/>
      <c r="D70" s="349"/>
      <c r="E70" s="349"/>
      <c r="F70" s="354"/>
      <c r="G70" s="349"/>
      <c r="H70" s="349"/>
      <c r="I70" s="244"/>
    </row>
    <row r="71" spans="1:9" ht="18.75" x14ac:dyDescent="0.3">
      <c r="A71" s="348"/>
      <c r="B71" s="348"/>
      <c r="C71" s="349"/>
      <c r="D71" s="349"/>
      <c r="E71" s="349"/>
      <c r="F71" s="354"/>
      <c r="G71" s="349"/>
      <c r="H71" s="349"/>
      <c r="I71" s="244"/>
    </row>
    <row r="72" spans="1:9" ht="18.75" x14ac:dyDescent="0.3">
      <c r="A72" s="348"/>
      <c r="B72" s="348"/>
      <c r="C72" s="349"/>
      <c r="D72" s="349"/>
      <c r="E72" s="349"/>
      <c r="F72" s="354"/>
      <c r="G72" s="349"/>
      <c r="H72" s="349"/>
      <c r="I72" s="244"/>
    </row>
    <row r="73" spans="1:9" ht="18.75" x14ac:dyDescent="0.3">
      <c r="A73" s="348"/>
      <c r="B73" s="348"/>
      <c r="C73" s="349"/>
      <c r="D73" s="349"/>
      <c r="E73" s="349"/>
      <c r="F73" s="354"/>
      <c r="G73" s="349"/>
      <c r="H73" s="349"/>
      <c r="I73" s="244"/>
    </row>
    <row r="74" spans="1:9" ht="18.75" x14ac:dyDescent="0.3">
      <c r="A74" s="348"/>
      <c r="B74" s="348"/>
      <c r="C74" s="349"/>
      <c r="D74" s="349"/>
      <c r="E74" s="349"/>
      <c r="F74" s="354"/>
      <c r="G74" s="349"/>
      <c r="H74" s="349"/>
      <c r="I74" s="244"/>
    </row>
    <row r="75" spans="1:9" ht="18.75" x14ac:dyDescent="0.3">
      <c r="A75" s="348"/>
      <c r="B75" s="348"/>
      <c r="C75" s="349"/>
      <c r="D75" s="349"/>
      <c r="E75" s="349"/>
      <c r="F75" s="354"/>
      <c r="G75" s="349"/>
      <c r="H75" s="349"/>
      <c r="I75" s="244"/>
    </row>
    <row r="76" spans="1:9" ht="18.75" x14ac:dyDescent="0.3">
      <c r="A76" s="348"/>
      <c r="B76" s="348"/>
      <c r="C76" s="349"/>
      <c r="D76" s="349"/>
      <c r="E76" s="349"/>
      <c r="F76" s="354"/>
      <c r="G76" s="349"/>
      <c r="H76" s="349"/>
      <c r="I76" s="244"/>
    </row>
    <row r="193" spans="1:1" x14ac:dyDescent="0.25">
      <c r="A193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24">
    <mergeCell ref="B14:C14"/>
    <mergeCell ref="A4:H4"/>
    <mergeCell ref="A5:H5"/>
    <mergeCell ref="B6:C6"/>
    <mergeCell ref="B8:C8"/>
    <mergeCell ref="B9:H9"/>
    <mergeCell ref="B15:C15"/>
    <mergeCell ref="C17:G17"/>
    <mergeCell ref="C19:H19"/>
    <mergeCell ref="C20:H20"/>
    <mergeCell ref="D24:E24"/>
    <mergeCell ref="F24:G24"/>
    <mergeCell ref="I27:I28"/>
    <mergeCell ref="A34:B35"/>
    <mergeCell ref="C48:C51"/>
    <mergeCell ref="D48:D51"/>
    <mergeCell ref="C52:C55"/>
    <mergeCell ref="D52:D55"/>
    <mergeCell ref="G65:H65"/>
    <mergeCell ref="C56:C59"/>
    <mergeCell ref="D56:D59"/>
    <mergeCell ref="A58:B59"/>
    <mergeCell ref="C64:D64"/>
    <mergeCell ref="B65:C65"/>
  </mergeCells>
  <conditionalFormatting sqref="E39">
    <cfRule type="cellIs" dxfId="4" priority="1" operator="greaterThan">
      <formula>0.02</formula>
    </cfRule>
  </conditionalFormatting>
  <conditionalFormatting sqref="D39">
    <cfRule type="cellIs" dxfId="3" priority="2" operator="greaterThan">
      <formula>0.02</formula>
    </cfRule>
  </conditionalFormatting>
  <conditionalFormatting sqref="H61">
    <cfRule type="cellIs" dxfId="2" priority="3" operator="greaterThan">
      <formula>0.02</formula>
    </cfRule>
  </conditionalFormatting>
  <conditionalFormatting sqref="I27">
    <cfRule type="cellIs" dxfId="1" priority="5" operator="lessThanOrEqual">
      <formula>0.02</formula>
    </cfRule>
  </conditionalFormatting>
  <conditionalFormatting sqref="I27">
    <cfRule type="cellIs" dxfId="0" priority="6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SST (IM)</vt:lpstr>
      <vt:lpstr>SST(CIL.)</vt:lpstr>
      <vt:lpstr>Uniformity</vt:lpstr>
      <vt:lpstr>imipenem</vt:lpstr>
      <vt:lpstr>cilastatin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Hassan</cp:lastModifiedBy>
  <dcterms:created xsi:type="dcterms:W3CDTF">2005-07-05T10:19:27Z</dcterms:created>
  <dcterms:modified xsi:type="dcterms:W3CDTF">2015-06-04T07:49:06Z</dcterms:modified>
</cp:coreProperties>
</file>