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270" yWindow="525" windowWidth="20775" windowHeight="11190"/>
  </bookViews>
  <sheets>
    <sheet name="SST" sheetId="5" r:id="rId1"/>
    <sheet name="Uniformity" sheetId="2" r:id="rId2"/>
    <sheet name="Etoricoxib" sheetId="3" r:id="rId3"/>
  </sheets>
  <externalReferences>
    <externalReference r:id="rId4"/>
  </externalReferences>
  <definedNames>
    <definedName name="_xlnm.Print_Area" localSheetId="2">Etoricoxib!$A$1:$H$127</definedName>
    <definedName name="_xlnm.Print_Area" localSheetId="0">SST!$A$1:$F$68</definedName>
    <definedName name="_xlnm.Print_Area" localSheetId="1">Uniformity!$A$1:$F$54</definedName>
  </definedNames>
  <calcPr calcId="145621"/>
</workbook>
</file>

<file path=xl/calcChain.xml><?xml version="1.0" encoding="utf-8"?>
<calcChain xmlns="http://schemas.openxmlformats.org/spreadsheetml/2006/main">
  <c r="B28" i="5" l="1"/>
  <c r="B27" i="5"/>
  <c r="B26" i="5"/>
  <c r="B25" i="5"/>
  <c r="B22" i="5"/>
  <c r="B21" i="5"/>
  <c r="B20" i="5"/>
  <c r="B19" i="5"/>
  <c r="B18" i="5"/>
  <c r="B17" i="5"/>
  <c r="B60" i="5" l="1"/>
  <c r="E58" i="5"/>
  <c r="D58" i="5"/>
  <c r="C58" i="5"/>
  <c r="B58" i="5"/>
  <c r="B59" i="5" s="1"/>
  <c r="B39" i="5"/>
  <c r="E37" i="5"/>
  <c r="D37" i="5"/>
  <c r="C37" i="5"/>
  <c r="B37" i="5"/>
  <c r="B38" i="5" s="1"/>
  <c r="C120" i="3" l="1"/>
  <c r="B116" i="3"/>
  <c r="F113" i="3"/>
  <c r="E113" i="3"/>
  <c r="E112" i="3"/>
  <c r="F112" i="3" s="1"/>
  <c r="F111" i="3"/>
  <c r="E111" i="3"/>
  <c r="E110" i="3"/>
  <c r="F110" i="3" s="1"/>
  <c r="F109" i="3"/>
  <c r="E109" i="3"/>
  <c r="E108" i="3"/>
  <c r="F108" i="3" s="1"/>
  <c r="D100" i="3"/>
  <c r="B98" i="3"/>
  <c r="F95" i="3"/>
  <c r="D95" i="3"/>
  <c r="G94" i="3"/>
  <c r="E94" i="3"/>
  <c r="I92" i="3"/>
  <c r="B87" i="3"/>
  <c r="F97" i="3" s="1"/>
  <c r="B81" i="3"/>
  <c r="B83" i="3" s="1"/>
  <c r="B80" i="3"/>
  <c r="B79" i="3"/>
  <c r="C76" i="3"/>
  <c r="H71" i="3"/>
  <c r="G71" i="3"/>
  <c r="G70" i="3"/>
  <c r="H70" i="3" s="1"/>
  <c r="G69" i="3"/>
  <c r="H69" i="3" s="1"/>
  <c r="H68" i="3"/>
  <c r="G68" i="3"/>
  <c r="B68" i="3"/>
  <c r="B69" i="3" s="1"/>
  <c r="H67" i="3"/>
  <c r="G67" i="3"/>
  <c r="H66" i="3"/>
  <c r="G66" i="3"/>
  <c r="G65" i="3"/>
  <c r="H65" i="3" s="1"/>
  <c r="G64" i="3"/>
  <c r="H64" i="3" s="1"/>
  <c r="H63" i="3"/>
  <c r="G63" i="3"/>
  <c r="G62" i="3"/>
  <c r="H62" i="3" s="1"/>
  <c r="G61" i="3"/>
  <c r="H61" i="3" s="1"/>
  <c r="G60" i="3"/>
  <c r="H60" i="3" s="1"/>
  <c r="C56" i="3"/>
  <c r="B55" i="3"/>
  <c r="B45" i="3"/>
  <c r="D48" i="3" s="1"/>
  <c r="D49" i="3" s="1"/>
  <c r="F42" i="3"/>
  <c r="D42" i="3"/>
  <c r="G41" i="3"/>
  <c r="E41" i="3"/>
  <c r="G40" i="3"/>
  <c r="E40" i="3"/>
  <c r="G39" i="3"/>
  <c r="E39" i="3"/>
  <c r="G38" i="3"/>
  <c r="E38" i="3"/>
  <c r="B34" i="3"/>
  <c r="F44" i="3" s="1"/>
  <c r="B30" i="3"/>
  <c r="D49" i="2"/>
  <c r="C46" i="2"/>
  <c r="C49" i="2" s="1"/>
  <c r="C45" i="2"/>
  <c r="D40" i="2"/>
  <c r="D36" i="2"/>
  <c r="D32" i="2"/>
  <c r="D31" i="2"/>
  <c r="D28" i="2"/>
  <c r="D27" i="2"/>
  <c r="D25" i="2"/>
  <c r="D24" i="2"/>
  <c r="D101" i="3" l="1"/>
  <c r="I39" i="3"/>
  <c r="D50" i="3"/>
  <c r="D51" i="3" s="1"/>
  <c r="H72" i="3"/>
  <c r="H73" i="3" s="1"/>
  <c r="H74" i="3"/>
  <c r="F115" i="3"/>
  <c r="G120" i="3" s="1"/>
  <c r="F45" i="3"/>
  <c r="F46" i="3" s="1"/>
  <c r="G42" i="3"/>
  <c r="F98" i="3"/>
  <c r="F99" i="3" s="1"/>
  <c r="D29" i="2"/>
  <c r="D33" i="2"/>
  <c r="D37" i="2"/>
  <c r="D41" i="2"/>
  <c r="C50" i="2"/>
  <c r="D52" i="3"/>
  <c r="D97" i="3"/>
  <c r="D98" i="3" s="1"/>
  <c r="D99" i="3" s="1"/>
  <c r="F117" i="3"/>
  <c r="D26" i="2"/>
  <c r="D30" i="2"/>
  <c r="D34" i="2"/>
  <c r="D38" i="2"/>
  <c r="D42" i="2"/>
  <c r="B49" i="2"/>
  <c r="D50" i="2"/>
  <c r="D44" i="3"/>
  <c r="D45" i="3" s="1"/>
  <c r="D46" i="3" s="1"/>
  <c r="D35" i="2"/>
  <c r="D39" i="2"/>
  <c r="D43" i="2"/>
  <c r="E42" i="3"/>
  <c r="D102" i="3" l="1"/>
  <c r="G93" i="3"/>
  <c r="E92" i="3"/>
  <c r="E93" i="3"/>
  <c r="G91" i="3"/>
  <c r="G92" i="3"/>
  <c r="E91" i="3"/>
  <c r="G76" i="3"/>
  <c r="F116" i="3"/>
  <c r="G95" i="3" l="1"/>
  <c r="D105" i="3"/>
  <c r="D103" i="3"/>
  <c r="D104" i="3" s="1"/>
  <c r="E95" i="3"/>
</calcChain>
</file>

<file path=xl/sharedStrings.xml><?xml version="1.0" encoding="utf-8"?>
<sst xmlns="http://schemas.openxmlformats.org/spreadsheetml/2006/main" count="236" uniqueCount="125">
  <si>
    <t>Please enter the required information in the cells highlighted in green</t>
  </si>
  <si>
    <t>Uniformity of Weight Test Report</t>
  </si>
  <si>
    <t>Sample Name:</t>
  </si>
  <si>
    <t>ETORIX 120 MG Tablets</t>
  </si>
  <si>
    <t>Laboratory Ref No:</t>
  </si>
  <si>
    <t>NDQD201501003</t>
  </si>
  <si>
    <t>Active Ingredient:</t>
  </si>
  <si>
    <t>Etoricoxib</t>
  </si>
  <si>
    <t>Label Claim:</t>
  </si>
  <si>
    <t>Etoricoxib 120mg per Tablet</t>
  </si>
  <si>
    <t>Date Analysis Started:</t>
  </si>
  <si>
    <t>2015-01-23 07:13:40</t>
  </si>
  <si>
    <t>Date Analysis Completed:</t>
  </si>
  <si>
    <t>Analysis Data</t>
  </si>
  <si>
    <t>Uniformity of weight</t>
  </si>
  <si>
    <t>Tablet weight (mg)</t>
  </si>
  <si>
    <t>% Deviation</t>
  </si>
  <si>
    <t>Total</t>
  </si>
  <si>
    <t>Average</t>
  </si>
  <si>
    <t>% Deviation from mean</t>
  </si>
  <si>
    <t>Name</t>
  </si>
  <si>
    <t>Date</t>
  </si>
  <si>
    <t>Signature</t>
  </si>
  <si>
    <t>Analysed by:</t>
  </si>
  <si>
    <t>Reviewed By:</t>
  </si>
  <si>
    <t>Analysis Report</t>
  </si>
  <si>
    <t>Reference Substance:</t>
  </si>
  <si>
    <t>Code:</t>
  </si>
  <si>
    <t>% age Purity: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</si>
  <si>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</si>
  <si>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</si>
  <si>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</si>
  <si>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</si>
  <si>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</si>
  <si>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</si>
  <si>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</si>
  <si>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</si>
  <si>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</si>
  <si>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</si>
  <si>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</si>
  <si>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</si>
  <si>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</si>
  <si>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</si>
  <si>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</si>
  <si>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</si>
  <si>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</si>
  <si>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</si>
  <si>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</si>
  <si>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</si>
  <si>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</si>
  <si>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</si>
  <si>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</si>
  <si>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</si>
  <si>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</si>
  <si>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</si>
  <si>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</si>
  <si>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</si>
  <si>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</si>
  <si>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</si>
  <si>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</si>
  <si>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</si>
  <si>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</si>
  <si>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</si>
  <si>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</si>
  <si>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</si>
  <si>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n:</t>
  </si>
  <si>
    <t>Determination of Content of Active Ingredient in the Sample</t>
  </si>
  <si>
    <t xml:space="preserve">Label Claim: </t>
  </si>
  <si>
    <t>Each Capsule contains</t>
  </si>
  <si>
    <t>Average Capsule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</si>
  <si>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</si>
  <si>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</si>
  <si>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</si>
  <si>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</si>
  <si>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</si>
  <si>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</si>
  <si>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</si>
  <si>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</si>
  <si>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</si>
  <si>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</si>
  <si>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</si>
  <si>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</si>
  <si>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</si>
  <si>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</si>
  <si>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</si>
  <si>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</si>
  <si>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</si>
  <si>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</si>
  <si>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</si>
  <si>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</si>
  <si>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</si>
  <si>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</si>
  <si>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</si>
  <si>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</si>
  <si>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</si>
  <si>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</si>
  <si>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</si>
  <si>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</si>
  <si>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</si>
  <si>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</si>
  <si>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</si>
  <si>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</si>
  <si>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</si>
  <si>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</si>
  <si>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</si>
  <si>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</si>
  <si>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WS 0042</t>
  </si>
  <si>
    <t>Beatrice</t>
  </si>
  <si>
    <t>31st Mar 2015</t>
  </si>
  <si>
    <t>HPLC System Suitability Report</t>
  </si>
  <si>
    <t>Assay</t>
  </si>
  <si>
    <t>Weight (mg):</t>
  </si>
  <si>
    <t>Standard Conc (mg/mL):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</si>
  <si>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</si>
  <si>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</si>
  <si>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</si>
  <si>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</si>
  <si>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</si>
  <si>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</si>
  <si>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</si>
  <si>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Summary:</t>
  </si>
  <si>
    <r>
      <t xml:space="preserve">The RSD of the peak areas for six replicate injections of  SST Std is </t>
    </r>
    <r>
      <rPr>
        <b/>
        <sz val="12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</si>
  <si>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rFont val="Book Antiqua"/>
        <family val="1"/>
      </rPr>
      <t>greater than 2000</t>
    </r>
  </si>
  <si>
    <r>
      <t>The Assymetry of all peaks were below</t>
    </r>
    <r>
      <rPr>
        <b/>
        <sz val="12"/>
        <rFont val="Book Antiqua"/>
        <family val="1"/>
      </rPr>
      <t xml:space="preserve"> 2.0</t>
    </r>
  </si>
  <si>
    <t>Dissolution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</si>
</sst>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0.0000"/>
    <numFmt numFmtId="165" formatCode="0.00000"/>
    <numFmt numFmtId="166" formatCode="[$-409]d/mmm/yy;@"/>
    <numFmt numFmtId="167" formatCode="0.0%"/>
    <numFmt numFmtId="168" formatCode="dd\-mmm\-yyyy"/>
    <numFmt numFmtId="169" formatCode="0.0000\ &quot;mg&quot;"/>
    <numFmt numFmtId="170" formatCode="0.000"/>
    <numFmt numFmtId="171" formatCode="0.0\ &quot;mg&quot;"/>
  </numFmts>
  <fonts count="32" x14ac:knownFonts="1">
    <font>
      <sz val="10"/>
      <color rgb="FF000000"/>
      <name val="Arial"/>
    </font>
    <font>
      <sz val="10"/>
      <color rgb="FF000000"/>
      <name val="Book Antiqua"/>
      <family val="1"/>
    </font>
    <font>
      <sz val="12"/>
      <color rgb="FF000000"/>
      <name val="Book Antiqua"/>
      <family val="1"/>
    </font>
    <font>
      <b/>
      <sz val="10"/>
      <color rgb="FF000000"/>
      <name val="Arial"/>
      <family val="2"/>
    </font>
    <font>
      <b/>
      <sz val="10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Arial"/>
      <family val="2"/>
    </font>
    <font>
      <b/>
      <i/>
      <sz val="10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u/>
      <sz val="16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sz val="10"/>
      <name val="Arial"/>
      <family val="2"/>
    </font>
    <font>
      <sz val="10"/>
      <name val="Book Antiqua"/>
      <family val="1"/>
    </font>
    <font>
      <b/>
      <sz val="10"/>
      <name val="Book Antiqua"/>
      <family val="1"/>
    </font>
    <font>
      <b/>
      <i/>
      <sz val="12"/>
      <name val="Book Antiqua"/>
      <family val="1"/>
    </font>
    <font>
      <b/>
      <i/>
      <sz val="14"/>
      <name val="Book Antiqua"/>
      <family val="1"/>
    </font>
    <font>
      <b/>
      <u/>
      <sz val="14"/>
      <name val="Book Antiqua"/>
      <family val="1"/>
    </font>
    <font>
      <b/>
      <sz val="12"/>
      <name val="Book Antiqua"/>
      <family val="1"/>
    </font>
    <font>
      <sz val="12"/>
      <name val="Book Antiqua"/>
      <family val="1"/>
    </font>
    <font>
      <b/>
      <u/>
      <sz val="12"/>
      <name val="Book Antiqua"/>
      <family val="1"/>
    </font>
    <font>
      <sz val="11"/>
      <name val="Book Antiqua"/>
      <family val="1"/>
    </font>
    <font>
      <sz val="12"/>
      <name val="Arial"/>
      <family val="2"/>
    </font>
  </fonts>
  <fills count="9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  <fill>
      <patternFill patternType="solid">
        <fgColor rgb="FF92D050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</fills>
  <borders count="69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1" fillId="2" borderId="0"/>
    <xf numFmtId="9" fontId="21" fillId="2" borderId="0" applyFont="0" applyFill="0" applyBorder="0" applyAlignment="0" applyProtection="0"/>
  </cellStyleXfs>
  <cellXfs count="339">
    <xf numFmtId="0" fontId="0" fillId="2" borderId="0" xfId="0" applyFill="1"/>
    <xf numFmtId="0" fontId="0" fillId="2" borderId="0" xfId="0" applyFill="1"/>
    <xf numFmtId="0" fontId="1" fillId="2" borderId="0" xfId="0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164" fontId="1" fillId="2" borderId="0" xfId="0" applyNumberFormat="1" applyFont="1" applyFill="1" applyAlignment="1">
      <alignment horizontal="center"/>
    </xf>
    <xf numFmtId="10" fontId="1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right"/>
    </xf>
    <xf numFmtId="165" fontId="4" fillId="2" borderId="0" xfId="0" applyNumberFormat="1" applyFont="1" applyFill="1"/>
    <xf numFmtId="2" fontId="3" fillId="2" borderId="0" xfId="0" applyNumberFormat="1" applyFont="1" applyFill="1"/>
    <xf numFmtId="0" fontId="5" fillId="2" borderId="0" xfId="0" applyFont="1" applyFill="1" applyAlignment="1">
      <alignment horizontal="left"/>
    </xf>
    <xf numFmtId="0" fontId="2" fillId="2" borderId="0" xfId="0" applyFont="1" applyFill="1"/>
    <xf numFmtId="0" fontId="2" fillId="2" borderId="0" xfId="0" applyFont="1" applyFill="1"/>
    <xf numFmtId="0" fontId="6" fillId="2" borderId="0" xfId="0" applyFont="1" applyFill="1" applyAlignment="1">
      <alignment horizontal="right"/>
    </xf>
    <xf numFmtId="0" fontId="2" fillId="2" borderId="1" xfId="0" applyFont="1" applyFill="1" applyBorder="1"/>
    <xf numFmtId="0" fontId="2" fillId="2" borderId="0" xfId="0" applyFont="1" applyFill="1" applyAlignment="1">
      <alignment horizontal="center"/>
    </xf>
    <xf numFmtId="10" fontId="2" fillId="2" borderId="1" xfId="0" applyNumberFormat="1" applyFont="1" applyFill="1" applyBorder="1"/>
    <xf numFmtId="0" fontId="7" fillId="2" borderId="0" xfId="0" applyFont="1" applyFill="1"/>
    <xf numFmtId="0" fontId="6" fillId="2" borderId="2" xfId="0" applyFont="1" applyFill="1" applyBorder="1"/>
    <xf numFmtId="0" fontId="6" fillId="2" borderId="2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6" fillId="2" borderId="0" xfId="0" applyFont="1" applyFill="1" applyAlignment="1">
      <alignment horizontal="right"/>
    </xf>
    <xf numFmtId="0" fontId="2" fillId="2" borderId="3" xfId="0" applyFont="1" applyFill="1" applyBorder="1"/>
    <xf numFmtId="0" fontId="2" fillId="2" borderId="0" xfId="0" applyFont="1" applyFill="1"/>
    <xf numFmtId="0" fontId="2" fillId="2" borderId="3" xfId="0" applyFont="1" applyFill="1" applyBorder="1"/>
    <xf numFmtId="0" fontId="6" fillId="2" borderId="4" xfId="0" applyFont="1" applyFill="1" applyBorder="1"/>
    <xf numFmtId="0" fontId="6" fillId="2" borderId="0" xfId="0" applyFont="1" applyFill="1"/>
    <xf numFmtId="0" fontId="2" fillId="2" borderId="4" xfId="0" applyFont="1" applyFill="1" applyBorder="1"/>
    <xf numFmtId="166" fontId="2" fillId="2" borderId="0" xfId="0" applyNumberFormat="1" applyFont="1" applyFill="1"/>
    <xf numFmtId="164" fontId="2" fillId="2" borderId="0" xfId="0" applyNumberFormat="1" applyFont="1" applyFill="1" applyAlignment="1">
      <alignment horizontal="center"/>
    </xf>
    <xf numFmtId="2" fontId="6" fillId="2" borderId="0" xfId="0" applyNumberFormat="1" applyFont="1" applyFill="1"/>
    <xf numFmtId="10" fontId="1" fillId="2" borderId="0" xfId="0" applyNumberFormat="1" applyFont="1" applyFill="1"/>
    <xf numFmtId="2" fontId="6" fillId="2" borderId="5" xfId="0" applyNumberFormat="1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right" vertical="center"/>
    </xf>
    <xf numFmtId="164" fontId="2" fillId="2" borderId="5" xfId="0" applyNumberFormat="1" applyFont="1" applyFill="1" applyBorder="1" applyAlignment="1">
      <alignment horizontal="center" vertical="center"/>
    </xf>
    <xf numFmtId="165" fontId="6" fillId="2" borderId="5" xfId="0" applyNumberFormat="1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wrapText="1"/>
    </xf>
    <xf numFmtId="165" fontId="6" fillId="2" borderId="5" xfId="0" applyNumberFormat="1" applyFont="1" applyFill="1" applyBorder="1" applyAlignment="1">
      <alignment horizontal="center" wrapText="1"/>
    </xf>
    <xf numFmtId="10" fontId="2" fillId="2" borderId="6" xfId="0" applyNumberFormat="1" applyFont="1" applyFill="1" applyBorder="1" applyAlignment="1">
      <alignment horizontal="center"/>
    </xf>
    <xf numFmtId="10" fontId="2" fillId="2" borderId="7" xfId="0" applyNumberFormat="1" applyFont="1" applyFill="1" applyBorder="1" applyAlignment="1">
      <alignment horizontal="center"/>
    </xf>
    <xf numFmtId="10" fontId="2" fillId="2" borderId="8" xfId="0" applyNumberFormat="1" applyFont="1" applyFill="1" applyBorder="1" applyAlignment="1">
      <alignment horizontal="center"/>
    </xf>
    <xf numFmtId="0" fontId="5" fillId="2" borderId="0" xfId="0" applyFont="1" applyFill="1"/>
    <xf numFmtId="0" fontId="8" fillId="2" borderId="0" xfId="0" applyFont="1" applyFill="1" applyAlignment="1">
      <alignment wrapText="1"/>
    </xf>
    <xf numFmtId="0" fontId="6" fillId="2" borderId="5" xfId="0" applyFont="1" applyFill="1" applyBorder="1" applyAlignment="1">
      <alignment horizontal="center" vertical="center"/>
    </xf>
    <xf numFmtId="167" fontId="6" fillId="2" borderId="9" xfId="0" applyNumberFormat="1" applyFont="1" applyFill="1" applyBorder="1" applyAlignment="1">
      <alignment horizontal="center"/>
    </xf>
    <xf numFmtId="167" fontId="6" fillId="2" borderId="10" xfId="0" applyNumberFormat="1" applyFont="1" applyFill="1" applyBorder="1" applyAlignment="1">
      <alignment horizontal="center"/>
    </xf>
    <xf numFmtId="2" fontId="2" fillId="3" borderId="7" xfId="0" applyNumberFormat="1" applyFont="1" applyFill="1" applyBorder="1" applyProtection="1">
      <protection locked="0"/>
    </xf>
    <xf numFmtId="2" fontId="2" fillId="3" borderId="8" xfId="0" applyNumberFormat="1" applyFont="1" applyFill="1" applyBorder="1" applyProtection="1">
      <protection locked="0"/>
    </xf>
    <xf numFmtId="166" fontId="2" fillId="2" borderId="0" xfId="0" applyNumberFormat="1" applyFont="1" applyFill="1" applyAlignment="1">
      <alignment horizontal="center"/>
    </xf>
    <xf numFmtId="0" fontId="9" fillId="2" borderId="0" xfId="0" applyFont="1" applyFill="1"/>
    <xf numFmtId="0" fontId="9" fillId="2" borderId="0" xfId="0" applyFont="1" applyFill="1"/>
    <xf numFmtId="0" fontId="10" fillId="2" borderId="0" xfId="0" applyFont="1" applyFill="1"/>
    <xf numFmtId="0" fontId="11" fillId="2" borderId="0" xfId="0" applyFont="1" applyFill="1" applyAlignment="1" applyProtection="1">
      <alignment horizontal="left"/>
      <protection locked="0"/>
    </xf>
    <xf numFmtId="0" fontId="12" fillId="2" borderId="0" xfId="0" applyFont="1" applyFill="1"/>
    <xf numFmtId="0" fontId="12" fillId="3" borderId="0" xfId="0" applyFont="1" applyFill="1" applyAlignment="1" applyProtection="1">
      <alignment horizontal="left"/>
      <protection locked="0"/>
    </xf>
    <xf numFmtId="0" fontId="9" fillId="3" borderId="0" xfId="0" applyFont="1" applyFill="1" applyProtection="1">
      <protection locked="0"/>
    </xf>
    <xf numFmtId="168" fontId="12" fillId="3" borderId="0" xfId="0" applyNumberFormat="1" applyFont="1" applyFill="1" applyAlignment="1" applyProtection="1">
      <alignment horizontal="center"/>
      <protection locked="0"/>
    </xf>
    <xf numFmtId="15" fontId="9" fillId="2" borderId="0" xfId="0" applyNumberFormat="1" applyFont="1" applyFill="1" applyAlignment="1">
      <alignment horizontal="left"/>
    </xf>
    <xf numFmtId="0" fontId="13" fillId="2" borderId="0" xfId="0" applyFont="1" applyFill="1" applyAlignment="1">
      <alignment horizontal="left"/>
    </xf>
    <xf numFmtId="0" fontId="10" fillId="2" borderId="0" xfId="0" applyFont="1" applyFill="1" applyAlignment="1">
      <alignment horizontal="right"/>
    </xf>
    <xf numFmtId="0" fontId="9" fillId="2" borderId="0" xfId="0" applyFont="1" applyFill="1" applyAlignment="1">
      <alignment horizontal="right"/>
    </xf>
    <xf numFmtId="0" fontId="11" fillId="3" borderId="0" xfId="0" applyFont="1" applyFill="1" applyAlignment="1" applyProtection="1">
      <alignment horizontal="center"/>
      <protection locked="0"/>
    </xf>
    <xf numFmtId="0" fontId="12" fillId="3" borderId="0" xfId="0" applyFont="1" applyFill="1" applyAlignment="1" applyProtection="1">
      <alignment horizontal="center"/>
      <protection locked="0"/>
    </xf>
    <xf numFmtId="0" fontId="14" fillId="2" borderId="0" xfId="0" applyFont="1" applyFill="1" applyAlignment="1">
      <alignment vertical="center" wrapText="1"/>
    </xf>
    <xf numFmtId="0" fontId="10" fillId="2" borderId="0" xfId="0" applyFont="1" applyFill="1" applyAlignment="1">
      <alignment horizontal="center"/>
    </xf>
    <xf numFmtId="0" fontId="15" fillId="2" borderId="0" xfId="0" applyFont="1" applyFill="1"/>
    <xf numFmtId="0" fontId="16" fillId="2" borderId="0" xfId="0" applyFont="1" applyFill="1"/>
    <xf numFmtId="2" fontId="11" fillId="3" borderId="0" xfId="0" applyNumberFormat="1" applyFont="1" applyFill="1" applyAlignment="1" applyProtection="1">
      <alignment horizontal="center"/>
      <protection locked="0"/>
    </xf>
    <xf numFmtId="0" fontId="10" fillId="2" borderId="0" xfId="0" applyFont="1" applyFill="1" applyAlignment="1">
      <alignment vertical="center" wrapText="1"/>
    </xf>
    <xf numFmtId="0" fontId="17" fillId="2" borderId="0" xfId="0" applyFont="1" applyFill="1"/>
    <xf numFmtId="2" fontId="10" fillId="2" borderId="0" xfId="0" applyNumberFormat="1" applyFont="1" applyFill="1" applyAlignment="1">
      <alignment horizontal="center"/>
    </xf>
    <xf numFmtId="0" fontId="18" fillId="2" borderId="0" xfId="0" applyFont="1" applyFill="1" applyAlignment="1">
      <alignment horizontal="left" vertical="center" wrapText="1"/>
    </xf>
    <xf numFmtId="169" fontId="10" fillId="2" borderId="0" xfId="0" applyNumberFormat="1" applyFont="1" applyFill="1" applyAlignment="1">
      <alignment horizontal="center"/>
    </xf>
    <xf numFmtId="0" fontId="9" fillId="2" borderId="14" xfId="0" applyFont="1" applyFill="1" applyBorder="1" applyAlignment="1">
      <alignment horizontal="right"/>
    </xf>
    <xf numFmtId="0" fontId="11" fillId="3" borderId="15" xfId="0" applyFont="1" applyFill="1" applyBorder="1" applyAlignment="1" applyProtection="1">
      <alignment horizontal="center"/>
      <protection locked="0"/>
    </xf>
    <xf numFmtId="0" fontId="9" fillId="2" borderId="16" xfId="0" applyFont="1" applyFill="1" applyBorder="1" applyAlignment="1">
      <alignment horizontal="right"/>
    </xf>
    <xf numFmtId="0" fontId="11" fillId="3" borderId="17" xfId="0" applyFont="1" applyFill="1" applyBorder="1" applyAlignment="1" applyProtection="1">
      <alignment horizontal="center"/>
      <protection locked="0"/>
    </xf>
    <xf numFmtId="0" fontId="10" fillId="2" borderId="15" xfId="0" applyFont="1" applyFill="1" applyBorder="1" applyAlignment="1">
      <alignment horizontal="center"/>
    </xf>
    <xf numFmtId="0" fontId="10" fillId="2" borderId="18" xfId="0" applyFont="1" applyFill="1" applyBorder="1" applyAlignment="1">
      <alignment horizontal="center"/>
    </xf>
    <xf numFmtId="0" fontId="10" fillId="2" borderId="19" xfId="0" applyFont="1" applyFill="1" applyBorder="1" applyAlignment="1">
      <alignment horizontal="center"/>
    </xf>
    <xf numFmtId="0" fontId="10" fillId="2" borderId="20" xfId="0" applyFont="1" applyFill="1" applyBorder="1" applyAlignment="1">
      <alignment horizontal="center"/>
    </xf>
    <xf numFmtId="0" fontId="10" fillId="2" borderId="5" xfId="0" applyFont="1" applyFill="1" applyBorder="1" applyAlignment="1">
      <alignment horizontal="center"/>
    </xf>
    <xf numFmtId="0" fontId="9" fillId="2" borderId="21" xfId="0" applyFont="1" applyFill="1" applyBorder="1" applyAlignment="1">
      <alignment horizontal="center"/>
    </xf>
    <xf numFmtId="0" fontId="11" fillId="3" borderId="22" xfId="0" applyFont="1" applyFill="1" applyBorder="1" applyAlignment="1" applyProtection="1">
      <alignment horizontal="center"/>
      <protection locked="0"/>
    </xf>
    <xf numFmtId="170" fontId="9" fillId="2" borderId="19" xfId="0" applyNumberFormat="1" applyFont="1" applyFill="1" applyBorder="1" applyAlignment="1">
      <alignment horizontal="center"/>
    </xf>
    <xf numFmtId="170" fontId="9" fillId="2" borderId="23" xfId="0" applyNumberFormat="1" applyFont="1" applyFill="1" applyBorder="1" applyAlignment="1">
      <alignment horizontal="center"/>
    </xf>
    <xf numFmtId="0" fontId="17" fillId="2" borderId="6" xfId="0" applyFont="1" applyFill="1" applyBorder="1"/>
    <xf numFmtId="0" fontId="9" fillId="2" borderId="17" xfId="0" applyFont="1" applyFill="1" applyBorder="1" applyAlignment="1">
      <alignment horizontal="center"/>
    </xf>
    <xf numFmtId="0" fontId="11" fillId="3" borderId="16" xfId="0" applyFont="1" applyFill="1" applyBorder="1" applyAlignment="1" applyProtection="1">
      <alignment horizontal="center"/>
      <protection locked="0"/>
    </xf>
    <xf numFmtId="170" fontId="9" fillId="2" borderId="24" xfId="0" applyNumberFormat="1" applyFont="1" applyFill="1" applyBorder="1" applyAlignment="1">
      <alignment horizontal="center"/>
    </xf>
    <xf numFmtId="170" fontId="9" fillId="2" borderId="25" xfId="0" applyNumberFormat="1" applyFont="1" applyFill="1" applyBorder="1" applyAlignment="1">
      <alignment horizontal="center"/>
    </xf>
    <xf numFmtId="0" fontId="9" fillId="2" borderId="0" xfId="0" applyFont="1" applyFill="1"/>
    <xf numFmtId="0" fontId="9" fillId="2" borderId="26" xfId="0" applyFont="1" applyFill="1" applyBorder="1" applyAlignment="1">
      <alignment horizontal="center"/>
    </xf>
    <xf numFmtId="0" fontId="11" fillId="3" borderId="27" xfId="0" applyFont="1" applyFill="1" applyBorder="1" applyAlignment="1" applyProtection="1">
      <alignment horizontal="center"/>
      <protection locked="0"/>
    </xf>
    <xf numFmtId="170" fontId="9" fillId="2" borderId="28" xfId="0" applyNumberFormat="1" applyFont="1" applyFill="1" applyBorder="1" applyAlignment="1">
      <alignment horizontal="center"/>
    </xf>
    <xf numFmtId="170" fontId="9" fillId="2" borderId="29" xfId="0" applyNumberFormat="1" applyFont="1" applyFill="1" applyBorder="1" applyAlignment="1">
      <alignment horizontal="center"/>
    </xf>
    <xf numFmtId="0" fontId="9" fillId="2" borderId="8" xfId="0" applyFont="1" applyFill="1" applyBorder="1"/>
    <xf numFmtId="0" fontId="9" fillId="2" borderId="17" xfId="0" applyFont="1" applyFill="1" applyBorder="1" applyAlignment="1">
      <alignment horizontal="right"/>
    </xf>
    <xf numFmtId="1" fontId="10" fillId="4" borderId="30" xfId="0" applyNumberFormat="1" applyFont="1" applyFill="1" applyBorder="1" applyAlignment="1">
      <alignment horizontal="center"/>
    </xf>
    <xf numFmtId="170" fontId="10" fillId="4" borderId="31" xfId="0" applyNumberFormat="1" applyFont="1" applyFill="1" applyBorder="1" applyAlignment="1">
      <alignment horizontal="center"/>
    </xf>
    <xf numFmtId="170" fontId="10" fillId="4" borderId="32" xfId="0" applyNumberFormat="1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9" fillId="2" borderId="33" xfId="0" applyFont="1" applyFill="1" applyBorder="1" applyAlignment="1">
      <alignment horizontal="right"/>
    </xf>
    <xf numFmtId="0" fontId="11" fillId="3" borderId="9" xfId="0" applyFont="1" applyFill="1" applyBorder="1" applyAlignment="1" applyProtection="1">
      <alignment horizontal="center"/>
      <protection locked="0"/>
    </xf>
    <xf numFmtId="0" fontId="9" fillId="2" borderId="4" xfId="0" applyFont="1" applyFill="1" applyBorder="1" applyAlignment="1">
      <alignment horizontal="right"/>
    </xf>
    <xf numFmtId="2" fontId="9" fillId="4" borderId="34" xfId="0" applyNumberFormat="1" applyFont="1" applyFill="1" applyBorder="1" applyAlignment="1">
      <alignment horizontal="center"/>
    </xf>
    <xf numFmtId="0" fontId="9" fillId="2" borderId="0" xfId="0" applyFont="1" applyFill="1" applyAlignment="1">
      <alignment horizontal="center"/>
    </xf>
    <xf numFmtId="0" fontId="9" fillId="2" borderId="17" xfId="0" applyFont="1" applyFill="1" applyBorder="1" applyAlignment="1">
      <alignment horizontal="center"/>
    </xf>
    <xf numFmtId="2" fontId="9" fillId="5" borderId="34" xfId="0" applyNumberFormat="1" applyFont="1" applyFill="1" applyBorder="1" applyAlignment="1">
      <alignment horizontal="center"/>
    </xf>
    <xf numFmtId="2" fontId="9" fillId="2" borderId="0" xfId="0" applyNumberFormat="1" applyFont="1" applyFill="1" applyAlignment="1">
      <alignment horizontal="center"/>
    </xf>
    <xf numFmtId="164" fontId="9" fillId="4" borderId="34" xfId="0" applyNumberFormat="1" applyFont="1" applyFill="1" applyBorder="1" applyAlignment="1">
      <alignment horizontal="center"/>
    </xf>
    <xf numFmtId="164" fontId="9" fillId="2" borderId="0" xfId="0" applyNumberFormat="1" applyFont="1" applyFill="1" applyAlignment="1">
      <alignment horizontal="center"/>
    </xf>
    <xf numFmtId="164" fontId="9" fillId="4" borderId="10" xfId="0" applyNumberFormat="1" applyFont="1" applyFill="1" applyBorder="1" applyAlignment="1">
      <alignment horizontal="center"/>
    </xf>
    <xf numFmtId="0" fontId="9" fillId="2" borderId="35" xfId="0" applyFont="1" applyFill="1" applyBorder="1" applyAlignment="1">
      <alignment horizontal="right"/>
    </xf>
    <xf numFmtId="164" fontId="11" fillId="3" borderId="34" xfId="0" applyNumberFormat="1" applyFont="1" applyFill="1" applyBorder="1" applyAlignment="1" applyProtection="1">
      <alignment horizontal="center"/>
      <protection locked="0"/>
    </xf>
    <xf numFmtId="164" fontId="9" fillId="2" borderId="0" xfId="0" applyNumberFormat="1" applyFont="1" applyFill="1"/>
    <xf numFmtId="0" fontId="9" fillId="2" borderId="22" xfId="0" applyFont="1" applyFill="1" applyBorder="1" applyAlignment="1">
      <alignment horizontal="right"/>
    </xf>
    <xf numFmtId="1" fontId="9" fillId="2" borderId="0" xfId="0" applyNumberFormat="1" applyFont="1" applyFill="1" applyAlignment="1">
      <alignment horizontal="center"/>
    </xf>
    <xf numFmtId="0" fontId="9" fillId="2" borderId="8" xfId="0" applyFont="1" applyFill="1" applyBorder="1" applyAlignment="1">
      <alignment horizontal="right"/>
    </xf>
    <xf numFmtId="2" fontId="9" fillId="4" borderId="8" xfId="0" applyNumberFormat="1" applyFont="1" applyFill="1" applyBorder="1" applyAlignment="1">
      <alignment horizontal="center"/>
    </xf>
    <xf numFmtId="170" fontId="10" fillId="5" borderId="6" xfId="0" applyNumberFormat="1" applyFont="1" applyFill="1" applyBorder="1" applyAlignment="1">
      <alignment horizontal="center"/>
    </xf>
    <xf numFmtId="170" fontId="9" fillId="2" borderId="0" xfId="0" applyNumberFormat="1" applyFont="1" applyFill="1" applyAlignment="1">
      <alignment horizontal="center"/>
    </xf>
    <xf numFmtId="10" fontId="9" fillId="4" borderId="34" xfId="0" applyNumberFormat="1" applyFont="1" applyFill="1" applyBorder="1" applyAlignment="1">
      <alignment horizontal="center"/>
    </xf>
    <xf numFmtId="0" fontId="9" fillId="2" borderId="36" xfId="0" applyFont="1" applyFill="1" applyBorder="1" applyAlignment="1">
      <alignment horizontal="right"/>
    </xf>
    <xf numFmtId="0" fontId="9" fillId="5" borderId="8" xfId="0" applyFont="1" applyFill="1" applyBorder="1" applyAlignment="1">
      <alignment horizontal="center"/>
    </xf>
    <xf numFmtId="0" fontId="13" fillId="2" borderId="0" xfId="0" applyFont="1" applyFill="1"/>
    <xf numFmtId="0" fontId="10" fillId="2" borderId="0" xfId="0" applyFont="1" applyFill="1" applyAlignment="1">
      <alignment horizontal="left"/>
    </xf>
    <xf numFmtId="0" fontId="9" fillId="2" borderId="0" xfId="0" applyFont="1" applyFill="1" applyAlignment="1">
      <alignment horizontal="left"/>
    </xf>
    <xf numFmtId="0" fontId="9" fillId="2" borderId="0" xfId="0" applyFont="1" applyFill="1" applyAlignment="1">
      <alignment horizontal="left"/>
    </xf>
    <xf numFmtId="171" fontId="11" fillId="3" borderId="0" xfId="0" applyNumberFormat="1" applyFont="1" applyFill="1" applyAlignment="1" applyProtection="1">
      <alignment horizontal="center"/>
      <protection locked="0"/>
    </xf>
    <xf numFmtId="0" fontId="9" fillId="2" borderId="0" xfId="0" applyFont="1" applyFill="1" applyAlignment="1">
      <alignment horizontal="center"/>
    </xf>
    <xf numFmtId="164" fontId="10" fillId="2" borderId="0" xfId="0" applyNumberFormat="1" applyFont="1" applyFill="1" applyAlignment="1">
      <alignment horizontal="center"/>
    </xf>
    <xf numFmtId="2" fontId="10" fillId="2" borderId="6" xfId="0" applyNumberFormat="1" applyFont="1" applyFill="1" applyBorder="1" applyAlignment="1">
      <alignment horizontal="center"/>
    </xf>
    <xf numFmtId="0" fontId="10" fillId="2" borderId="6" xfId="0" applyFont="1" applyFill="1" applyBorder="1" applyAlignment="1">
      <alignment horizontal="center"/>
    </xf>
    <xf numFmtId="0" fontId="9" fillId="2" borderId="6" xfId="0" applyFont="1" applyFill="1" applyBorder="1" applyAlignment="1">
      <alignment horizontal="center"/>
    </xf>
    <xf numFmtId="0" fontId="11" fillId="3" borderId="14" xfId="0" applyFont="1" applyFill="1" applyBorder="1" applyAlignment="1" applyProtection="1">
      <alignment horizontal="center"/>
      <protection locked="0"/>
    </xf>
    <xf numFmtId="2" fontId="9" fillId="2" borderId="14" xfId="0" applyNumberFormat="1" applyFont="1" applyFill="1" applyBorder="1" applyAlignment="1">
      <alignment horizontal="center"/>
    </xf>
    <xf numFmtId="10" fontId="9" fillId="2" borderId="6" xfId="0" applyNumberFormat="1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/>
    </xf>
    <xf numFmtId="2" fontId="9" fillId="2" borderId="16" xfId="0" applyNumberFormat="1" applyFont="1" applyFill="1" applyBorder="1" applyAlignment="1">
      <alignment horizontal="center"/>
    </xf>
    <xf numFmtId="10" fontId="9" fillId="2" borderId="7" xfId="0" applyNumberFormat="1" applyFont="1" applyFill="1" applyBorder="1" applyAlignment="1">
      <alignment horizontal="center" vertical="center"/>
    </xf>
    <xf numFmtId="1" fontId="11" fillId="3" borderId="16" xfId="0" applyNumberFormat="1" applyFont="1" applyFill="1" applyBorder="1" applyAlignment="1" applyProtection="1">
      <alignment horizontal="center"/>
      <protection locked="0"/>
    </xf>
    <xf numFmtId="0" fontId="9" fillId="2" borderId="8" xfId="0" applyFont="1" applyFill="1" applyBorder="1" applyAlignment="1">
      <alignment horizontal="center"/>
    </xf>
    <xf numFmtId="0" fontId="11" fillId="3" borderId="36" xfId="0" applyFont="1" applyFill="1" applyBorder="1" applyAlignment="1" applyProtection="1">
      <alignment horizontal="center"/>
      <protection locked="0"/>
    </xf>
    <xf numFmtId="2" fontId="9" fillId="2" borderId="6" xfId="0" applyNumberFormat="1" applyFont="1" applyFill="1" applyBorder="1" applyAlignment="1">
      <alignment horizontal="center"/>
    </xf>
    <xf numFmtId="10" fontId="9" fillId="2" borderId="15" xfId="0" applyNumberFormat="1" applyFont="1" applyFill="1" applyBorder="1" applyAlignment="1">
      <alignment horizontal="center" vertical="center"/>
    </xf>
    <xf numFmtId="2" fontId="9" fillId="2" borderId="7" xfId="0" applyNumberFormat="1" applyFont="1" applyFill="1" applyBorder="1" applyAlignment="1">
      <alignment horizontal="center"/>
    </xf>
    <xf numFmtId="10" fontId="9" fillId="2" borderId="17" xfId="0" applyNumberFormat="1" applyFont="1" applyFill="1" applyBorder="1" applyAlignment="1">
      <alignment horizontal="center" vertical="center"/>
    </xf>
    <xf numFmtId="2" fontId="9" fillId="2" borderId="8" xfId="0" applyNumberFormat="1" applyFont="1" applyFill="1" applyBorder="1" applyAlignment="1">
      <alignment horizontal="center"/>
    </xf>
    <xf numFmtId="10" fontId="9" fillId="2" borderId="37" xfId="0" applyNumberFormat="1" applyFont="1" applyFill="1" applyBorder="1" applyAlignment="1">
      <alignment horizontal="center" vertical="center"/>
    </xf>
    <xf numFmtId="0" fontId="12" fillId="2" borderId="17" xfId="0" applyFont="1" applyFill="1" applyBorder="1" applyAlignment="1">
      <alignment horizontal="center"/>
    </xf>
    <xf numFmtId="2" fontId="12" fillId="2" borderId="37" xfId="0" applyNumberFormat="1" applyFont="1" applyFill="1" applyBorder="1" applyAlignment="1">
      <alignment horizontal="center"/>
    </xf>
    <xf numFmtId="10" fontId="9" fillId="2" borderId="8" xfId="0" applyNumberFormat="1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/>
    </xf>
    <xf numFmtId="0" fontId="9" fillId="2" borderId="0" xfId="0" applyFont="1" applyFill="1" applyAlignment="1">
      <alignment horizontal="center"/>
    </xf>
    <xf numFmtId="0" fontId="9" fillId="2" borderId="38" xfId="0" applyFont="1" applyFill="1" applyBorder="1" applyAlignment="1">
      <alignment horizontal="right"/>
    </xf>
    <xf numFmtId="10" fontId="11" fillId="5" borderId="26" xfId="0" applyNumberFormat="1" applyFont="1" applyFill="1" applyBorder="1" applyAlignment="1">
      <alignment horizontal="center"/>
    </xf>
    <xf numFmtId="0" fontId="9" fillId="2" borderId="34" xfId="0" applyFont="1" applyFill="1" applyBorder="1" applyAlignment="1">
      <alignment horizontal="right"/>
    </xf>
    <xf numFmtId="167" fontId="11" fillId="4" borderId="39" xfId="0" applyNumberFormat="1" applyFont="1" applyFill="1" applyBorder="1" applyAlignment="1">
      <alignment horizontal="center"/>
    </xf>
    <xf numFmtId="2" fontId="9" fillId="2" borderId="0" xfId="0" applyNumberFormat="1" applyFont="1" applyFill="1" applyAlignment="1">
      <alignment horizontal="center"/>
    </xf>
    <xf numFmtId="0" fontId="9" fillId="2" borderId="10" xfId="0" applyFont="1" applyFill="1" applyBorder="1" applyAlignment="1">
      <alignment horizontal="right"/>
    </xf>
    <xf numFmtId="0" fontId="11" fillId="5" borderId="40" xfId="0" applyFont="1" applyFill="1" applyBorder="1" applyAlignment="1">
      <alignment horizontal="center"/>
    </xf>
    <xf numFmtId="0" fontId="9" fillId="2" borderId="0" xfId="0" applyFont="1" applyFill="1" applyAlignment="1">
      <alignment horizontal="right"/>
    </xf>
    <xf numFmtId="0" fontId="9" fillId="2" borderId="0" xfId="0" applyFont="1" applyFill="1"/>
    <xf numFmtId="167" fontId="11" fillId="2" borderId="0" xfId="0" applyNumberFormat="1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11" fillId="3" borderId="0" xfId="0" applyFont="1" applyFill="1" applyAlignment="1" applyProtection="1">
      <alignment horizontal="center"/>
      <protection locked="0"/>
    </xf>
    <xf numFmtId="0" fontId="10" fillId="2" borderId="41" xfId="0" applyFont="1" applyFill="1" applyBorder="1" applyAlignment="1">
      <alignment horizontal="center"/>
    </xf>
    <xf numFmtId="0" fontId="10" fillId="2" borderId="33" xfId="0" applyFont="1" applyFill="1" applyBorder="1" applyAlignment="1">
      <alignment horizontal="center"/>
    </xf>
    <xf numFmtId="0" fontId="10" fillId="2" borderId="2" xfId="0" applyFont="1" applyFill="1" applyBorder="1" applyAlignment="1">
      <alignment horizontal="center"/>
    </xf>
    <xf numFmtId="0" fontId="10" fillId="2" borderId="23" xfId="0" applyFont="1" applyFill="1" applyBorder="1" applyAlignment="1">
      <alignment horizontal="center"/>
    </xf>
    <xf numFmtId="0" fontId="9" fillId="2" borderId="42" xfId="0" applyFont="1" applyFill="1" applyBorder="1" applyAlignment="1">
      <alignment horizontal="center"/>
    </xf>
    <xf numFmtId="0" fontId="9" fillId="2" borderId="3" xfId="0" applyFont="1" applyFill="1" applyBorder="1" applyAlignment="1">
      <alignment horizontal="center"/>
    </xf>
    <xf numFmtId="170" fontId="11" fillId="3" borderId="27" xfId="0" applyNumberFormat="1" applyFont="1" applyFill="1" applyBorder="1" applyAlignment="1" applyProtection="1">
      <alignment horizontal="center"/>
      <protection locked="0"/>
    </xf>
    <xf numFmtId="0" fontId="9" fillId="2" borderId="0" xfId="0" applyFont="1" applyFill="1" applyAlignment="1">
      <alignment horizontal="right"/>
    </xf>
    <xf numFmtId="1" fontId="10" fillId="4" borderId="43" xfId="0" applyNumberFormat="1" applyFont="1" applyFill="1" applyBorder="1" applyAlignment="1">
      <alignment horizontal="center"/>
    </xf>
    <xf numFmtId="1" fontId="10" fillId="4" borderId="44" xfId="0" applyNumberFormat="1" applyFont="1" applyFill="1" applyBorder="1" applyAlignment="1">
      <alignment horizontal="center"/>
    </xf>
    <xf numFmtId="170" fontId="10" fillId="4" borderId="8" xfId="0" applyNumberFormat="1" applyFont="1" applyFill="1" applyBorder="1" applyAlignment="1">
      <alignment horizontal="center"/>
    </xf>
    <xf numFmtId="0" fontId="9" fillId="2" borderId="45" xfId="0" applyFont="1" applyFill="1" applyBorder="1" applyAlignment="1">
      <alignment horizontal="right"/>
    </xf>
    <xf numFmtId="0" fontId="11" fillId="3" borderId="46" xfId="0" applyFont="1" applyFill="1" applyBorder="1" applyAlignment="1" applyProtection="1">
      <alignment horizontal="center"/>
      <protection locked="0"/>
    </xf>
    <xf numFmtId="0" fontId="9" fillId="2" borderId="18" xfId="0" applyFont="1" applyFill="1" applyBorder="1" applyAlignment="1">
      <alignment horizontal="right"/>
    </xf>
    <xf numFmtId="2" fontId="9" fillId="4" borderId="20" xfId="0" applyNumberFormat="1" applyFont="1" applyFill="1" applyBorder="1" applyAlignment="1">
      <alignment horizontal="center"/>
    </xf>
    <xf numFmtId="0" fontId="9" fillId="2" borderId="0" xfId="0" applyFont="1" applyFill="1" applyAlignment="1">
      <alignment horizontal="center"/>
    </xf>
    <xf numFmtId="2" fontId="9" fillId="5" borderId="20" xfId="0" applyNumberFormat="1" applyFont="1" applyFill="1" applyBorder="1" applyAlignment="1">
      <alignment horizontal="center"/>
    </xf>
    <xf numFmtId="164" fontId="9" fillId="4" borderId="20" xfId="0" applyNumberFormat="1" applyFont="1" applyFill="1" applyBorder="1" applyAlignment="1">
      <alignment horizontal="center"/>
    </xf>
    <xf numFmtId="0" fontId="1" fillId="2" borderId="0" xfId="0" applyFont="1" applyFill="1"/>
    <xf numFmtId="164" fontId="9" fillId="5" borderId="20" xfId="0" applyNumberFormat="1" applyFont="1" applyFill="1" applyBorder="1" applyAlignment="1">
      <alignment horizontal="center"/>
    </xf>
    <xf numFmtId="2" fontId="1" fillId="2" borderId="0" xfId="0" applyNumberFormat="1" applyFont="1" applyFill="1" applyAlignment="1">
      <alignment horizontal="center"/>
    </xf>
    <xf numFmtId="0" fontId="9" fillId="2" borderId="47" xfId="0" applyFont="1" applyFill="1" applyBorder="1" applyAlignment="1">
      <alignment horizontal="right"/>
    </xf>
    <xf numFmtId="2" fontId="9" fillId="5" borderId="23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 wrapText="1"/>
    </xf>
    <xf numFmtId="0" fontId="9" fillId="2" borderId="9" xfId="0" applyFont="1" applyFill="1" applyBorder="1" applyAlignment="1">
      <alignment horizontal="right"/>
    </xf>
    <xf numFmtId="170" fontId="10" fillId="5" borderId="9" xfId="0" applyNumberFormat="1" applyFont="1" applyFill="1" applyBorder="1" applyAlignment="1">
      <alignment horizontal="center"/>
    </xf>
    <xf numFmtId="2" fontId="1" fillId="2" borderId="0" xfId="0" applyNumberFormat="1" applyFont="1" applyFill="1" applyAlignment="1">
      <alignment horizontal="center"/>
    </xf>
    <xf numFmtId="10" fontId="9" fillId="2" borderId="0" xfId="0" applyNumberFormat="1" applyFont="1" applyFill="1" applyAlignment="1">
      <alignment horizontal="center"/>
    </xf>
    <xf numFmtId="10" fontId="10" fillId="4" borderId="34" xfId="0" applyNumberFormat="1" applyFont="1" applyFill="1" applyBorder="1" applyAlignment="1">
      <alignment horizontal="center"/>
    </xf>
    <xf numFmtId="0" fontId="10" fillId="5" borderId="10" xfId="0" applyFont="1" applyFill="1" applyBorder="1" applyAlignment="1">
      <alignment horizontal="center"/>
    </xf>
    <xf numFmtId="0" fontId="10" fillId="2" borderId="41" xfId="0" applyFont="1" applyFill="1" applyBorder="1" applyAlignment="1">
      <alignment horizontal="center"/>
    </xf>
    <xf numFmtId="0" fontId="10" fillId="2" borderId="48" xfId="0" applyFont="1" applyFill="1" applyBorder="1" applyAlignment="1">
      <alignment horizontal="center"/>
    </xf>
    <xf numFmtId="0" fontId="10" fillId="2" borderId="49" xfId="0" applyFont="1" applyFill="1" applyBorder="1" applyAlignment="1">
      <alignment horizontal="center"/>
    </xf>
    <xf numFmtId="0" fontId="10" fillId="2" borderId="15" xfId="0" applyFont="1" applyFill="1" applyBorder="1" applyAlignment="1">
      <alignment horizontal="center" wrapText="1"/>
    </xf>
    <xf numFmtId="0" fontId="9" fillId="2" borderId="16" xfId="0" applyFont="1" applyFill="1" applyBorder="1" applyAlignment="1">
      <alignment horizontal="center"/>
    </xf>
    <xf numFmtId="2" fontId="9" fillId="2" borderId="19" xfId="0" applyNumberFormat="1" applyFont="1" applyFill="1" applyBorder="1" applyAlignment="1">
      <alignment horizontal="center"/>
    </xf>
    <xf numFmtId="10" fontId="9" fillId="2" borderId="23" xfId="0" applyNumberFormat="1" applyFont="1" applyFill="1" applyBorder="1" applyAlignment="1">
      <alignment horizontal="center"/>
    </xf>
    <xf numFmtId="2" fontId="9" fillId="2" borderId="24" xfId="0" applyNumberFormat="1" applyFont="1" applyFill="1" applyBorder="1" applyAlignment="1">
      <alignment horizontal="center"/>
    </xf>
    <xf numFmtId="10" fontId="9" fillId="2" borderId="25" xfId="0" applyNumberFormat="1" applyFont="1" applyFill="1" applyBorder="1" applyAlignment="1">
      <alignment horizontal="center"/>
    </xf>
    <xf numFmtId="0" fontId="9" fillId="2" borderId="27" xfId="0" applyFont="1" applyFill="1" applyBorder="1" applyAlignment="1">
      <alignment horizontal="center"/>
    </xf>
    <xf numFmtId="2" fontId="9" fillId="2" borderId="28" xfId="0" applyNumberFormat="1" applyFont="1" applyFill="1" applyBorder="1" applyAlignment="1">
      <alignment horizontal="center"/>
    </xf>
    <xf numFmtId="10" fontId="9" fillId="2" borderId="29" xfId="0" applyNumberFormat="1" applyFont="1" applyFill="1" applyBorder="1" applyAlignment="1">
      <alignment horizontal="center"/>
    </xf>
    <xf numFmtId="2" fontId="9" fillId="2" borderId="17" xfId="0" applyNumberFormat="1" applyFont="1" applyFill="1" applyBorder="1" applyAlignment="1">
      <alignment horizontal="center"/>
    </xf>
    <xf numFmtId="170" fontId="10" fillId="2" borderId="0" xfId="0" applyNumberFormat="1" applyFont="1" applyFill="1" applyAlignment="1">
      <alignment horizontal="center"/>
    </xf>
    <xf numFmtId="170" fontId="9" fillId="2" borderId="50" xfId="0" applyNumberFormat="1" applyFont="1" applyFill="1" applyBorder="1" applyAlignment="1">
      <alignment horizontal="right"/>
    </xf>
    <xf numFmtId="10" fontId="11" fillId="5" borderId="20" xfId="0" applyNumberFormat="1" applyFont="1" applyFill="1" applyBorder="1" applyAlignment="1">
      <alignment horizontal="center"/>
    </xf>
    <xf numFmtId="0" fontId="9" fillId="2" borderId="16" xfId="0" applyFont="1" applyFill="1" applyBorder="1"/>
    <xf numFmtId="0" fontId="9" fillId="2" borderId="51" xfId="0" applyFont="1" applyFill="1" applyBorder="1"/>
    <xf numFmtId="10" fontId="11" fillId="4" borderId="20" xfId="0" applyNumberFormat="1" applyFont="1" applyFill="1" applyBorder="1" applyAlignment="1">
      <alignment horizontal="center"/>
    </xf>
    <xf numFmtId="0" fontId="9" fillId="2" borderId="36" xfId="0" applyFont="1" applyFill="1" applyBorder="1"/>
    <xf numFmtId="0" fontId="9" fillId="2" borderId="52" xfId="0" applyFont="1" applyFill="1" applyBorder="1" applyAlignment="1">
      <alignment horizontal="center"/>
    </xf>
    <xf numFmtId="0" fontId="9" fillId="2" borderId="53" xfId="0" applyFont="1" applyFill="1" applyBorder="1" applyAlignment="1">
      <alignment horizontal="right"/>
    </xf>
    <xf numFmtId="0" fontId="11" fillId="5" borderId="10" xfId="0" applyFont="1" applyFill="1" applyBorder="1" applyAlignment="1">
      <alignment horizontal="center"/>
    </xf>
    <xf numFmtId="0" fontId="18" fillId="2" borderId="1" xfId="0" applyFont="1" applyFill="1" applyBorder="1" applyAlignment="1">
      <alignment horizontal="left" vertical="center" wrapText="1"/>
    </xf>
    <xf numFmtId="0" fontId="9" fillId="2" borderId="1" xfId="0" applyFont="1" applyFill="1" applyBorder="1"/>
    <xf numFmtId="0" fontId="9" fillId="2" borderId="2" xfId="0" applyFont="1" applyFill="1" applyBorder="1" applyAlignment="1">
      <alignment horizontal="center"/>
    </xf>
    <xf numFmtId="0" fontId="10" fillId="2" borderId="0" xfId="0" applyFont="1" applyFill="1" applyAlignment="1">
      <alignment horizontal="right"/>
    </xf>
    <xf numFmtId="0" fontId="9" fillId="2" borderId="3" xfId="0" applyFont="1" applyFill="1" applyBorder="1"/>
    <xf numFmtId="0" fontId="9" fillId="2" borderId="3" xfId="0" applyFont="1" applyFill="1" applyBorder="1"/>
    <xf numFmtId="0" fontId="10" fillId="2" borderId="4" xfId="0" applyFont="1" applyFill="1" applyBorder="1"/>
    <xf numFmtId="0" fontId="9" fillId="2" borderId="4" xfId="0" applyFont="1" applyFill="1" applyBorder="1"/>
    <xf numFmtId="0" fontId="18" fillId="2" borderId="0" xfId="0" applyFont="1" applyFill="1" applyAlignment="1">
      <alignment horizontal="right" vertical="center" wrapText="1"/>
    </xf>
    <xf numFmtId="0" fontId="11" fillId="2" borderId="0" xfId="0" applyFont="1" applyFill="1" applyAlignment="1" applyProtection="1">
      <alignment horizontal="right"/>
      <protection locked="0"/>
    </xf>
    <xf numFmtId="170" fontId="11" fillId="3" borderId="24" xfId="0" applyNumberFormat="1" applyFont="1" applyFill="1" applyBorder="1" applyAlignment="1" applyProtection="1">
      <alignment horizontal="center"/>
      <protection locked="0"/>
    </xf>
    <xf numFmtId="170" fontId="11" fillId="3" borderId="28" xfId="0" applyNumberFormat="1" applyFont="1" applyFill="1" applyBorder="1" applyAlignment="1" applyProtection="1">
      <alignment horizontal="center"/>
      <protection locked="0"/>
    </xf>
    <xf numFmtId="0" fontId="22" fillId="2" borderId="0" xfId="1" applyFont="1"/>
    <xf numFmtId="0" fontId="22" fillId="2" borderId="0" xfId="1" applyFont="1" applyBorder="1"/>
    <xf numFmtId="0" fontId="23" fillId="2" borderId="0" xfId="1" applyFont="1"/>
    <xf numFmtId="0" fontId="22" fillId="2" borderId="0" xfId="1" applyFont="1" applyAlignment="1">
      <alignment horizontal="right"/>
    </xf>
    <xf numFmtId="0" fontId="22" fillId="2" borderId="0" xfId="1" applyFont="1" applyFill="1" applyBorder="1" applyAlignment="1">
      <alignment horizontal="right"/>
    </xf>
    <xf numFmtId="0" fontId="25" fillId="2" borderId="0" xfId="1" applyFont="1" applyBorder="1" applyAlignment="1"/>
    <xf numFmtId="0" fontId="27" fillId="2" borderId="0" xfId="1" applyFont="1" applyAlignment="1">
      <alignment horizontal="right"/>
    </xf>
    <xf numFmtId="0" fontId="28" fillId="2" borderId="0" xfId="1" quotePrefix="1" applyFont="1" applyAlignment="1">
      <alignment horizontal="left"/>
    </xf>
    <xf numFmtId="0" fontId="26" fillId="2" borderId="0" xfId="1" quotePrefix="1" applyFont="1" applyAlignment="1">
      <alignment horizontal="center"/>
    </xf>
    <xf numFmtId="166" fontId="28" fillId="2" borderId="0" xfId="1" quotePrefix="1" applyNumberFormat="1" applyFont="1" applyAlignment="1">
      <alignment horizontal="left"/>
    </xf>
    <xf numFmtId="0" fontId="29" fillId="2" borderId="0" xfId="1" applyFont="1"/>
    <xf numFmtId="0" fontId="29" fillId="2" borderId="0" xfId="1" applyFont="1" applyAlignment="1">
      <alignment horizontal="left"/>
    </xf>
    <xf numFmtId="0" fontId="27" fillId="2" borderId="0" xfId="1" applyFont="1"/>
    <xf numFmtId="0" fontId="27" fillId="2" borderId="0" xfId="1" applyFont="1" applyAlignment="1">
      <alignment horizontal="left"/>
    </xf>
    <xf numFmtId="0" fontId="28" fillId="2" borderId="0" xfId="1" applyFont="1"/>
    <xf numFmtId="2" fontId="27" fillId="2" borderId="0" xfId="1" applyNumberFormat="1" applyFont="1" applyAlignment="1">
      <alignment horizontal="center"/>
    </xf>
    <xf numFmtId="0" fontId="27" fillId="2" borderId="0" xfId="1" quotePrefix="1" applyFont="1" applyAlignment="1">
      <alignment horizontal="left"/>
    </xf>
    <xf numFmtId="165" fontId="27" fillId="2" borderId="0" xfId="1" applyNumberFormat="1" applyFont="1" applyAlignment="1">
      <alignment horizontal="center"/>
    </xf>
    <xf numFmtId="0" fontId="27" fillId="2" borderId="58" xfId="1" applyFont="1" applyBorder="1" applyAlignment="1">
      <alignment horizontal="center"/>
    </xf>
    <xf numFmtId="0" fontId="27" fillId="2" borderId="59" xfId="1" quotePrefix="1" applyFont="1" applyBorder="1" applyAlignment="1">
      <alignment horizontal="center"/>
    </xf>
    <xf numFmtId="0" fontId="27" fillId="2" borderId="58" xfId="1" quotePrefix="1" applyFont="1" applyBorder="1" applyAlignment="1">
      <alignment horizontal="center"/>
    </xf>
    <xf numFmtId="0" fontId="28" fillId="2" borderId="60" xfId="1" applyFont="1" applyBorder="1" applyAlignment="1">
      <alignment horizontal="center"/>
    </xf>
    <xf numFmtId="0" fontId="30" fillId="6" borderId="60" xfId="1" applyFont="1" applyFill="1" applyBorder="1" applyAlignment="1" applyProtection="1">
      <alignment horizontal="center"/>
      <protection locked="0"/>
    </xf>
    <xf numFmtId="2" fontId="30" fillId="6" borderId="60" xfId="1" applyNumberFormat="1" applyFont="1" applyFill="1" applyBorder="1" applyAlignment="1" applyProtection="1">
      <alignment horizontal="center"/>
      <protection locked="0"/>
    </xf>
    <xf numFmtId="2" fontId="30" fillId="6" borderId="61" xfId="1" applyNumberFormat="1" applyFont="1" applyFill="1" applyBorder="1" applyAlignment="1" applyProtection="1">
      <alignment horizontal="center"/>
      <protection locked="0"/>
    </xf>
    <xf numFmtId="0" fontId="30" fillId="6" borderId="62" xfId="1" applyFont="1" applyFill="1" applyBorder="1" applyAlignment="1" applyProtection="1">
      <alignment horizontal="center"/>
      <protection locked="0"/>
    </xf>
    <xf numFmtId="2" fontId="30" fillId="6" borderId="62" xfId="1" applyNumberFormat="1" applyFont="1" applyFill="1" applyBorder="1" applyAlignment="1" applyProtection="1">
      <alignment horizontal="center"/>
      <protection locked="0"/>
    </xf>
    <xf numFmtId="0" fontId="28" fillId="2" borderId="61" xfId="1" applyFont="1" applyBorder="1"/>
    <xf numFmtId="1" fontId="27" fillId="7" borderId="59" xfId="1" applyNumberFormat="1" applyFont="1" applyFill="1" applyBorder="1" applyAlignment="1">
      <alignment horizontal="center"/>
    </xf>
    <xf numFmtId="1" fontId="27" fillId="7" borderId="58" xfId="1" applyNumberFormat="1" applyFont="1" applyFill="1" applyBorder="1" applyAlignment="1">
      <alignment horizontal="center"/>
    </xf>
    <xf numFmtId="2" fontId="27" fillId="7" borderId="58" xfId="1" applyNumberFormat="1" applyFont="1" applyFill="1" applyBorder="1" applyAlignment="1">
      <alignment horizontal="center"/>
    </xf>
    <xf numFmtId="0" fontId="28" fillId="2" borderId="60" xfId="1" applyFont="1" applyBorder="1"/>
    <xf numFmtId="10" fontId="27" fillId="8" borderId="58" xfId="1" applyNumberFormat="1" applyFont="1" applyFill="1" applyBorder="1" applyAlignment="1">
      <alignment horizontal="center"/>
    </xf>
    <xf numFmtId="167" fontId="27" fillId="2" borderId="0" xfId="1" applyNumberFormat="1" applyFont="1" applyFill="1" applyBorder="1" applyAlignment="1">
      <alignment horizontal="center"/>
    </xf>
    <xf numFmtId="0" fontId="28" fillId="2" borderId="63" xfId="1" applyFont="1" applyBorder="1"/>
    <xf numFmtId="0" fontId="28" fillId="2" borderId="62" xfId="1" applyFont="1" applyBorder="1"/>
    <xf numFmtId="0" fontId="27" fillId="7" borderId="58" xfId="1" applyFont="1" applyFill="1" applyBorder="1" applyAlignment="1">
      <alignment horizontal="center"/>
    </xf>
    <xf numFmtId="0" fontId="27" fillId="2" borderId="64" xfId="1" applyFont="1" applyFill="1" applyBorder="1" applyAlignment="1">
      <alignment horizontal="center"/>
    </xf>
    <xf numFmtId="0" fontId="28" fillId="2" borderId="64" xfId="1" applyFont="1" applyBorder="1"/>
    <xf numFmtId="0" fontId="28" fillId="2" borderId="65" xfId="1" applyFont="1" applyBorder="1"/>
    <xf numFmtId="0" fontId="28" fillId="2" borderId="0" xfId="1" applyFont="1" applyBorder="1"/>
    <xf numFmtId="0" fontId="28" fillId="2" borderId="0" xfId="1" quotePrefix="1" applyFont="1" applyAlignment="1" applyProtection="1">
      <alignment horizontal="left"/>
      <protection locked="0"/>
    </xf>
    <xf numFmtId="0" fontId="28" fillId="2" borderId="0" xfId="1" applyFont="1" applyProtection="1">
      <protection locked="0"/>
    </xf>
    <xf numFmtId="0" fontId="28" fillId="2" borderId="0" xfId="1" applyFont="1" applyBorder="1" applyProtection="1">
      <protection locked="0"/>
    </xf>
    <xf numFmtId="0" fontId="28" fillId="2" borderId="0" xfId="1" applyFont="1" applyAlignment="1" applyProtection="1">
      <alignment horizontal="left"/>
      <protection locked="0"/>
    </xf>
    <xf numFmtId="0" fontId="28" fillId="2" borderId="66" xfId="1" applyFont="1" applyBorder="1"/>
    <xf numFmtId="0" fontId="28" fillId="2" borderId="0" xfId="1" applyFont="1" applyAlignment="1">
      <alignment horizontal="center"/>
    </xf>
    <xf numFmtId="10" fontId="28" fillId="2" borderId="66" xfId="2" applyNumberFormat="1" applyFont="1" applyBorder="1"/>
    <xf numFmtId="0" fontId="31" fillId="2" borderId="0" xfId="1" applyFont="1"/>
    <xf numFmtId="0" fontId="27" fillId="2" borderId="67" xfId="1" applyFont="1" applyBorder="1" applyAlignment="1"/>
    <xf numFmtId="0" fontId="27" fillId="2" borderId="67" xfId="1" applyFont="1" applyBorder="1" applyAlignment="1">
      <alignment horizontal="center"/>
    </xf>
    <xf numFmtId="0" fontId="28" fillId="2" borderId="67" xfId="1" applyFont="1" applyBorder="1" applyAlignment="1">
      <alignment horizontal="center"/>
    </xf>
    <xf numFmtId="0" fontId="27" fillId="2" borderId="0" xfId="1" applyFont="1" applyBorder="1" applyAlignment="1">
      <alignment horizontal="right"/>
    </xf>
    <xf numFmtId="0" fontId="28" fillId="2" borderId="64" xfId="1" quotePrefix="1" applyFont="1" applyBorder="1" applyAlignment="1"/>
    <xf numFmtId="0" fontId="28" fillId="2" borderId="0" xfId="1" quotePrefix="1" applyFont="1" applyBorder="1" applyAlignment="1"/>
    <xf numFmtId="0" fontId="28" fillId="2" borderId="64" xfId="1" applyFont="1" applyBorder="1" applyAlignment="1"/>
    <xf numFmtId="0" fontId="27" fillId="2" borderId="68" xfId="1" applyFont="1" applyBorder="1" applyAlignment="1"/>
    <xf numFmtId="0" fontId="27" fillId="2" borderId="0" xfId="1" applyFont="1" applyBorder="1" applyAlignment="1"/>
    <xf numFmtId="0" fontId="28" fillId="2" borderId="68" xfId="1" applyFont="1" applyBorder="1" applyAlignment="1"/>
    <xf numFmtId="0" fontId="24" fillId="2" borderId="55" xfId="1" applyFont="1" applyBorder="1" applyAlignment="1">
      <alignment horizontal="center"/>
    </xf>
    <xf numFmtId="0" fontId="24" fillId="2" borderId="56" xfId="1" applyFont="1" applyBorder="1" applyAlignment="1">
      <alignment horizontal="center"/>
    </xf>
    <xf numFmtId="0" fontId="24" fillId="2" borderId="57" xfId="1" applyFont="1" applyBorder="1" applyAlignment="1">
      <alignment horizontal="center"/>
    </xf>
    <xf numFmtId="0" fontId="26" fillId="2" borderId="0" xfId="1" quotePrefix="1" applyFont="1" applyAlignment="1">
      <alignment horizontal="center"/>
    </xf>
    <xf numFmtId="164" fontId="6" fillId="2" borderId="6" xfId="0" applyNumberFormat="1" applyFont="1" applyFill="1" applyBorder="1" applyAlignment="1">
      <alignment horizontal="center" vertical="center"/>
    </xf>
    <xf numFmtId="164" fontId="6" fillId="2" borderId="8" xfId="0" applyNumberFormat="1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/>
    </xf>
    <xf numFmtId="0" fontId="8" fillId="2" borderId="11" xfId="0" applyFont="1" applyFill="1" applyBorder="1" applyAlignment="1">
      <alignment horizontal="center" wrapText="1"/>
    </xf>
    <xf numFmtId="0" fontId="8" fillId="2" borderId="12" xfId="0" applyFont="1" applyFill="1" applyBorder="1" applyAlignment="1">
      <alignment horizontal="center" wrapText="1"/>
    </xf>
    <xf numFmtId="0" fontId="8" fillId="2" borderId="13" xfId="0" applyFont="1" applyFill="1" applyBorder="1" applyAlignment="1">
      <alignment horizontal="center" wrapText="1"/>
    </xf>
    <xf numFmtId="165" fontId="4" fillId="2" borderId="0" xfId="0" applyNumberFormat="1" applyFont="1" applyFill="1" applyAlignment="1">
      <alignment horizontal="center"/>
    </xf>
    <xf numFmtId="0" fontId="6" fillId="2" borderId="0" xfId="0" applyFont="1" applyFill="1" applyAlignment="1">
      <alignment horizontal="right"/>
    </xf>
    <xf numFmtId="0" fontId="11" fillId="3" borderId="0" xfId="0" applyFont="1" applyFill="1" applyAlignment="1" applyProtection="1">
      <alignment horizontal="left" wrapText="1"/>
      <protection locked="0"/>
    </xf>
    <xf numFmtId="0" fontId="18" fillId="2" borderId="11" xfId="0" applyFont="1" applyFill="1" applyBorder="1" applyAlignment="1">
      <alignment horizontal="center"/>
    </xf>
    <xf numFmtId="0" fontId="18" fillId="2" borderId="12" xfId="0" applyFont="1" applyFill="1" applyBorder="1" applyAlignment="1">
      <alignment horizontal="center"/>
    </xf>
    <xf numFmtId="0" fontId="18" fillId="2" borderId="13" xfId="0" applyFont="1" applyFill="1" applyBorder="1" applyAlignment="1">
      <alignment horizontal="center"/>
    </xf>
    <xf numFmtId="0" fontId="19" fillId="2" borderId="2" xfId="0" applyFont="1" applyFill="1" applyBorder="1" applyAlignment="1">
      <alignment horizontal="center" vertical="center"/>
    </xf>
    <xf numFmtId="0" fontId="12" fillId="3" borderId="0" xfId="0" applyFont="1" applyFill="1" applyAlignment="1" applyProtection="1">
      <alignment horizontal="left" wrapText="1"/>
      <protection locked="0"/>
    </xf>
    <xf numFmtId="0" fontId="12" fillId="3" borderId="0" xfId="0" applyFont="1" applyFill="1" applyAlignment="1" applyProtection="1">
      <alignment horizontal="left"/>
      <protection locked="0"/>
    </xf>
    <xf numFmtId="0" fontId="18" fillId="2" borderId="11" xfId="0" applyFont="1" applyFill="1" applyBorder="1" applyAlignment="1">
      <alignment horizontal="justify" vertical="center" wrapText="1"/>
    </xf>
    <xf numFmtId="0" fontId="18" fillId="2" borderId="12" xfId="0" applyFont="1" applyFill="1" applyBorder="1" applyAlignment="1">
      <alignment horizontal="justify" vertical="center" wrapText="1"/>
    </xf>
    <xf numFmtId="0" fontId="18" fillId="2" borderId="13" xfId="0" applyFont="1" applyFill="1" applyBorder="1" applyAlignment="1">
      <alignment horizontal="justify" vertical="center" wrapText="1"/>
    </xf>
    <xf numFmtId="0" fontId="18" fillId="2" borderId="11" xfId="0" applyFont="1" applyFill="1" applyBorder="1" applyAlignment="1">
      <alignment horizontal="left" vertical="center" wrapText="1"/>
    </xf>
    <xf numFmtId="0" fontId="18" fillId="2" borderId="12" xfId="0" applyFont="1" applyFill="1" applyBorder="1" applyAlignment="1">
      <alignment horizontal="left" vertical="center" wrapText="1"/>
    </xf>
    <xf numFmtId="0" fontId="18" fillId="2" borderId="13" xfId="0" applyFont="1" applyFill="1" applyBorder="1" applyAlignment="1">
      <alignment horizontal="left" vertical="center" wrapText="1"/>
    </xf>
    <xf numFmtId="0" fontId="10" fillId="2" borderId="41" xfId="0" applyFont="1" applyFill="1" applyBorder="1" applyAlignment="1">
      <alignment horizontal="center"/>
    </xf>
    <xf numFmtId="0" fontId="10" fillId="2" borderId="33" xfId="0" applyFont="1" applyFill="1" applyBorder="1" applyAlignment="1">
      <alignment horizontal="center"/>
    </xf>
    <xf numFmtId="0" fontId="10" fillId="2" borderId="54" xfId="0" applyFont="1" applyFill="1" applyBorder="1" applyAlignment="1">
      <alignment horizontal="center"/>
    </xf>
    <xf numFmtId="10" fontId="14" fillId="2" borderId="7" xfId="0" applyNumberFormat="1" applyFont="1" applyFill="1" applyBorder="1" applyAlignment="1">
      <alignment horizontal="center" vertical="center"/>
    </xf>
    <xf numFmtId="0" fontId="18" fillId="2" borderId="14" xfId="0" applyFont="1" applyFill="1" applyBorder="1" applyAlignment="1">
      <alignment horizontal="left" vertical="center" wrapText="1"/>
    </xf>
    <xf numFmtId="0" fontId="18" fillId="2" borderId="15" xfId="0" applyFont="1" applyFill="1" applyBorder="1" applyAlignment="1">
      <alignment horizontal="left" vertical="center" wrapText="1"/>
    </xf>
    <xf numFmtId="0" fontId="18" fillId="2" borderId="36" xfId="0" applyFont="1" applyFill="1" applyBorder="1" applyAlignment="1">
      <alignment horizontal="left" vertical="center" wrapText="1"/>
    </xf>
    <xf numFmtId="0" fontId="18" fillId="2" borderId="37" xfId="0" applyFont="1" applyFill="1" applyBorder="1" applyAlignment="1">
      <alignment horizontal="left" vertical="center" wrapText="1"/>
    </xf>
    <xf numFmtId="0" fontId="10" fillId="2" borderId="2" xfId="0" applyFont="1" applyFill="1" applyBorder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2" fontId="11" fillId="3" borderId="6" xfId="0" applyNumberFormat="1" applyFont="1" applyFill="1" applyBorder="1" applyAlignment="1" applyProtection="1">
      <alignment horizontal="center" vertical="center"/>
      <protection locked="0"/>
    </xf>
    <xf numFmtId="2" fontId="11" fillId="3" borderId="7" xfId="0" applyNumberFormat="1" applyFont="1" applyFill="1" applyBorder="1" applyAlignment="1" applyProtection="1">
      <alignment horizontal="center" vertical="center"/>
      <protection locked="0"/>
    </xf>
    <xf numFmtId="2" fontId="11" fillId="3" borderId="8" xfId="0" applyNumberFormat="1" applyFont="1" applyFill="1" applyBorder="1" applyAlignment="1" applyProtection="1">
      <alignment horizontal="center" vertical="center"/>
      <protection locked="0"/>
    </xf>
    <xf numFmtId="0" fontId="18" fillId="2" borderId="2" xfId="0" applyFont="1" applyFill="1" applyBorder="1" applyAlignment="1">
      <alignment horizontal="left" vertical="center" wrapText="1"/>
    </xf>
    <xf numFmtId="0" fontId="18" fillId="2" borderId="1" xfId="0" applyFont="1" applyFill="1" applyBorder="1" applyAlignment="1">
      <alignment horizontal="left" vertical="center" wrapText="1"/>
    </xf>
    <xf numFmtId="0" fontId="10" fillId="2" borderId="36" xfId="0" applyFont="1" applyFill="1" applyBorder="1" applyAlignment="1">
      <alignment horizontal="center" vertical="center"/>
    </xf>
    <xf numFmtId="0" fontId="18" fillId="2" borderId="14" xfId="0" applyFont="1" applyFill="1" applyBorder="1" applyAlignment="1">
      <alignment horizontal="center" vertical="center" wrapText="1"/>
    </xf>
    <xf numFmtId="0" fontId="18" fillId="2" borderId="15" xfId="0" applyFont="1" applyFill="1" applyBorder="1" applyAlignment="1">
      <alignment horizontal="center" vertical="center" wrapText="1"/>
    </xf>
    <xf numFmtId="0" fontId="18" fillId="2" borderId="36" xfId="0" applyFont="1" applyFill="1" applyBorder="1" applyAlignment="1">
      <alignment horizontal="center" vertical="center" wrapText="1"/>
    </xf>
    <xf numFmtId="0" fontId="18" fillId="2" borderId="37" xfId="0" applyFont="1" applyFill="1" applyBorder="1" applyAlignment="1">
      <alignment horizontal="center" vertical="center" wrapText="1"/>
    </xf>
    <xf numFmtId="0" fontId="10" fillId="2" borderId="0" xfId="0" applyFont="1" applyFill="1" applyAlignment="1">
      <alignment horizontal="center"/>
    </xf>
    <xf numFmtId="0" fontId="11" fillId="3" borderId="0" xfId="0" applyFont="1" applyFill="1" applyAlignment="1" applyProtection="1">
      <alignment horizontal="left"/>
      <protection locked="0"/>
    </xf>
    <xf numFmtId="0" fontId="10" fillId="2" borderId="2" xfId="0" applyFont="1" applyFill="1" applyBorder="1" applyAlignment="1">
      <alignment horizontal="center"/>
    </xf>
  </cellXfs>
  <cellStyles count="3">
    <cellStyle name="Normal" xfId="0" builtinId="0"/>
    <cellStyle name="Normal 2" xfId="1"/>
    <cellStyle name="Percent 2" xfId="2"/>
  </cellStyles>
  <dxfs count="29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</xdr:rowOff>
    </xdr:from>
    <xdr:to>
      <xdr:col>5</xdr:col>
      <xdr:colOff>1524000</xdr:colOff>
      <xdr:row>13</xdr:row>
      <xdr:rowOff>1</xdr:rowOff>
    </xdr:to>
    <xdr:pic>
      <xdr:nvPicPr>
        <xdr:cNvPr id="2" name="Picture 1" descr="George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1"/>
          <a:ext cx="10286999" cy="2228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Worksheet%20Templates\Worksheet%20Template%20Tablets%20ver%20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niformity"/>
      <sheetName val="SST"/>
      <sheetName val="Component 1"/>
    </sheetNames>
    <sheetDataSet>
      <sheetData sheetId="0"/>
      <sheetData sheetId="1"/>
      <sheetData sheetId="2">
        <row r="45">
          <cell r="B45">
            <v>416.66666666666669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3:I68"/>
  <sheetViews>
    <sheetView tabSelected="1" view="pageBreakPreview" topLeftCell="A61" zoomScaleSheetLayoutView="100" workbookViewId="0">
      <selection activeCell="D44" sqref="D44"/>
    </sheetView>
  </sheetViews>
  <sheetFormatPr defaultRowHeight="13.5" x14ac:dyDescent="0.25"/>
  <cols>
    <col min="1" max="1" width="27.5703125" style="231" bestFit="1" customWidth="1"/>
    <col min="2" max="2" width="20.42578125" style="231" customWidth="1"/>
    <col min="3" max="3" width="31.85546875" style="231" customWidth="1"/>
    <col min="4" max="4" width="25.85546875" style="231" bestFit="1" customWidth="1"/>
    <col min="5" max="5" width="25.7109375" style="231" bestFit="1" customWidth="1"/>
    <col min="6" max="6" width="23.140625" style="231" customWidth="1"/>
    <col min="7" max="7" width="28.42578125" style="231" customWidth="1"/>
    <col min="8" max="8" width="21.5703125" style="231" customWidth="1"/>
    <col min="9" max="16384" width="9.140625" style="231"/>
  </cols>
  <sheetData>
    <row r="13" spans="1:9" x14ac:dyDescent="0.25">
      <c r="F13" s="232"/>
      <c r="G13" s="232"/>
      <c r="H13" s="232"/>
      <c r="I13" s="232"/>
    </row>
    <row r="14" spans="1:9" ht="15.75" thickBot="1" x14ac:dyDescent="0.35">
      <c r="A14" s="233"/>
      <c r="B14" s="232"/>
      <c r="C14" s="234"/>
      <c r="D14" s="232"/>
      <c r="F14" s="235"/>
      <c r="G14" s="232"/>
      <c r="H14" s="232"/>
      <c r="I14" s="232"/>
    </row>
    <row r="15" spans="1:9" ht="19.5" thickBot="1" x14ac:dyDescent="0.35">
      <c r="A15" s="290" t="s">
        <v>0</v>
      </c>
      <c r="B15" s="291"/>
      <c r="C15" s="291"/>
      <c r="D15" s="291"/>
      <c r="E15" s="291"/>
      <c r="F15" s="292"/>
      <c r="G15" s="236"/>
      <c r="H15" s="236"/>
      <c r="I15" s="232"/>
    </row>
    <row r="16" spans="1:9" ht="20.100000000000001" customHeight="1" x14ac:dyDescent="0.3">
      <c r="A16" s="293" t="s">
        <v>109</v>
      </c>
      <c r="B16" s="293"/>
      <c r="C16" s="293"/>
      <c r="D16" s="293"/>
      <c r="E16" s="293"/>
      <c r="F16" s="232"/>
      <c r="G16" s="232"/>
      <c r="H16" s="232"/>
      <c r="I16" s="232"/>
    </row>
    <row r="17" spans="1:9" ht="20.100000000000001" customHeight="1" x14ac:dyDescent="0.3">
      <c r="A17" s="237" t="s">
        <v>2</v>
      </c>
      <c r="B17" s="238" t="str">
        <f>Uniformity!C14</f>
        <v>ETORIX 120 MG Tablets</v>
      </c>
      <c r="C17" s="239"/>
      <c r="D17" s="239"/>
      <c r="E17" s="239"/>
      <c r="F17" s="232"/>
      <c r="G17" s="232"/>
      <c r="H17" s="232"/>
      <c r="I17" s="232"/>
    </row>
    <row r="18" spans="1:9" ht="20.100000000000001" customHeight="1" x14ac:dyDescent="0.3">
      <c r="A18" s="237" t="s">
        <v>4</v>
      </c>
      <c r="B18" s="238" t="str">
        <f>Uniformity!C15</f>
        <v>NDQD201501003</v>
      </c>
      <c r="C18" s="239"/>
      <c r="D18" s="239"/>
      <c r="E18" s="239"/>
      <c r="F18" s="232"/>
      <c r="G18" s="232"/>
      <c r="H18" s="232"/>
      <c r="I18" s="232"/>
    </row>
    <row r="19" spans="1:9" ht="20.100000000000001" customHeight="1" x14ac:dyDescent="0.3">
      <c r="A19" s="237" t="s">
        <v>6</v>
      </c>
      <c r="B19" s="238" t="str">
        <f>Uniformity!C16</f>
        <v>Etoricoxib</v>
      </c>
      <c r="C19" s="239"/>
      <c r="D19" s="239"/>
      <c r="E19" s="239"/>
      <c r="F19" s="232"/>
      <c r="G19" s="232"/>
      <c r="H19" s="232"/>
      <c r="I19" s="232"/>
    </row>
    <row r="20" spans="1:9" ht="20.100000000000001" customHeight="1" x14ac:dyDescent="0.3">
      <c r="A20" s="237" t="s">
        <v>8</v>
      </c>
      <c r="B20" s="238" t="str">
        <f>Uniformity!C17</f>
        <v>Etoricoxib 120mg per Tablet</v>
      </c>
      <c r="C20" s="239"/>
      <c r="D20" s="239"/>
      <c r="E20" s="239"/>
      <c r="F20" s="232"/>
      <c r="G20" s="232"/>
      <c r="H20" s="232"/>
      <c r="I20" s="232"/>
    </row>
    <row r="21" spans="1:9" ht="20.100000000000001" customHeight="1" x14ac:dyDescent="0.3">
      <c r="A21" s="237" t="s">
        <v>10</v>
      </c>
      <c r="B21" s="240" t="str">
        <f>Uniformity!C18</f>
        <v>2015-01-23 07:13:40</v>
      </c>
      <c r="C21" s="239"/>
      <c r="D21" s="239"/>
      <c r="E21" s="239"/>
      <c r="F21" s="232"/>
      <c r="G21" s="232"/>
      <c r="H21" s="232"/>
      <c r="I21" s="232"/>
    </row>
    <row r="22" spans="1:9" ht="20.100000000000001" customHeight="1" x14ac:dyDescent="0.3">
      <c r="A22" s="237" t="s">
        <v>12</v>
      </c>
      <c r="B22" s="240">
        <f>Uniformity!C19</f>
        <v>42094</v>
      </c>
      <c r="C22" s="239"/>
      <c r="D22" s="239"/>
      <c r="E22" s="239"/>
      <c r="F22" s="232"/>
      <c r="G22" s="232"/>
      <c r="H22" s="232"/>
      <c r="I22" s="232"/>
    </row>
    <row r="23" spans="1:9" ht="20.100000000000001" customHeight="1" x14ac:dyDescent="0.3">
      <c r="A23" s="237"/>
      <c r="B23" s="240"/>
      <c r="C23" s="239"/>
      <c r="D23" s="239"/>
      <c r="E23" s="239"/>
      <c r="F23" s="232"/>
      <c r="G23" s="232"/>
      <c r="H23" s="232"/>
      <c r="I23" s="232"/>
    </row>
    <row r="24" spans="1:9" ht="16.5" x14ac:dyDescent="0.3">
      <c r="A24" s="241" t="s">
        <v>13</v>
      </c>
      <c r="B24" s="242" t="s">
        <v>110</v>
      </c>
      <c r="F24" s="232"/>
      <c r="G24" s="232"/>
      <c r="H24" s="232"/>
      <c r="I24" s="232"/>
    </row>
    <row r="25" spans="1:9" ht="16.5" x14ac:dyDescent="0.3">
      <c r="A25" s="243" t="s">
        <v>26</v>
      </c>
      <c r="B25" s="244" t="str">
        <f>Etoricoxib!B26</f>
        <v>Etoricoxib</v>
      </c>
      <c r="C25" s="245"/>
      <c r="D25" s="245"/>
      <c r="E25" s="245"/>
    </row>
    <row r="26" spans="1:9" ht="16.5" x14ac:dyDescent="0.3">
      <c r="A26" s="243" t="s">
        <v>28</v>
      </c>
      <c r="B26" s="246">
        <f>Etoricoxib!B28</f>
        <v>100.09</v>
      </c>
      <c r="C26" s="245"/>
      <c r="D26" s="245"/>
      <c r="E26" s="245"/>
    </row>
    <row r="27" spans="1:9" ht="16.5" x14ac:dyDescent="0.3">
      <c r="A27" s="247" t="s">
        <v>111</v>
      </c>
      <c r="B27" s="246">
        <f>Etoricoxib!D43</f>
        <v>25.25</v>
      </c>
      <c r="C27" s="245"/>
      <c r="D27" s="245"/>
      <c r="E27" s="245"/>
    </row>
    <row r="28" spans="1:9" ht="16.5" x14ac:dyDescent="0.3">
      <c r="A28" s="247" t="s">
        <v>112</v>
      </c>
      <c r="B28" s="248">
        <f>B27/'[1]Component 1'!B45</f>
        <v>6.0599999999999994E-2</v>
      </c>
      <c r="C28" s="245"/>
      <c r="D28" s="245"/>
      <c r="E28" s="245"/>
    </row>
    <row r="29" spans="1:9" ht="15.75" x14ac:dyDescent="0.25">
      <c r="A29" s="245"/>
      <c r="B29" s="245"/>
      <c r="C29" s="245"/>
      <c r="D29" s="245"/>
      <c r="E29" s="245"/>
    </row>
    <row r="30" spans="1:9" ht="16.5" x14ac:dyDescent="0.3">
      <c r="A30" s="249" t="s">
        <v>113</v>
      </c>
      <c r="B30" s="250" t="s">
        <v>114</v>
      </c>
      <c r="C30" s="249" t="s">
        <v>115</v>
      </c>
      <c r="D30" s="249" t="s">
        <v>116</v>
      </c>
      <c r="E30" s="251" t="s">
        <v>117</v>
      </c>
    </row>
    <row r="31" spans="1:9" ht="16.5" x14ac:dyDescent="0.3">
      <c r="A31" s="252">
        <v>1</v>
      </c>
      <c r="B31" s="253">
        <v>73190885</v>
      </c>
      <c r="C31" s="253">
        <v>14731.8</v>
      </c>
      <c r="D31" s="254">
        <v>1.1000000000000001</v>
      </c>
      <c r="E31" s="255">
        <v>7</v>
      </c>
    </row>
    <row r="32" spans="1:9" ht="16.5" x14ac:dyDescent="0.3">
      <c r="A32" s="252">
        <v>2</v>
      </c>
      <c r="B32" s="253">
        <v>73096817</v>
      </c>
      <c r="C32" s="253">
        <v>14726.7</v>
      </c>
      <c r="D32" s="254">
        <v>1.1000000000000001</v>
      </c>
      <c r="E32" s="254">
        <v>7</v>
      </c>
    </row>
    <row r="33" spans="1:6" ht="16.5" x14ac:dyDescent="0.3">
      <c r="A33" s="252">
        <v>3</v>
      </c>
      <c r="B33" s="253">
        <v>73238926</v>
      </c>
      <c r="C33" s="253">
        <v>14708</v>
      </c>
      <c r="D33" s="254">
        <v>1.1000000000000001</v>
      </c>
      <c r="E33" s="254">
        <v>7</v>
      </c>
    </row>
    <row r="34" spans="1:6" ht="16.5" x14ac:dyDescent="0.3">
      <c r="A34" s="252">
        <v>4</v>
      </c>
      <c r="B34" s="253">
        <v>73167302</v>
      </c>
      <c r="C34" s="253">
        <v>14794.5</v>
      </c>
      <c r="D34" s="254">
        <v>1.1000000000000001</v>
      </c>
      <c r="E34" s="254">
        <v>7</v>
      </c>
    </row>
    <row r="35" spans="1:6" ht="16.5" x14ac:dyDescent="0.3">
      <c r="A35" s="252">
        <v>5</v>
      </c>
      <c r="B35" s="253">
        <v>73214344</v>
      </c>
      <c r="C35" s="253">
        <v>14782.2</v>
      </c>
      <c r="D35" s="254">
        <v>1.1000000000000001</v>
      </c>
      <c r="E35" s="254">
        <v>7</v>
      </c>
    </row>
    <row r="36" spans="1:6" ht="16.5" x14ac:dyDescent="0.3">
      <c r="A36" s="252">
        <v>6</v>
      </c>
      <c r="B36" s="256">
        <v>73191696</v>
      </c>
      <c r="C36" s="256">
        <v>14817.5</v>
      </c>
      <c r="D36" s="257">
        <v>1.1000000000000001</v>
      </c>
      <c r="E36" s="257">
        <v>7</v>
      </c>
    </row>
    <row r="37" spans="1:6" ht="16.5" x14ac:dyDescent="0.3">
      <c r="A37" s="258" t="s">
        <v>118</v>
      </c>
      <c r="B37" s="259">
        <f>AVERAGE(B31:B36)</f>
        <v>73183328.333333328</v>
      </c>
      <c r="C37" s="260">
        <f>AVERAGE(C31:C36)</f>
        <v>14760.116666666667</v>
      </c>
      <c r="D37" s="261">
        <f>AVERAGE(D31:D36)</f>
        <v>1.0999999999999999</v>
      </c>
      <c r="E37" s="261">
        <f>AVERAGE(E31:E36)</f>
        <v>7</v>
      </c>
    </row>
    <row r="38" spans="1:6" ht="16.5" x14ac:dyDescent="0.3">
      <c r="A38" s="262" t="s">
        <v>119</v>
      </c>
      <c r="B38" s="263">
        <f>(STDEV(B31:B36)/B37)</f>
        <v>6.6721175625843816E-4</v>
      </c>
      <c r="C38" s="264"/>
      <c r="D38" s="264"/>
      <c r="E38" s="265"/>
      <c r="F38" s="232"/>
    </row>
    <row r="39" spans="1:6" s="232" customFormat="1" ht="16.5" x14ac:dyDescent="0.3">
      <c r="A39" s="266" t="s">
        <v>65</v>
      </c>
      <c r="B39" s="267">
        <f>COUNT(B31:B36)</f>
        <v>6</v>
      </c>
      <c r="C39" s="268"/>
      <c r="D39" s="269"/>
      <c r="E39" s="270"/>
    </row>
    <row r="40" spans="1:6" s="232" customFormat="1" ht="15.75" x14ac:dyDescent="0.25">
      <c r="A40" s="245"/>
      <c r="B40" s="245"/>
      <c r="C40" s="245"/>
      <c r="D40" s="245"/>
      <c r="E40" s="271"/>
    </row>
    <row r="41" spans="1:6" s="232" customFormat="1" ht="16.5" x14ac:dyDescent="0.3">
      <c r="A41" s="243" t="s">
        <v>120</v>
      </c>
      <c r="B41" s="272" t="s">
        <v>121</v>
      </c>
      <c r="C41" s="273"/>
      <c r="D41" s="273"/>
      <c r="E41" s="274"/>
    </row>
    <row r="42" spans="1:6" ht="16.5" x14ac:dyDescent="0.3">
      <c r="A42" s="243"/>
      <c r="B42" s="272" t="s">
        <v>122</v>
      </c>
      <c r="C42" s="273"/>
      <c r="D42" s="273"/>
      <c r="E42" s="274"/>
      <c r="F42" s="232"/>
    </row>
    <row r="43" spans="1:6" ht="16.5" x14ac:dyDescent="0.3">
      <c r="A43" s="243"/>
      <c r="B43" s="275" t="s">
        <v>123</v>
      </c>
      <c r="C43" s="273"/>
      <c r="D43" s="273"/>
      <c r="E43" s="273"/>
    </row>
    <row r="44" spans="1:6" ht="15.75" x14ac:dyDescent="0.25">
      <c r="A44" s="245"/>
      <c r="B44" s="245"/>
      <c r="C44" s="245"/>
      <c r="D44" s="245"/>
      <c r="E44" s="245"/>
    </row>
    <row r="45" spans="1:6" ht="16.5" x14ac:dyDescent="0.3">
      <c r="A45" s="241" t="s">
        <v>13</v>
      </c>
      <c r="B45" s="242" t="s">
        <v>124</v>
      </c>
    </row>
    <row r="46" spans="1:6" ht="16.5" x14ac:dyDescent="0.3">
      <c r="A46" s="243" t="s">
        <v>26</v>
      </c>
      <c r="B46" s="244"/>
      <c r="C46" s="245"/>
      <c r="D46" s="245"/>
      <c r="E46" s="245"/>
    </row>
    <row r="47" spans="1:6" ht="16.5" x14ac:dyDescent="0.3">
      <c r="A47" s="243" t="s">
        <v>28</v>
      </c>
      <c r="B47" s="246"/>
      <c r="C47" s="245"/>
      <c r="D47" s="245"/>
      <c r="E47" s="245"/>
    </row>
    <row r="48" spans="1:6" ht="16.5" x14ac:dyDescent="0.3">
      <c r="A48" s="247" t="s">
        <v>111</v>
      </c>
      <c r="B48" s="246"/>
      <c r="C48" s="245"/>
      <c r="D48" s="245"/>
      <c r="E48" s="245"/>
    </row>
    <row r="49" spans="1:6" ht="16.5" x14ac:dyDescent="0.3">
      <c r="A49" s="247" t="s">
        <v>112</v>
      </c>
      <c r="B49" s="248"/>
      <c r="C49" s="245"/>
      <c r="D49" s="245"/>
      <c r="E49" s="245"/>
    </row>
    <row r="50" spans="1:6" ht="15.75" x14ac:dyDescent="0.25">
      <c r="A50" s="245"/>
      <c r="B50" s="245"/>
      <c r="C50" s="245"/>
      <c r="D50" s="245"/>
      <c r="E50" s="245"/>
    </row>
    <row r="51" spans="1:6" ht="16.5" x14ac:dyDescent="0.3">
      <c r="A51" s="249" t="s">
        <v>113</v>
      </c>
      <c r="B51" s="250" t="s">
        <v>114</v>
      </c>
      <c r="C51" s="249" t="s">
        <v>115</v>
      </c>
      <c r="D51" s="249" t="s">
        <v>116</v>
      </c>
      <c r="E51" s="251" t="s">
        <v>117</v>
      </c>
    </row>
    <row r="52" spans="1:6" ht="16.5" x14ac:dyDescent="0.3">
      <c r="A52" s="252">
        <v>1</v>
      </c>
      <c r="B52" s="253"/>
      <c r="C52" s="253"/>
      <c r="D52" s="254"/>
      <c r="E52" s="255"/>
    </row>
    <row r="53" spans="1:6" ht="16.5" x14ac:dyDescent="0.3">
      <c r="A53" s="252">
        <v>2</v>
      </c>
      <c r="B53" s="253"/>
      <c r="C53" s="253"/>
      <c r="D53" s="254"/>
      <c r="E53" s="254"/>
    </row>
    <row r="54" spans="1:6" ht="16.5" x14ac:dyDescent="0.3">
      <c r="A54" s="252">
        <v>3</v>
      </c>
      <c r="B54" s="253"/>
      <c r="C54" s="253"/>
      <c r="D54" s="254"/>
      <c r="E54" s="254"/>
    </row>
    <row r="55" spans="1:6" ht="16.5" x14ac:dyDescent="0.3">
      <c r="A55" s="252">
        <v>4</v>
      </c>
      <c r="B55" s="253"/>
      <c r="C55" s="253"/>
      <c r="D55" s="254"/>
      <c r="E55" s="254"/>
    </row>
    <row r="56" spans="1:6" ht="16.5" x14ac:dyDescent="0.3">
      <c r="A56" s="252">
        <v>5</v>
      </c>
      <c r="B56" s="253"/>
      <c r="C56" s="253"/>
      <c r="D56" s="254"/>
      <c r="E56" s="254"/>
    </row>
    <row r="57" spans="1:6" ht="16.5" x14ac:dyDescent="0.3">
      <c r="A57" s="252">
        <v>6</v>
      </c>
      <c r="B57" s="256"/>
      <c r="C57" s="256"/>
      <c r="D57" s="257"/>
      <c r="E57" s="257"/>
    </row>
    <row r="58" spans="1:6" ht="16.5" x14ac:dyDescent="0.3">
      <c r="A58" s="258" t="s">
        <v>118</v>
      </c>
      <c r="B58" s="259" t="e">
        <f>AVERAGE(B52:B57)</f>
        <v>#DIV/0!</v>
      </c>
      <c r="C58" s="260" t="e">
        <f>AVERAGE(C52:C57)</f>
        <v>#DIV/0!</v>
      </c>
      <c r="D58" s="261" t="e">
        <f>AVERAGE(D52:D57)</f>
        <v>#DIV/0!</v>
      </c>
      <c r="E58" s="261" t="e">
        <f>AVERAGE(E52:E57)</f>
        <v>#DIV/0!</v>
      </c>
    </row>
    <row r="59" spans="1:6" ht="16.5" x14ac:dyDescent="0.3">
      <c r="A59" s="262" t="s">
        <v>119</v>
      </c>
      <c r="B59" s="263" t="e">
        <f>(STDEV(B52:B57)/B58)</f>
        <v>#DIV/0!</v>
      </c>
      <c r="C59" s="264"/>
      <c r="D59" s="264"/>
      <c r="E59" s="265"/>
      <c r="F59" s="232"/>
    </row>
    <row r="60" spans="1:6" s="232" customFormat="1" ht="16.5" x14ac:dyDescent="0.3">
      <c r="A60" s="266" t="s">
        <v>65</v>
      </c>
      <c r="B60" s="267">
        <f>COUNT(B52:B57)</f>
        <v>0</v>
      </c>
      <c r="C60" s="268"/>
      <c r="D60" s="269"/>
      <c r="E60" s="270"/>
    </row>
    <row r="61" spans="1:6" s="232" customFormat="1" ht="15.75" x14ac:dyDescent="0.25">
      <c r="A61" s="245"/>
      <c r="B61" s="245"/>
      <c r="C61" s="245"/>
      <c r="D61" s="245"/>
      <c r="E61" s="271"/>
    </row>
    <row r="62" spans="1:6" s="232" customFormat="1" ht="16.5" x14ac:dyDescent="0.3">
      <c r="A62" s="243" t="s">
        <v>120</v>
      </c>
      <c r="B62" s="272" t="s">
        <v>121</v>
      </c>
      <c r="C62" s="273"/>
      <c r="D62" s="273"/>
      <c r="E62" s="274"/>
    </row>
    <row r="63" spans="1:6" ht="16.5" x14ac:dyDescent="0.3">
      <c r="A63" s="243"/>
      <c r="B63" s="272" t="s">
        <v>122</v>
      </c>
      <c r="C63" s="273"/>
      <c r="D63" s="273"/>
      <c r="E63" s="274"/>
      <c r="F63" s="232"/>
    </row>
    <row r="64" spans="1:6" ht="16.5" x14ac:dyDescent="0.3">
      <c r="A64" s="243"/>
      <c r="B64" s="275" t="s">
        <v>123</v>
      </c>
      <c r="C64" s="273"/>
      <c r="D64" s="273"/>
      <c r="E64" s="273"/>
    </row>
    <row r="65" spans="1:6" ht="16.5" thickBot="1" x14ac:dyDescent="0.3">
      <c r="A65" s="276"/>
      <c r="B65" s="277"/>
      <c r="C65" s="245"/>
      <c r="D65" s="278"/>
      <c r="E65" s="245"/>
      <c r="F65" s="279"/>
    </row>
    <row r="66" spans="1:6" ht="16.5" x14ac:dyDescent="0.3">
      <c r="A66" s="245"/>
      <c r="B66" s="280" t="s">
        <v>20</v>
      </c>
      <c r="C66" s="280"/>
      <c r="D66" s="281" t="s">
        <v>21</v>
      </c>
      <c r="E66" s="282"/>
      <c r="F66" s="281" t="s">
        <v>22</v>
      </c>
    </row>
    <row r="67" spans="1:6" ht="34.5" customHeight="1" x14ac:dyDescent="0.3">
      <c r="A67" s="283" t="s">
        <v>23</v>
      </c>
      <c r="B67" s="284"/>
      <c r="C67" s="285"/>
      <c r="D67" s="284"/>
      <c r="E67" s="271"/>
      <c r="F67" s="286"/>
    </row>
    <row r="68" spans="1:6" ht="34.5" customHeight="1" x14ac:dyDescent="0.3">
      <c r="A68" s="283" t="s">
        <v>24</v>
      </c>
      <c r="B68" s="287"/>
      <c r="C68" s="288"/>
      <c r="D68" s="287"/>
      <c r="E68" s="271"/>
      <c r="F68" s="289"/>
    </row>
  </sheetData>
  <sheetProtection formatCells="0" formatColumns="0" formatRows="0"/>
  <mergeCells count="2">
    <mergeCell ref="A15:F15"/>
    <mergeCell ref="A16:E16"/>
  </mergeCells>
  <printOptions horizontalCentered="1"/>
  <pageMargins left="0.75" right="0.75" top="0.49" bottom="1" header="0.5" footer="0.5"/>
  <pageSetup scale="45" orientation="landscape" r:id="rId1"/>
  <headerFooter alignWithMargins="0">
    <oddFooter>&amp;C&amp;P of &amp;N&amp;R&amp;D &amp;T</oddFooter>
  </headerFooter>
  <colBreaks count="1" manualBreakCount="1">
    <brk id="5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4" workbookViewId="0">
      <selection activeCell="F20" sqref="F20"/>
    </sheetView>
  </sheetViews>
  <sheetFormatPr defaultRowHeight="12.75" x14ac:dyDescent="0.2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2"/>
    <row r="11" spans="1:7" ht="13.5" customHeight="1" x14ac:dyDescent="0.25">
      <c r="A11" s="297" t="s">
        <v>0</v>
      </c>
      <c r="B11" s="298"/>
      <c r="C11" s="298"/>
      <c r="D11" s="298"/>
      <c r="E11" s="298"/>
      <c r="F11" s="299"/>
      <c r="G11" s="41"/>
    </row>
    <row r="12" spans="1:7" ht="16.5" customHeight="1" x14ac:dyDescent="0.3">
      <c r="A12" s="296" t="s">
        <v>1</v>
      </c>
      <c r="B12" s="296"/>
      <c r="C12" s="296"/>
      <c r="D12" s="296"/>
      <c r="E12" s="296"/>
      <c r="F12" s="296"/>
      <c r="G12" s="40"/>
    </row>
    <row r="14" spans="1:7" ht="16.5" customHeight="1" x14ac:dyDescent="0.3">
      <c r="A14" s="301" t="s">
        <v>2</v>
      </c>
      <c r="B14" s="301"/>
      <c r="C14" s="10" t="s">
        <v>3</v>
      </c>
    </row>
    <row r="15" spans="1:7" ht="16.5" customHeight="1" x14ac:dyDescent="0.3">
      <c r="A15" s="301" t="s">
        <v>4</v>
      </c>
      <c r="B15" s="301"/>
      <c r="C15" s="10" t="s">
        <v>5</v>
      </c>
    </row>
    <row r="16" spans="1:7" ht="16.5" customHeight="1" x14ac:dyDescent="0.3">
      <c r="A16" s="301" t="s">
        <v>6</v>
      </c>
      <c r="B16" s="301"/>
      <c r="C16" s="10" t="s">
        <v>7</v>
      </c>
    </row>
    <row r="17" spans="1:5" ht="16.5" customHeight="1" x14ac:dyDescent="0.3">
      <c r="A17" s="301" t="s">
        <v>8</v>
      </c>
      <c r="B17" s="301"/>
      <c r="C17" s="10" t="s">
        <v>9</v>
      </c>
    </row>
    <row r="18" spans="1:5" ht="16.5" customHeight="1" x14ac:dyDescent="0.3">
      <c r="A18" s="301" t="s">
        <v>10</v>
      </c>
      <c r="B18" s="301"/>
      <c r="C18" s="47" t="s">
        <v>11</v>
      </c>
    </row>
    <row r="19" spans="1:5" ht="16.5" customHeight="1" x14ac:dyDescent="0.3">
      <c r="A19" s="301" t="s">
        <v>12</v>
      </c>
      <c r="B19" s="301"/>
      <c r="C19" s="47">
        <v>42094</v>
      </c>
    </row>
    <row r="20" spans="1:5" ht="16.5" customHeight="1" x14ac:dyDescent="0.3">
      <c r="A20" s="12"/>
      <c r="B20" s="12"/>
      <c r="C20" s="27"/>
    </row>
    <row r="21" spans="1:5" ht="16.5" customHeight="1" x14ac:dyDescent="0.3">
      <c r="A21" s="296" t="s">
        <v>13</v>
      </c>
      <c r="B21" s="296"/>
      <c r="C21" s="9" t="s">
        <v>14</v>
      </c>
      <c r="D21" s="16"/>
    </row>
    <row r="22" spans="1:5" ht="15.75" customHeight="1" x14ac:dyDescent="0.3">
      <c r="A22" s="300"/>
      <c r="B22" s="300"/>
      <c r="C22" s="7"/>
      <c r="D22" s="300"/>
      <c r="E22" s="300"/>
    </row>
    <row r="23" spans="1:5" ht="33.75" customHeight="1" x14ac:dyDescent="0.3">
      <c r="C23" s="36" t="s">
        <v>15</v>
      </c>
      <c r="D23" s="35" t="s">
        <v>16</v>
      </c>
      <c r="E23" s="2"/>
    </row>
    <row r="24" spans="1:5" ht="15.75" customHeight="1" x14ac:dyDescent="0.25">
      <c r="C24" s="45">
        <v>247.33</v>
      </c>
      <c r="D24" s="37">
        <f t="shared" ref="D24:D43" si="0">(C24-$C$46)/$C$46</f>
        <v>7.3721081785599173E-3</v>
      </c>
      <c r="E24" s="3"/>
    </row>
    <row r="25" spans="1:5" ht="15.75" customHeight="1" x14ac:dyDescent="0.25">
      <c r="C25" s="45">
        <v>247.38</v>
      </c>
      <c r="D25" s="38">
        <f t="shared" si="0"/>
        <v>7.5757575757576315E-3</v>
      </c>
      <c r="E25" s="3"/>
    </row>
    <row r="26" spans="1:5" ht="15.75" customHeight="1" x14ac:dyDescent="0.25">
      <c r="C26" s="45">
        <v>246.94</v>
      </c>
      <c r="D26" s="38">
        <f t="shared" si="0"/>
        <v>5.7836428804171388E-3</v>
      </c>
      <c r="E26" s="3"/>
    </row>
    <row r="27" spans="1:5" ht="15.75" customHeight="1" x14ac:dyDescent="0.25">
      <c r="C27" s="45">
        <v>252.72</v>
      </c>
      <c r="D27" s="38">
        <f t="shared" si="0"/>
        <v>2.932551319648101E-2</v>
      </c>
      <c r="E27" s="3"/>
    </row>
    <row r="28" spans="1:5" ht="15.75" customHeight="1" x14ac:dyDescent="0.25">
      <c r="C28" s="45">
        <v>243.9</v>
      </c>
      <c r="D28" s="38">
        <f t="shared" si="0"/>
        <v>-6.5982404692081142E-3</v>
      </c>
      <c r="E28" s="3"/>
    </row>
    <row r="29" spans="1:5" ht="15.75" customHeight="1" x14ac:dyDescent="0.25">
      <c r="C29" s="45">
        <v>245.61</v>
      </c>
      <c r="D29" s="38">
        <f t="shared" si="0"/>
        <v>3.665689149561414E-4</v>
      </c>
      <c r="E29" s="3"/>
    </row>
    <row r="30" spans="1:5" ht="15.75" customHeight="1" x14ac:dyDescent="0.25">
      <c r="C30" s="45">
        <v>247.55</v>
      </c>
      <c r="D30" s="38">
        <f t="shared" si="0"/>
        <v>8.2681655262301628E-3</v>
      </c>
      <c r="E30" s="3"/>
    </row>
    <row r="31" spans="1:5" ht="15.75" customHeight="1" x14ac:dyDescent="0.25">
      <c r="C31" s="45">
        <v>242.04</v>
      </c>
      <c r="D31" s="38">
        <f t="shared" si="0"/>
        <v>-1.4173998044965747E-2</v>
      </c>
      <c r="E31" s="3"/>
    </row>
    <row r="32" spans="1:5" ht="15.75" customHeight="1" x14ac:dyDescent="0.25">
      <c r="C32" s="45">
        <v>244.4</v>
      </c>
      <c r="D32" s="38">
        <f t="shared" si="0"/>
        <v>-4.561746497230271E-3</v>
      </c>
      <c r="E32" s="3"/>
    </row>
    <row r="33" spans="1:7" ht="15.75" customHeight="1" x14ac:dyDescent="0.25">
      <c r="C33" s="45">
        <v>245.41</v>
      </c>
      <c r="D33" s="38">
        <f t="shared" si="0"/>
        <v>-4.4802867383506527E-4</v>
      </c>
      <c r="E33" s="3"/>
    </row>
    <row r="34" spans="1:7" ht="15.75" customHeight="1" x14ac:dyDescent="0.25">
      <c r="C34" s="45">
        <v>243.52</v>
      </c>
      <c r="D34" s="38">
        <f t="shared" si="0"/>
        <v>-8.1459758879112564E-3</v>
      </c>
      <c r="E34" s="3"/>
    </row>
    <row r="35" spans="1:7" ht="15.75" customHeight="1" x14ac:dyDescent="0.25">
      <c r="C35" s="45">
        <v>246.81</v>
      </c>
      <c r="D35" s="38">
        <f t="shared" si="0"/>
        <v>5.2541544477029186E-3</v>
      </c>
      <c r="E35" s="3"/>
    </row>
    <row r="36" spans="1:7" ht="15.75" customHeight="1" x14ac:dyDescent="0.25">
      <c r="C36" s="45">
        <v>243.56</v>
      </c>
      <c r="D36" s="38">
        <f t="shared" si="0"/>
        <v>-7.9830563701530615E-3</v>
      </c>
      <c r="E36" s="3"/>
    </row>
    <row r="37" spans="1:7" ht="15.75" customHeight="1" x14ac:dyDescent="0.25">
      <c r="C37" s="45">
        <v>241.76</v>
      </c>
      <c r="D37" s="38">
        <f t="shared" si="0"/>
        <v>-1.5314434669273343E-2</v>
      </c>
      <c r="E37" s="3"/>
    </row>
    <row r="38" spans="1:7" ht="15.75" customHeight="1" x14ac:dyDescent="0.25">
      <c r="C38" s="45">
        <v>246.48</v>
      </c>
      <c r="D38" s="38">
        <f t="shared" si="0"/>
        <v>3.9100684261974914E-3</v>
      </c>
      <c r="E38" s="3"/>
    </row>
    <row r="39" spans="1:7" ht="15.75" customHeight="1" x14ac:dyDescent="0.25">
      <c r="C39" s="45">
        <v>243.66</v>
      </c>
      <c r="D39" s="38">
        <f t="shared" si="0"/>
        <v>-7.5757575757575161E-3</v>
      </c>
      <c r="E39" s="3"/>
    </row>
    <row r="40" spans="1:7" ht="15.75" customHeight="1" x14ac:dyDescent="0.25">
      <c r="C40" s="45">
        <v>246.49</v>
      </c>
      <c r="D40" s="38">
        <f t="shared" si="0"/>
        <v>3.9507983056371269E-3</v>
      </c>
      <c r="E40" s="3"/>
    </row>
    <row r="41" spans="1:7" ht="15.75" customHeight="1" x14ac:dyDescent="0.25">
      <c r="C41" s="45">
        <v>247.24</v>
      </c>
      <c r="D41" s="38">
        <f t="shared" si="0"/>
        <v>7.0055392636038912E-3</v>
      </c>
      <c r="E41" s="3"/>
    </row>
    <row r="42" spans="1:7" ht="15.75" customHeight="1" x14ac:dyDescent="0.25">
      <c r="C42" s="45">
        <v>242.06</v>
      </c>
      <c r="D42" s="38">
        <f t="shared" si="0"/>
        <v>-1.409253828608659E-2</v>
      </c>
      <c r="E42" s="3"/>
    </row>
    <row r="43" spans="1:7" ht="16.5" customHeight="1" x14ac:dyDescent="0.25">
      <c r="C43" s="46">
        <v>245.54</v>
      </c>
      <c r="D43" s="39">
        <f t="shared" si="0"/>
        <v>8.1459758879155392E-5</v>
      </c>
      <c r="E43" s="3"/>
    </row>
    <row r="44" spans="1:7" ht="16.5" customHeight="1" x14ac:dyDescent="0.25">
      <c r="C44" s="4"/>
      <c r="D44" s="3"/>
      <c r="E44" s="5"/>
    </row>
    <row r="45" spans="1:7" ht="16.5" customHeight="1" x14ac:dyDescent="0.25">
      <c r="B45" s="32" t="s">
        <v>17</v>
      </c>
      <c r="C45" s="33">
        <f>SUM(C24:C44)</f>
        <v>4910.3999999999996</v>
      </c>
      <c r="D45" s="28"/>
      <c r="E45" s="4"/>
    </row>
    <row r="46" spans="1:7" ht="17.25" customHeight="1" x14ac:dyDescent="0.2">
      <c r="B46" s="32" t="s">
        <v>18</v>
      </c>
      <c r="C46" s="34">
        <f>AVERAGE(C24:C44)</f>
        <v>245.51999999999998</v>
      </c>
      <c r="E46" s="6"/>
    </row>
    <row r="47" spans="1:7" ht="17.25" customHeight="1" x14ac:dyDescent="0.3">
      <c r="A47" s="10"/>
      <c r="B47" s="29"/>
      <c r="D47" s="8"/>
      <c r="E47" s="6"/>
    </row>
    <row r="48" spans="1:7" ht="33.75" customHeight="1" x14ac:dyDescent="0.3">
      <c r="B48" s="42" t="s">
        <v>18</v>
      </c>
      <c r="C48" s="35" t="s">
        <v>19</v>
      </c>
      <c r="D48" s="30"/>
      <c r="G48" s="8"/>
    </row>
    <row r="49" spans="1:6" ht="17.25" customHeight="1" x14ac:dyDescent="0.3">
      <c r="B49" s="294">
        <f>C46</f>
        <v>245.51999999999998</v>
      </c>
      <c r="C49" s="43">
        <f>-IF(C46&lt;=80,10%,IF(C46&lt;250,7.5%,5%))</f>
        <v>-7.4999999999999997E-2</v>
      </c>
      <c r="D49" s="31">
        <f>IF(C46&lt;=80,C46*0.9,IF(C46&lt;250,C46*0.925,C46*0.95))</f>
        <v>227.10599999999999</v>
      </c>
    </row>
    <row r="50" spans="1:6" ht="17.25" customHeight="1" x14ac:dyDescent="0.3">
      <c r="B50" s="295"/>
      <c r="C50" s="44">
        <f>IF(C46&lt;=80, 10%, IF(C46&lt;250, 7.5%, 5%))</f>
        <v>7.4999999999999997E-2</v>
      </c>
      <c r="D50" s="31">
        <f>IF(C46&lt;=80, C46*1.1, IF(C46&lt;250, C46*1.075, C46*1.05))</f>
        <v>263.93399999999997</v>
      </c>
    </row>
    <row r="51" spans="1:6" ht="16.5" customHeight="1" x14ac:dyDescent="0.25">
      <c r="A51" s="13"/>
      <c r="B51" s="14"/>
      <c r="C51" s="10"/>
      <c r="D51" s="15"/>
      <c r="E51" s="10"/>
      <c r="F51" s="16"/>
    </row>
    <row r="52" spans="1:6" ht="16.5" customHeight="1" x14ac:dyDescent="0.3">
      <c r="A52" s="10"/>
      <c r="B52" s="17" t="s">
        <v>20</v>
      </c>
      <c r="C52" s="17"/>
      <c r="D52" s="18" t="s">
        <v>21</v>
      </c>
      <c r="E52" s="19"/>
      <c r="F52" s="18" t="s">
        <v>22</v>
      </c>
    </row>
    <row r="53" spans="1:6" ht="34.5" customHeight="1" x14ac:dyDescent="0.3">
      <c r="A53" s="20" t="s">
        <v>23</v>
      </c>
      <c r="B53" s="21"/>
      <c r="C53" s="22"/>
      <c r="D53" s="21"/>
      <c r="E53" s="11"/>
      <c r="F53" s="23"/>
    </row>
    <row r="54" spans="1:6" ht="34.5" customHeight="1" x14ac:dyDescent="0.3">
      <c r="A54" s="20" t="s">
        <v>24</v>
      </c>
      <c r="B54" s="24"/>
      <c r="C54" s="25"/>
      <c r="D54" s="24"/>
      <c r="E54" s="11"/>
      <c r="F54" s="26"/>
    </row>
  </sheetData>
  <sheetProtection formatCells="0" formatColumns="0" formatRows="0" insertColumns="0" insertRows="0" insertHyperlinks="0" deleteColumns="0" deleteRows="0" sort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28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27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26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25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24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23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22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21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20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19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8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17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16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15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14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13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12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11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10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9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8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5:N250"/>
  <sheetViews>
    <sheetView view="pageBreakPreview" topLeftCell="A22" zoomScale="60" zoomScaleNormal="55" workbookViewId="0">
      <selection activeCell="B36" sqref="B36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5" spans="1:8" ht="19.5" customHeight="1" x14ac:dyDescent="0.3">
      <c r="A15" s="48"/>
    </row>
    <row r="16" spans="1:8" ht="19.5" customHeight="1" x14ac:dyDescent="0.3">
      <c r="A16" s="303" t="s">
        <v>0</v>
      </c>
      <c r="B16" s="304"/>
      <c r="C16" s="304"/>
      <c r="D16" s="304"/>
      <c r="E16" s="304"/>
      <c r="F16" s="304"/>
      <c r="G16" s="304"/>
      <c r="H16" s="305"/>
    </row>
    <row r="17" spans="1:14" ht="20.25" customHeight="1" x14ac:dyDescent="0.25">
      <c r="A17" s="306" t="s">
        <v>25</v>
      </c>
      <c r="B17" s="306"/>
      <c r="C17" s="306"/>
      <c r="D17" s="306"/>
      <c r="E17" s="306"/>
      <c r="F17" s="306"/>
      <c r="G17" s="306"/>
      <c r="H17" s="306"/>
    </row>
    <row r="18" spans="1:14" ht="26.25" customHeight="1" x14ac:dyDescent="0.4">
      <c r="A18" s="50" t="s">
        <v>2</v>
      </c>
      <c r="B18" s="302" t="s">
        <v>3</v>
      </c>
      <c r="C18" s="302"/>
      <c r="D18" s="228"/>
      <c r="E18" s="51"/>
      <c r="F18" s="52"/>
      <c r="G18" s="52"/>
      <c r="H18" s="52"/>
    </row>
    <row r="19" spans="1:14" ht="26.25" customHeight="1" x14ac:dyDescent="0.4">
      <c r="A19" s="50" t="s">
        <v>4</v>
      </c>
      <c r="B19" s="53" t="s">
        <v>5</v>
      </c>
      <c r="C19" s="52">
        <v>1</v>
      </c>
      <c r="D19" s="52"/>
      <c r="E19" s="52"/>
      <c r="F19" s="52"/>
      <c r="G19" s="52"/>
      <c r="H19" s="52"/>
    </row>
    <row r="20" spans="1:14" ht="26.25" customHeight="1" x14ac:dyDescent="0.4">
      <c r="A20" s="50" t="s">
        <v>6</v>
      </c>
      <c r="B20" s="307" t="s">
        <v>7</v>
      </c>
      <c r="C20" s="307"/>
      <c r="D20" s="52"/>
      <c r="E20" s="52"/>
      <c r="F20" s="52"/>
      <c r="G20" s="52"/>
      <c r="H20" s="52"/>
    </row>
    <row r="21" spans="1:14" ht="26.25" customHeight="1" x14ac:dyDescent="0.4">
      <c r="A21" s="50" t="s">
        <v>8</v>
      </c>
      <c r="B21" s="307" t="s">
        <v>9</v>
      </c>
      <c r="C21" s="307"/>
      <c r="D21" s="307"/>
      <c r="E21" s="307"/>
      <c r="F21" s="307"/>
      <c r="G21" s="307"/>
      <c r="H21" s="307"/>
      <c r="I21" s="54"/>
    </row>
    <row r="22" spans="1:14" ht="26.25" customHeight="1" x14ac:dyDescent="0.4">
      <c r="A22" s="50" t="s">
        <v>10</v>
      </c>
      <c r="B22" s="55" t="s">
        <v>11</v>
      </c>
      <c r="C22" s="52"/>
      <c r="D22" s="52"/>
      <c r="E22" s="52"/>
      <c r="F22" s="52"/>
      <c r="G22" s="52"/>
      <c r="H22" s="52"/>
    </row>
    <row r="23" spans="1:14" ht="26.25" customHeight="1" x14ac:dyDescent="0.4">
      <c r="A23" s="50" t="s">
        <v>12</v>
      </c>
      <c r="B23" s="55">
        <v>42094</v>
      </c>
      <c r="C23" s="52"/>
      <c r="D23" s="52"/>
      <c r="E23" s="52"/>
      <c r="F23" s="52"/>
      <c r="G23" s="52"/>
      <c r="H23" s="52"/>
    </row>
    <row r="24" spans="1:14" ht="18.75" x14ac:dyDescent="0.3">
      <c r="A24" s="50"/>
      <c r="B24" s="56"/>
    </row>
    <row r="25" spans="1:14" ht="18.75" x14ac:dyDescent="0.3">
      <c r="A25" s="57" t="s">
        <v>13</v>
      </c>
      <c r="B25" s="56"/>
    </row>
    <row r="26" spans="1:14" ht="26.25" customHeight="1" x14ac:dyDescent="0.4">
      <c r="A26" s="58" t="s">
        <v>26</v>
      </c>
      <c r="B26" s="302" t="s">
        <v>7</v>
      </c>
      <c r="C26" s="302"/>
    </row>
    <row r="27" spans="1:14" ht="26.25" customHeight="1" x14ac:dyDescent="0.4">
      <c r="A27" s="59" t="s">
        <v>27</v>
      </c>
      <c r="B27" s="308" t="s">
        <v>106</v>
      </c>
      <c r="C27" s="308"/>
    </row>
    <row r="28" spans="1:14" ht="27" customHeight="1" x14ac:dyDescent="0.4">
      <c r="A28" s="59" t="s">
        <v>28</v>
      </c>
      <c r="B28" s="60">
        <v>100.09</v>
      </c>
    </row>
    <row r="29" spans="1:14" s="15" customFormat="1" ht="27" customHeight="1" x14ac:dyDescent="0.4">
      <c r="A29" s="59" t="s">
        <v>29</v>
      </c>
      <c r="B29" s="61"/>
      <c r="C29" s="309" t="s">
        <v>30</v>
      </c>
      <c r="D29" s="310"/>
      <c r="E29" s="310"/>
      <c r="F29" s="310"/>
      <c r="G29" s="311"/>
      <c r="I29" s="62"/>
      <c r="J29" s="62"/>
      <c r="K29" s="62"/>
      <c r="L29" s="62"/>
    </row>
    <row r="30" spans="1:14" s="15" customFormat="1" ht="19.5" customHeight="1" x14ac:dyDescent="0.3">
      <c r="A30" s="59" t="s">
        <v>31</v>
      </c>
      <c r="B30" s="63">
        <f>B28-B29</f>
        <v>100.09</v>
      </c>
      <c r="C30" s="64"/>
      <c r="D30" s="64"/>
      <c r="E30" s="64"/>
      <c r="F30" s="64"/>
      <c r="G30" s="65"/>
      <c r="I30" s="62"/>
      <c r="J30" s="62"/>
      <c r="K30" s="62"/>
      <c r="L30" s="62"/>
    </row>
    <row r="31" spans="1:14" s="15" customFormat="1" ht="27" customHeight="1" x14ac:dyDescent="0.4">
      <c r="A31" s="59" t="s">
        <v>32</v>
      </c>
      <c r="B31" s="66">
        <v>1</v>
      </c>
      <c r="C31" s="312" t="s">
        <v>33</v>
      </c>
      <c r="D31" s="313"/>
      <c r="E31" s="313"/>
      <c r="F31" s="313"/>
      <c r="G31" s="313"/>
      <c r="H31" s="314"/>
      <c r="I31" s="62"/>
      <c r="J31" s="62"/>
      <c r="K31" s="62"/>
      <c r="L31" s="62"/>
    </row>
    <row r="32" spans="1:14" s="15" customFormat="1" ht="27" customHeight="1" x14ac:dyDescent="0.4">
      <c r="A32" s="59" t="s">
        <v>34</v>
      </c>
      <c r="B32" s="66">
        <v>1</v>
      </c>
      <c r="C32" s="312" t="s">
        <v>35</v>
      </c>
      <c r="D32" s="313"/>
      <c r="E32" s="313"/>
      <c r="F32" s="313"/>
      <c r="G32" s="313"/>
      <c r="H32" s="314"/>
      <c r="I32" s="62"/>
      <c r="J32" s="62"/>
      <c r="K32" s="62"/>
      <c r="L32" s="67"/>
      <c r="M32" s="67"/>
      <c r="N32" s="68"/>
    </row>
    <row r="33" spans="1:14" s="15" customFormat="1" ht="17.25" customHeight="1" x14ac:dyDescent="0.3">
      <c r="A33" s="59"/>
      <c r="B33" s="69"/>
      <c r="C33" s="70"/>
      <c r="D33" s="70"/>
      <c r="E33" s="70"/>
      <c r="F33" s="70"/>
      <c r="G33" s="70"/>
      <c r="H33" s="70"/>
      <c r="I33" s="62"/>
      <c r="J33" s="62"/>
      <c r="K33" s="62"/>
      <c r="L33" s="67"/>
      <c r="M33" s="67"/>
      <c r="N33" s="68"/>
    </row>
    <row r="34" spans="1:14" s="15" customFormat="1" ht="18.75" x14ac:dyDescent="0.3">
      <c r="A34" s="59" t="s">
        <v>36</v>
      </c>
      <c r="B34" s="71">
        <f>B31/B32</f>
        <v>1</v>
      </c>
      <c r="C34" s="49" t="s">
        <v>37</v>
      </c>
      <c r="D34" s="49"/>
      <c r="E34" s="49"/>
      <c r="F34" s="49"/>
      <c r="G34" s="49"/>
      <c r="I34" s="62"/>
      <c r="J34" s="62"/>
      <c r="K34" s="62"/>
      <c r="L34" s="67"/>
      <c r="M34" s="67"/>
      <c r="N34" s="68"/>
    </row>
    <row r="35" spans="1:14" s="15" customFormat="1" ht="19.5" customHeight="1" x14ac:dyDescent="0.3">
      <c r="A35" s="59"/>
      <c r="B35" s="63"/>
      <c r="G35" s="49"/>
      <c r="I35" s="62"/>
      <c r="J35" s="62"/>
      <c r="K35" s="62"/>
      <c r="L35" s="67"/>
      <c r="M35" s="67"/>
      <c r="N35" s="68"/>
    </row>
    <row r="36" spans="1:14" s="15" customFormat="1" ht="27" customHeight="1" x14ac:dyDescent="0.4">
      <c r="A36" s="72" t="s">
        <v>38</v>
      </c>
      <c r="B36" s="73">
        <v>50</v>
      </c>
      <c r="C36" s="49"/>
      <c r="D36" s="315" t="s">
        <v>39</v>
      </c>
      <c r="E36" s="316"/>
      <c r="F36" s="315" t="s">
        <v>40</v>
      </c>
      <c r="G36" s="317"/>
      <c r="J36" s="62"/>
      <c r="K36" s="62"/>
      <c r="L36" s="67"/>
      <c r="M36" s="67"/>
      <c r="N36" s="68"/>
    </row>
    <row r="37" spans="1:14" s="15" customFormat="1" ht="27" customHeight="1" x14ac:dyDescent="0.4">
      <c r="A37" s="74" t="s">
        <v>41</v>
      </c>
      <c r="B37" s="75">
        <v>5</v>
      </c>
      <c r="C37" s="76" t="s">
        <v>42</v>
      </c>
      <c r="D37" s="77" t="s">
        <v>43</v>
      </c>
      <c r="E37" s="78" t="s">
        <v>44</v>
      </c>
      <c r="F37" s="77" t="s">
        <v>43</v>
      </c>
      <c r="G37" s="79" t="s">
        <v>44</v>
      </c>
      <c r="I37" s="80" t="s">
        <v>45</v>
      </c>
      <c r="J37" s="62"/>
      <c r="K37" s="62"/>
      <c r="L37" s="67"/>
      <c r="M37" s="67"/>
      <c r="N37" s="68"/>
    </row>
    <row r="38" spans="1:14" s="15" customFormat="1" ht="26.25" customHeight="1" x14ac:dyDescent="0.4">
      <c r="A38" s="74" t="s">
        <v>46</v>
      </c>
      <c r="B38" s="75">
        <v>50</v>
      </c>
      <c r="C38" s="81">
        <v>1</v>
      </c>
      <c r="D38" s="82">
        <v>73085302</v>
      </c>
      <c r="E38" s="83">
        <f>IF(ISBLANK(D38),"-",$D$48/$D$45*D38)</f>
        <v>72296618.19214192</v>
      </c>
      <c r="F38" s="82">
        <v>70696238</v>
      </c>
      <c r="G38" s="84">
        <f>IF(ISBLANK(F38),"-",$D$48/$F$45*F38)</f>
        <v>71231009.074487254</v>
      </c>
      <c r="I38" s="85"/>
      <c r="J38" s="62"/>
      <c r="K38" s="62"/>
      <c r="L38" s="67"/>
      <c r="M38" s="67"/>
      <c r="N38" s="68"/>
    </row>
    <row r="39" spans="1:14" s="15" customFormat="1" ht="26.25" customHeight="1" x14ac:dyDescent="0.4">
      <c r="A39" s="74" t="s">
        <v>47</v>
      </c>
      <c r="B39" s="75">
        <v>1</v>
      </c>
      <c r="C39" s="86">
        <v>2</v>
      </c>
      <c r="D39" s="87">
        <v>72876780</v>
      </c>
      <c r="E39" s="88">
        <f>IF(ISBLANK(D39),"-",$D$48/$D$45*D39)</f>
        <v>72090346.411002383</v>
      </c>
      <c r="F39" s="87">
        <v>70790573</v>
      </c>
      <c r="G39" s="89">
        <f>IF(ISBLANK(F39),"-",$D$48/$F$45*F39)</f>
        <v>71326057.657426581</v>
      </c>
      <c r="I39" s="318">
        <f>ABS((F43/D43*D42)-F42)/D42</f>
        <v>1.2250631445209173E-2</v>
      </c>
      <c r="J39" s="62"/>
      <c r="K39" s="62"/>
      <c r="L39" s="67"/>
      <c r="M39" s="67"/>
      <c r="N39" s="68"/>
    </row>
    <row r="40" spans="1:14" ht="26.25" customHeight="1" x14ac:dyDescent="0.4">
      <c r="A40" s="74" t="s">
        <v>48</v>
      </c>
      <c r="B40" s="75">
        <v>1</v>
      </c>
      <c r="C40" s="86">
        <v>3</v>
      </c>
      <c r="D40" s="87">
        <v>73071354</v>
      </c>
      <c r="E40" s="88">
        <f>IF(ISBLANK(D40),"-",$D$48/$D$45*D40)</f>
        <v>72282820.708886757</v>
      </c>
      <c r="F40" s="87">
        <v>70873015</v>
      </c>
      <c r="G40" s="89">
        <f>IF(ISBLANK(F40),"-",$D$48/$F$45*F40)</f>
        <v>71409123.277553618</v>
      </c>
      <c r="I40" s="318"/>
      <c r="L40" s="67"/>
      <c r="M40" s="67"/>
      <c r="N40" s="90"/>
    </row>
    <row r="41" spans="1:14" ht="27" customHeight="1" x14ac:dyDescent="0.4">
      <c r="A41" s="74" t="s">
        <v>49</v>
      </c>
      <c r="B41" s="75">
        <v>1</v>
      </c>
      <c r="C41" s="91">
        <v>4</v>
      </c>
      <c r="D41" s="92"/>
      <c r="E41" s="93" t="str">
        <f>IF(ISBLANK(D41),"-",$D$48/$D$45*D41)</f>
        <v>-</v>
      </c>
      <c r="F41" s="92"/>
      <c r="G41" s="94" t="str">
        <f>IF(ISBLANK(F41),"-",$D$48/$F$45*F41)</f>
        <v>-</v>
      </c>
      <c r="I41" s="95"/>
      <c r="L41" s="67"/>
      <c r="M41" s="67"/>
      <c r="N41" s="90"/>
    </row>
    <row r="42" spans="1:14" ht="27" customHeight="1" x14ac:dyDescent="0.4">
      <c r="A42" s="74" t="s">
        <v>50</v>
      </c>
      <c r="B42" s="75">
        <v>1</v>
      </c>
      <c r="C42" s="96" t="s">
        <v>51</v>
      </c>
      <c r="D42" s="97">
        <f>AVERAGE(D38:D41)</f>
        <v>73011145.333333328</v>
      </c>
      <c r="E42" s="98">
        <f>AVERAGE(E38:E41)</f>
        <v>72223261.770677015</v>
      </c>
      <c r="F42" s="97">
        <f>AVERAGE(F38:F41)</f>
        <v>70786608.666666672</v>
      </c>
      <c r="G42" s="99">
        <f>AVERAGE(G38:G41)</f>
        <v>71322063.336489156</v>
      </c>
      <c r="H42" s="100"/>
    </row>
    <row r="43" spans="1:14" ht="26.25" customHeight="1" x14ac:dyDescent="0.4">
      <c r="A43" s="74" t="s">
        <v>52</v>
      </c>
      <c r="B43" s="75">
        <v>1</v>
      </c>
      <c r="C43" s="101" t="s">
        <v>53</v>
      </c>
      <c r="D43" s="102">
        <v>25.25</v>
      </c>
      <c r="E43" s="90"/>
      <c r="F43" s="102">
        <v>24.79</v>
      </c>
      <c r="H43" s="100"/>
    </row>
    <row r="44" spans="1:14" ht="26.25" customHeight="1" x14ac:dyDescent="0.4">
      <c r="A44" s="74" t="s">
        <v>54</v>
      </c>
      <c r="B44" s="75">
        <v>1</v>
      </c>
      <c r="C44" s="103" t="s">
        <v>55</v>
      </c>
      <c r="D44" s="104">
        <f>D43*$B$34</f>
        <v>25.25</v>
      </c>
      <c r="E44" s="105"/>
      <c r="F44" s="104">
        <f>F43*$B$34</f>
        <v>24.79</v>
      </c>
      <c r="H44" s="100"/>
    </row>
    <row r="45" spans="1:14" ht="19.5" customHeight="1" x14ac:dyDescent="0.3">
      <c r="A45" s="74" t="s">
        <v>56</v>
      </c>
      <c r="B45" s="106">
        <f>(B44/B43)*(B42/B41)*(B40/B39)*(B38/B37)*B36</f>
        <v>500</v>
      </c>
      <c r="C45" s="103" t="s">
        <v>57</v>
      </c>
      <c r="D45" s="107">
        <f>D44*$B$30/100</f>
        <v>25.272725000000001</v>
      </c>
      <c r="E45" s="108"/>
      <c r="F45" s="107">
        <f>F44*$B$30/100</f>
        <v>24.812311000000001</v>
      </c>
      <c r="H45" s="100"/>
    </row>
    <row r="46" spans="1:14" ht="19.5" customHeight="1" x14ac:dyDescent="0.3">
      <c r="A46" s="319" t="s">
        <v>58</v>
      </c>
      <c r="B46" s="320"/>
      <c r="C46" s="103" t="s">
        <v>59</v>
      </c>
      <c r="D46" s="109">
        <f>D45/$B$45</f>
        <v>5.0545450000000006E-2</v>
      </c>
      <c r="E46" s="110"/>
      <c r="F46" s="111">
        <f>F45/$B$45</f>
        <v>4.9624622E-2</v>
      </c>
      <c r="H46" s="100"/>
    </row>
    <row r="47" spans="1:14" ht="27" customHeight="1" x14ac:dyDescent="0.4">
      <c r="A47" s="321"/>
      <c r="B47" s="322"/>
      <c r="C47" s="112" t="s">
        <v>60</v>
      </c>
      <c r="D47" s="113">
        <v>0.05</v>
      </c>
      <c r="E47" s="114"/>
      <c r="F47" s="110"/>
      <c r="H47" s="100"/>
    </row>
    <row r="48" spans="1:14" ht="18.75" x14ac:dyDescent="0.3">
      <c r="C48" s="115" t="s">
        <v>61</v>
      </c>
      <c r="D48" s="107">
        <f>D47*$B$45</f>
        <v>25</v>
      </c>
      <c r="F48" s="116"/>
      <c r="H48" s="100"/>
    </row>
    <row r="49" spans="1:12" ht="19.5" customHeight="1" x14ac:dyDescent="0.3">
      <c r="C49" s="117" t="s">
        <v>62</v>
      </c>
      <c r="D49" s="118">
        <f>D48/B34</f>
        <v>25</v>
      </c>
      <c r="F49" s="116"/>
      <c r="H49" s="100"/>
    </row>
    <row r="50" spans="1:12" ht="18.75" x14ac:dyDescent="0.3">
      <c r="C50" s="72" t="s">
        <v>63</v>
      </c>
      <c r="D50" s="119">
        <f>AVERAGE(E38:E41,G38:G41)</f>
        <v>71772662.553583086</v>
      </c>
      <c r="F50" s="120"/>
      <c r="H50" s="100"/>
    </row>
    <row r="51" spans="1:12" ht="18.75" x14ac:dyDescent="0.3">
      <c r="C51" s="74" t="s">
        <v>64</v>
      </c>
      <c r="D51" s="121">
        <f>STDEV(E38:E41,G38:G41)/D50</f>
        <v>6.9962466113112892E-3</v>
      </c>
      <c r="F51" s="120"/>
      <c r="H51" s="100"/>
    </row>
    <row r="52" spans="1:12" ht="19.5" customHeight="1" x14ac:dyDescent="0.3">
      <c r="C52" s="122" t="s">
        <v>65</v>
      </c>
      <c r="D52" s="123">
        <f>COUNT(E38:E41,G38:G41)</f>
        <v>6</v>
      </c>
      <c r="F52" s="120"/>
    </row>
    <row r="54" spans="1:12" ht="18.75" x14ac:dyDescent="0.3">
      <c r="A54" s="124" t="s">
        <v>13</v>
      </c>
      <c r="B54" s="125" t="s">
        <v>66</v>
      </c>
    </row>
    <row r="55" spans="1:12" ht="18.75" x14ac:dyDescent="0.3">
      <c r="A55" s="49" t="s">
        <v>67</v>
      </c>
      <c r="B55" s="126" t="str">
        <f>B21</f>
        <v>Etoricoxib 120mg per Tablet</v>
      </c>
    </row>
    <row r="56" spans="1:12" ht="26.25" customHeight="1" x14ac:dyDescent="0.4">
      <c r="A56" s="127" t="s">
        <v>68</v>
      </c>
      <c r="B56" s="128">
        <v>120</v>
      </c>
      <c r="C56" s="49" t="str">
        <f>B20</f>
        <v>Etoricoxib</v>
      </c>
      <c r="H56" s="129"/>
    </row>
    <row r="57" spans="1:12" ht="18.75" x14ac:dyDescent="0.3">
      <c r="A57" s="126" t="s">
        <v>69</v>
      </c>
      <c r="B57" s="130">
        <v>245.52</v>
      </c>
      <c r="H57" s="129"/>
    </row>
    <row r="58" spans="1:12" ht="19.5" customHeight="1" x14ac:dyDescent="0.3">
      <c r="H58" s="129"/>
    </row>
    <row r="59" spans="1:12" s="15" customFormat="1" ht="27" customHeight="1" x14ac:dyDescent="0.4">
      <c r="A59" s="72" t="s">
        <v>70</v>
      </c>
      <c r="B59" s="73">
        <v>100</v>
      </c>
      <c r="C59" s="49"/>
      <c r="D59" s="131" t="s">
        <v>71</v>
      </c>
      <c r="E59" s="132" t="s">
        <v>42</v>
      </c>
      <c r="F59" s="132" t="s">
        <v>43</v>
      </c>
      <c r="G59" s="132" t="s">
        <v>72</v>
      </c>
      <c r="H59" s="76" t="s">
        <v>73</v>
      </c>
      <c r="L59" s="62"/>
    </row>
    <row r="60" spans="1:12" s="15" customFormat="1" ht="26.25" customHeight="1" x14ac:dyDescent="0.4">
      <c r="A60" s="74" t="s">
        <v>74</v>
      </c>
      <c r="B60" s="75">
        <v>2</v>
      </c>
      <c r="C60" s="323" t="s">
        <v>75</v>
      </c>
      <c r="D60" s="326">
        <v>246.21</v>
      </c>
      <c r="E60" s="133">
        <v>1</v>
      </c>
      <c r="F60" s="134">
        <v>69411286</v>
      </c>
      <c r="G60" s="135">
        <f>IF(ISBLANK(F60),"-",(F60/$D$50*$D$47*$B$68)*($B$57/$D$60))</f>
        <v>120.54861733232111</v>
      </c>
      <c r="H60" s="136">
        <f t="shared" ref="H60:H71" si="0">IF(ISBLANK(F60),"-",G60/$B$56)</f>
        <v>1.004571811102676</v>
      </c>
      <c r="L60" s="62"/>
    </row>
    <row r="61" spans="1:12" s="15" customFormat="1" ht="26.25" customHeight="1" x14ac:dyDescent="0.4">
      <c r="A61" s="74" t="s">
        <v>76</v>
      </c>
      <c r="B61" s="75">
        <v>50</v>
      </c>
      <c r="C61" s="324"/>
      <c r="D61" s="327"/>
      <c r="E61" s="137">
        <v>2</v>
      </c>
      <c r="F61" s="87">
        <v>69328384</v>
      </c>
      <c r="G61" s="138">
        <f>IF(ISBLANK(F61),"-",(F61/$D$50*$D$47*$B$68)*($B$57/$D$60))</f>
        <v>120.40463899608794</v>
      </c>
      <c r="H61" s="139">
        <f t="shared" si="0"/>
        <v>1.0033719916340662</v>
      </c>
      <c r="L61" s="62"/>
    </row>
    <row r="62" spans="1:12" s="15" customFormat="1" ht="26.25" customHeight="1" x14ac:dyDescent="0.4">
      <c r="A62" s="74" t="s">
        <v>77</v>
      </c>
      <c r="B62" s="75">
        <v>1</v>
      </c>
      <c r="C62" s="324"/>
      <c r="D62" s="327"/>
      <c r="E62" s="137">
        <v>3</v>
      </c>
      <c r="F62" s="140">
        <v>69502275</v>
      </c>
      <c r="G62" s="138">
        <f>IF(ISBLANK(F62),"-",(F62/$D$50*$D$47*$B$68)*($B$57/$D$60))</f>
        <v>120.7066405987745</v>
      </c>
      <c r="H62" s="139">
        <f t="shared" si="0"/>
        <v>1.0058886716564541</v>
      </c>
      <c r="L62" s="62"/>
    </row>
    <row r="63" spans="1:12" ht="27" customHeight="1" x14ac:dyDescent="0.4">
      <c r="A63" s="74" t="s">
        <v>78</v>
      </c>
      <c r="B63" s="75">
        <v>1</v>
      </c>
      <c r="C63" s="325"/>
      <c r="D63" s="328"/>
      <c r="E63" s="141">
        <v>4</v>
      </c>
      <c r="F63" s="142"/>
      <c r="G63" s="138" t="str">
        <f>IF(ISBLANK(F63),"-",(F63/$D$50*$D$47*$B$68)*($B$57/$D$60))</f>
        <v>-</v>
      </c>
      <c r="H63" s="139" t="str">
        <f t="shared" si="0"/>
        <v>-</v>
      </c>
    </row>
    <row r="64" spans="1:12" ht="26.25" customHeight="1" x14ac:dyDescent="0.4">
      <c r="A64" s="74" t="s">
        <v>79</v>
      </c>
      <c r="B64" s="75">
        <v>1</v>
      </c>
      <c r="C64" s="323" t="s">
        <v>80</v>
      </c>
      <c r="D64" s="326">
        <v>243.45</v>
      </c>
      <c r="E64" s="133">
        <v>1</v>
      </c>
      <c r="F64" s="134">
        <v>68368980</v>
      </c>
      <c r="G64" s="143">
        <f>IF(ISBLANK(F64),"-",(F64/$D$50*$D$47*$B$68)*($B$57/$D$64))</f>
        <v>120.08455489810471</v>
      </c>
      <c r="H64" s="144">
        <f t="shared" si="0"/>
        <v>1.0007046241508726</v>
      </c>
    </row>
    <row r="65" spans="1:8" ht="26.25" customHeight="1" x14ac:dyDescent="0.4">
      <c r="A65" s="74" t="s">
        <v>81</v>
      </c>
      <c r="B65" s="75">
        <v>1</v>
      </c>
      <c r="C65" s="324"/>
      <c r="D65" s="327"/>
      <c r="E65" s="137">
        <v>2</v>
      </c>
      <c r="F65" s="87">
        <v>68394561</v>
      </c>
      <c r="G65" s="145">
        <f>IF(ISBLANK(F65),"-",(F65/$D$50*$D$47*$B$68)*($B$57/$D$64))</f>
        <v>120.1294858448418</v>
      </c>
      <c r="H65" s="146">
        <f t="shared" si="0"/>
        <v>1.0010790487070149</v>
      </c>
    </row>
    <row r="66" spans="1:8" ht="26.25" customHeight="1" x14ac:dyDescent="0.4">
      <c r="A66" s="74" t="s">
        <v>82</v>
      </c>
      <c r="B66" s="75">
        <v>1</v>
      </c>
      <c r="C66" s="324"/>
      <c r="D66" s="327"/>
      <c r="E66" s="137">
        <v>3</v>
      </c>
      <c r="F66" s="87">
        <v>68416740</v>
      </c>
      <c r="G66" s="145">
        <f>IF(ISBLANK(F66),"-",(F66/$D$50*$D$47*$B$68)*($B$57/$D$64))</f>
        <v>120.16844145516514</v>
      </c>
      <c r="H66" s="146">
        <f t="shared" si="0"/>
        <v>1.0014036787930427</v>
      </c>
    </row>
    <row r="67" spans="1:8" ht="27" customHeight="1" x14ac:dyDescent="0.4">
      <c r="A67" s="74" t="s">
        <v>83</v>
      </c>
      <c r="B67" s="75">
        <v>1</v>
      </c>
      <c r="C67" s="325"/>
      <c r="D67" s="328"/>
      <c r="E67" s="141">
        <v>4</v>
      </c>
      <c r="F67" s="142"/>
      <c r="G67" s="147" t="str">
        <f>IF(ISBLANK(F67),"-",(F67/$D$50*$D$47*$B$68)*($B$57/$D$64))</f>
        <v>-</v>
      </c>
      <c r="H67" s="148" t="str">
        <f t="shared" si="0"/>
        <v>-</v>
      </c>
    </row>
    <row r="68" spans="1:8" ht="26.25" customHeight="1" x14ac:dyDescent="0.4">
      <c r="A68" s="74" t="s">
        <v>84</v>
      </c>
      <c r="B68" s="149">
        <f>(B67/B66)*(B65/B64)*(B63/B62)*(B61/B60)*B59</f>
        <v>2500</v>
      </c>
      <c r="C68" s="323" t="s">
        <v>85</v>
      </c>
      <c r="D68" s="326">
        <v>244.35</v>
      </c>
      <c r="E68" s="133">
        <v>1</v>
      </c>
      <c r="F68" s="134">
        <v>69116615</v>
      </c>
      <c r="G68" s="143">
        <f>IF(ISBLANK(F68),"-",(F68/$D$50*$D$47*$B$68)*($B$57/$D$68))</f>
        <v>120.95057792027794</v>
      </c>
      <c r="H68" s="139">
        <f t="shared" si="0"/>
        <v>1.0079214826689828</v>
      </c>
    </row>
    <row r="69" spans="1:8" ht="27" customHeight="1" x14ac:dyDescent="0.4">
      <c r="A69" s="122" t="s">
        <v>86</v>
      </c>
      <c r="B69" s="150">
        <f>(D47*B68)/B56*B57</f>
        <v>255.75000000000003</v>
      </c>
      <c r="C69" s="324"/>
      <c r="D69" s="327"/>
      <c r="E69" s="137">
        <v>2</v>
      </c>
      <c r="F69" s="87">
        <v>69074746</v>
      </c>
      <c r="G69" s="145">
        <f>IF(ISBLANK(F69),"-",(F69/$D$50*$D$47*$B$68)*($B$57/$D$68))</f>
        <v>120.87730928947269</v>
      </c>
      <c r="H69" s="139">
        <f t="shared" si="0"/>
        <v>1.0073109107456057</v>
      </c>
    </row>
    <row r="70" spans="1:8" ht="26.25" customHeight="1" x14ac:dyDescent="0.4">
      <c r="A70" s="332" t="s">
        <v>58</v>
      </c>
      <c r="B70" s="333"/>
      <c r="C70" s="324"/>
      <c r="D70" s="327"/>
      <c r="E70" s="137">
        <v>3</v>
      </c>
      <c r="F70" s="87">
        <v>68956004</v>
      </c>
      <c r="G70" s="145">
        <f>IF(ISBLANK(F70),"-",(F70/$D$50*$D$47*$B$68)*($B$57/$D$68))</f>
        <v>120.66951679958569</v>
      </c>
      <c r="H70" s="139">
        <f t="shared" si="0"/>
        <v>1.0055793066632142</v>
      </c>
    </row>
    <row r="71" spans="1:8" ht="27" customHeight="1" x14ac:dyDescent="0.4">
      <c r="A71" s="334"/>
      <c r="B71" s="335"/>
      <c r="C71" s="331"/>
      <c r="D71" s="328"/>
      <c r="E71" s="141">
        <v>4</v>
      </c>
      <c r="F71" s="142"/>
      <c r="G71" s="147" t="str">
        <f>IF(ISBLANK(F71),"-",(F71/$D$50*$D$47*$B$68)*($B$57/$D$68))</f>
        <v>-</v>
      </c>
      <c r="H71" s="151" t="str">
        <f t="shared" si="0"/>
        <v>-</v>
      </c>
    </row>
    <row r="72" spans="1:8" ht="26.25" customHeight="1" x14ac:dyDescent="0.4">
      <c r="A72" s="152"/>
      <c r="B72" s="152"/>
      <c r="C72" s="152"/>
      <c r="D72" s="152"/>
      <c r="E72" s="152"/>
      <c r="F72" s="153"/>
      <c r="G72" s="154" t="s">
        <v>51</v>
      </c>
      <c r="H72" s="155">
        <f>AVERAGE(H60:H71)</f>
        <v>1.0042035029024368</v>
      </c>
    </row>
    <row r="73" spans="1:8" ht="26.25" customHeight="1" x14ac:dyDescent="0.4">
      <c r="C73" s="152"/>
      <c r="D73" s="152"/>
      <c r="E73" s="152"/>
      <c r="F73" s="153"/>
      <c r="G73" s="156" t="s">
        <v>64</v>
      </c>
      <c r="H73" s="157">
        <f>STDEV(H60:H71)/H72</f>
        <v>2.7016316641425651E-3</v>
      </c>
    </row>
    <row r="74" spans="1:8" ht="27" customHeight="1" x14ac:dyDescent="0.4">
      <c r="A74" s="152"/>
      <c r="B74" s="152"/>
      <c r="C74" s="153"/>
      <c r="D74" s="153"/>
      <c r="E74" s="158"/>
      <c r="F74" s="153"/>
      <c r="G74" s="159" t="s">
        <v>65</v>
      </c>
      <c r="H74" s="160">
        <f>COUNT(H60:H71)</f>
        <v>9</v>
      </c>
    </row>
    <row r="76" spans="1:8" ht="26.25" customHeight="1" x14ac:dyDescent="0.4">
      <c r="A76" s="58" t="s">
        <v>87</v>
      </c>
      <c r="B76" s="161" t="s">
        <v>88</v>
      </c>
      <c r="C76" s="336" t="str">
        <f>B20</f>
        <v>Etoricoxib</v>
      </c>
      <c r="D76" s="336"/>
      <c r="E76" s="162" t="s">
        <v>89</v>
      </c>
      <c r="F76" s="162"/>
      <c r="G76" s="163">
        <f>H72</f>
        <v>1.0042035029024368</v>
      </c>
      <c r="H76" s="164"/>
    </row>
    <row r="77" spans="1:8" ht="18.75" x14ac:dyDescent="0.3">
      <c r="A77" s="57" t="s">
        <v>90</v>
      </c>
      <c r="B77" s="57" t="s">
        <v>91</v>
      </c>
    </row>
    <row r="78" spans="1:8" ht="18.75" x14ac:dyDescent="0.3">
      <c r="A78" s="57"/>
      <c r="B78" s="57"/>
    </row>
    <row r="79" spans="1:8" ht="26.25" customHeight="1" x14ac:dyDescent="0.4">
      <c r="A79" s="58" t="s">
        <v>26</v>
      </c>
      <c r="B79" s="337" t="str">
        <f>B26</f>
        <v>Etoricoxib</v>
      </c>
      <c r="C79" s="337"/>
    </row>
    <row r="80" spans="1:8" ht="26.25" customHeight="1" x14ac:dyDescent="0.4">
      <c r="A80" s="59" t="s">
        <v>27</v>
      </c>
      <c r="B80" s="337" t="str">
        <f>B27</f>
        <v>WS 0042</v>
      </c>
      <c r="C80" s="337"/>
    </row>
    <row r="81" spans="1:12" ht="27" customHeight="1" x14ac:dyDescent="0.4">
      <c r="A81" s="59" t="s">
        <v>28</v>
      </c>
      <c r="B81" s="165">
        <f>B28</f>
        <v>100.09</v>
      </c>
    </row>
    <row r="82" spans="1:12" s="15" customFormat="1" ht="27" customHeight="1" x14ac:dyDescent="0.4">
      <c r="A82" s="59" t="s">
        <v>29</v>
      </c>
      <c r="B82" s="61">
        <v>0</v>
      </c>
      <c r="C82" s="309" t="s">
        <v>30</v>
      </c>
      <c r="D82" s="310"/>
      <c r="E82" s="310"/>
      <c r="F82" s="310"/>
      <c r="G82" s="311"/>
      <c r="I82" s="62"/>
      <c r="J82" s="62"/>
      <c r="K82" s="62"/>
      <c r="L82" s="62"/>
    </row>
    <row r="83" spans="1:12" s="15" customFormat="1" ht="19.5" customHeight="1" x14ac:dyDescent="0.3">
      <c r="A83" s="59" t="s">
        <v>31</v>
      </c>
      <c r="B83" s="63">
        <f>B81-B82</f>
        <v>100.09</v>
      </c>
      <c r="C83" s="64"/>
      <c r="D83" s="64"/>
      <c r="E83" s="64"/>
      <c r="F83" s="64"/>
      <c r="G83" s="65"/>
      <c r="I83" s="62"/>
      <c r="J83" s="62"/>
      <c r="K83" s="62"/>
      <c r="L83" s="62"/>
    </row>
    <row r="84" spans="1:12" s="15" customFormat="1" ht="27" customHeight="1" x14ac:dyDescent="0.4">
      <c r="A84" s="59" t="s">
        <v>32</v>
      </c>
      <c r="B84" s="66">
        <v>1</v>
      </c>
      <c r="C84" s="312" t="s">
        <v>92</v>
      </c>
      <c r="D84" s="313"/>
      <c r="E84" s="313"/>
      <c r="F84" s="313"/>
      <c r="G84" s="313"/>
      <c r="H84" s="314"/>
      <c r="I84" s="62"/>
      <c r="J84" s="62"/>
      <c r="K84" s="62"/>
      <c r="L84" s="62"/>
    </row>
    <row r="85" spans="1:12" s="15" customFormat="1" ht="27" customHeight="1" x14ac:dyDescent="0.4">
      <c r="A85" s="59" t="s">
        <v>34</v>
      </c>
      <c r="B85" s="66">
        <v>1</v>
      </c>
      <c r="C85" s="312" t="s">
        <v>93</v>
      </c>
      <c r="D85" s="313"/>
      <c r="E85" s="313"/>
      <c r="F85" s="313"/>
      <c r="G85" s="313"/>
      <c r="H85" s="314"/>
      <c r="I85" s="62"/>
      <c r="J85" s="62"/>
      <c r="K85" s="62"/>
      <c r="L85" s="62"/>
    </row>
    <row r="86" spans="1:12" s="15" customFormat="1" ht="18.75" x14ac:dyDescent="0.3">
      <c r="A86" s="59"/>
      <c r="B86" s="69"/>
      <c r="C86" s="70"/>
      <c r="D86" s="70"/>
      <c r="E86" s="70"/>
      <c r="F86" s="70"/>
      <c r="G86" s="70"/>
      <c r="H86" s="70"/>
      <c r="I86" s="62"/>
      <c r="J86" s="62"/>
      <c r="K86" s="62"/>
      <c r="L86" s="62"/>
    </row>
    <row r="87" spans="1:12" s="15" customFormat="1" ht="18.75" x14ac:dyDescent="0.3">
      <c r="A87" s="59" t="s">
        <v>36</v>
      </c>
      <c r="B87" s="71">
        <f>B84/B85</f>
        <v>1</v>
      </c>
      <c r="C87" s="49" t="s">
        <v>37</v>
      </c>
      <c r="D87" s="49"/>
      <c r="E87" s="49"/>
      <c r="F87" s="49"/>
      <c r="G87" s="49"/>
      <c r="I87" s="62"/>
      <c r="J87" s="62"/>
      <c r="K87" s="62"/>
      <c r="L87" s="62"/>
    </row>
    <row r="88" spans="1:12" ht="19.5" customHeight="1" x14ac:dyDescent="0.3">
      <c r="A88" s="57"/>
      <c r="B88" s="57"/>
    </row>
    <row r="89" spans="1:12" ht="27" customHeight="1" x14ac:dyDescent="0.4">
      <c r="A89" s="72" t="s">
        <v>38</v>
      </c>
      <c r="B89" s="73">
        <v>50</v>
      </c>
      <c r="D89" s="166" t="s">
        <v>39</v>
      </c>
      <c r="E89" s="167"/>
      <c r="F89" s="315" t="s">
        <v>40</v>
      </c>
      <c r="G89" s="317"/>
    </row>
    <row r="90" spans="1:12" ht="27" customHeight="1" x14ac:dyDescent="0.4">
      <c r="A90" s="74" t="s">
        <v>41</v>
      </c>
      <c r="B90" s="75">
        <v>5</v>
      </c>
      <c r="C90" s="168" t="s">
        <v>42</v>
      </c>
      <c r="D90" s="77" t="s">
        <v>43</v>
      </c>
      <c r="E90" s="78" t="s">
        <v>44</v>
      </c>
      <c r="F90" s="77" t="s">
        <v>43</v>
      </c>
      <c r="G90" s="169" t="s">
        <v>44</v>
      </c>
      <c r="I90" s="80" t="s">
        <v>45</v>
      </c>
    </row>
    <row r="91" spans="1:12" ht="26.25" customHeight="1" x14ac:dyDescent="0.4">
      <c r="A91" s="74" t="s">
        <v>46</v>
      </c>
      <c r="B91" s="75">
        <v>50</v>
      </c>
      <c r="C91" s="170">
        <v>1</v>
      </c>
      <c r="D91" s="82">
        <v>0.56799999999999995</v>
      </c>
      <c r="E91" s="83">
        <f>IF(ISBLANK(D91),"-",$D$101/$D$98*D91)</f>
        <v>0.49944049255559975</v>
      </c>
      <c r="F91" s="82">
        <v>0.54600000000000004</v>
      </c>
      <c r="G91" s="84">
        <f>IF(ISBLANK(F91),"-",$D$101/$F$98*F91)</f>
        <v>0.48900456444114909</v>
      </c>
      <c r="I91" s="85"/>
    </row>
    <row r="92" spans="1:12" ht="26.25" customHeight="1" x14ac:dyDescent="0.4">
      <c r="A92" s="74" t="s">
        <v>47</v>
      </c>
      <c r="B92" s="75">
        <v>3</v>
      </c>
      <c r="C92" s="153">
        <v>2</v>
      </c>
      <c r="D92" s="87">
        <v>0.56200000000000006</v>
      </c>
      <c r="E92" s="88">
        <f>IF(ISBLANK(D92),"-",$D$101/$D$98*D92)</f>
        <v>0.49416471270466039</v>
      </c>
      <c r="F92" s="87">
        <v>0.54700000000000004</v>
      </c>
      <c r="G92" s="89">
        <f>IF(ISBLANK(F92),"-",$D$101/$F$98*F92)</f>
        <v>0.48990017719653584</v>
      </c>
      <c r="I92" s="318">
        <f>ABS((F96/D96*D95)-F95)/D95</f>
        <v>1.0759114941653781E-2</v>
      </c>
    </row>
    <row r="93" spans="1:12" ht="26.25" customHeight="1" x14ac:dyDescent="0.4">
      <c r="A93" s="74" t="s">
        <v>48</v>
      </c>
      <c r="B93" s="75">
        <v>25</v>
      </c>
      <c r="C93" s="153">
        <v>3</v>
      </c>
      <c r="D93" s="87">
        <v>0.56100000000000005</v>
      </c>
      <c r="E93" s="88">
        <f>IF(ISBLANK(D93),"-",$D$101/$D$98*D93)</f>
        <v>0.49328541606283716</v>
      </c>
      <c r="F93" s="87">
        <v>0.54900000000000004</v>
      </c>
      <c r="G93" s="89">
        <f>IF(ISBLANK(F93),"-",$D$101/$F$98*F93)</f>
        <v>0.49169140270730927</v>
      </c>
      <c r="I93" s="318"/>
    </row>
    <row r="94" spans="1:12" ht="27" customHeight="1" x14ac:dyDescent="0.4">
      <c r="A94" s="74" t="s">
        <v>49</v>
      </c>
      <c r="B94" s="75">
        <v>1</v>
      </c>
      <c r="C94" s="171">
        <v>4</v>
      </c>
      <c r="D94" s="92"/>
      <c r="E94" s="93" t="str">
        <f>IF(ISBLANK(D94),"-",$D$101/$D$98*D94)</f>
        <v>-</v>
      </c>
      <c r="F94" s="172"/>
      <c r="G94" s="94" t="str">
        <f>IF(ISBLANK(F94),"-",$D$101/$F$98*F94)</f>
        <v>-</v>
      </c>
      <c r="I94" s="95"/>
    </row>
    <row r="95" spans="1:12" ht="27" customHeight="1" x14ac:dyDescent="0.4">
      <c r="A95" s="74" t="s">
        <v>50</v>
      </c>
      <c r="B95" s="75">
        <v>1</v>
      </c>
      <c r="C95" s="173" t="s">
        <v>51</v>
      </c>
      <c r="D95" s="174">
        <f>AVERAGE(D91:D94)</f>
        <v>0.56366666666666665</v>
      </c>
      <c r="E95" s="98">
        <f>AVERAGE(E91:E94)</f>
        <v>0.49563020710769906</v>
      </c>
      <c r="F95" s="175">
        <f>AVERAGE(F91:F94)</f>
        <v>0.54733333333333334</v>
      </c>
      <c r="G95" s="176">
        <f>AVERAGE(G91:G94)</f>
        <v>0.49019871478166471</v>
      </c>
    </row>
    <row r="96" spans="1:12" ht="26.25" customHeight="1" x14ac:dyDescent="0.4">
      <c r="A96" s="74" t="s">
        <v>52</v>
      </c>
      <c r="B96" s="60">
        <v>1</v>
      </c>
      <c r="C96" s="177" t="s">
        <v>94</v>
      </c>
      <c r="D96" s="178">
        <v>25.25</v>
      </c>
      <c r="E96" s="90"/>
      <c r="F96" s="102">
        <v>24.79</v>
      </c>
    </row>
    <row r="97" spans="1:10" ht="26.25" customHeight="1" x14ac:dyDescent="0.4">
      <c r="A97" s="74" t="s">
        <v>54</v>
      </c>
      <c r="B97" s="60">
        <v>1</v>
      </c>
      <c r="C97" s="179" t="s">
        <v>95</v>
      </c>
      <c r="D97" s="180">
        <f>D96*$B$87</f>
        <v>25.25</v>
      </c>
      <c r="E97" s="105"/>
      <c r="F97" s="104">
        <f>F96*$B$87</f>
        <v>24.79</v>
      </c>
    </row>
    <row r="98" spans="1:10" ht="19.5" customHeight="1" x14ac:dyDescent="0.3">
      <c r="A98" s="74" t="s">
        <v>56</v>
      </c>
      <c r="B98" s="181">
        <f>(B97/B96)*(B95/B94)*(B93/B92)*(B91/B90)*B89</f>
        <v>4166.666666666667</v>
      </c>
      <c r="C98" s="179" t="s">
        <v>96</v>
      </c>
      <c r="D98" s="182">
        <f>D97*$B$83/100</f>
        <v>25.272725000000001</v>
      </c>
      <c r="E98" s="108"/>
      <c r="F98" s="107">
        <f>F97*$B$83/100</f>
        <v>24.812311000000001</v>
      </c>
    </row>
    <row r="99" spans="1:10" ht="19.5" customHeight="1" x14ac:dyDescent="0.3">
      <c r="A99" s="319" t="s">
        <v>58</v>
      </c>
      <c r="B99" s="329"/>
      <c r="C99" s="179" t="s">
        <v>97</v>
      </c>
      <c r="D99" s="183">
        <f>D98/$B$98</f>
        <v>6.0654539999999996E-3</v>
      </c>
      <c r="E99" s="108"/>
      <c r="F99" s="111">
        <f>F98/$B$98</f>
        <v>5.9549546400000002E-3</v>
      </c>
      <c r="G99" s="184"/>
      <c r="H99" s="100"/>
    </row>
    <row r="100" spans="1:10" ht="19.5" customHeight="1" x14ac:dyDescent="0.3">
      <c r="A100" s="321"/>
      <c r="B100" s="330"/>
      <c r="C100" s="179" t="s">
        <v>60</v>
      </c>
      <c r="D100" s="185">
        <f>$B$56/$B$116</f>
        <v>5.3333333333333332E-3</v>
      </c>
      <c r="F100" s="116"/>
      <c r="G100" s="186"/>
      <c r="H100" s="100"/>
    </row>
    <row r="101" spans="1:10" ht="18.75" x14ac:dyDescent="0.3">
      <c r="C101" s="179" t="s">
        <v>61</v>
      </c>
      <c r="D101" s="180">
        <f>D100*$B$98</f>
        <v>22.222222222222221</v>
      </c>
      <c r="F101" s="116"/>
      <c r="G101" s="184"/>
      <c r="H101" s="100"/>
    </row>
    <row r="102" spans="1:10" ht="19.5" customHeight="1" x14ac:dyDescent="0.3">
      <c r="C102" s="187" t="s">
        <v>62</v>
      </c>
      <c r="D102" s="188">
        <f>D101/B34</f>
        <v>22.222222222222221</v>
      </c>
      <c r="F102" s="120"/>
      <c r="G102" s="184"/>
      <c r="H102" s="100"/>
      <c r="J102" s="189"/>
    </row>
    <row r="103" spans="1:10" ht="18.75" x14ac:dyDescent="0.3">
      <c r="C103" s="190" t="s">
        <v>98</v>
      </c>
      <c r="D103" s="191">
        <f>AVERAGE(E91:E94,G91:G94)</f>
        <v>0.49291446094468189</v>
      </c>
      <c r="F103" s="120"/>
      <c r="G103" s="192"/>
      <c r="H103" s="100"/>
      <c r="J103" s="193"/>
    </row>
    <row r="104" spans="1:10" ht="18.75" x14ac:dyDescent="0.3">
      <c r="C104" s="156" t="s">
        <v>64</v>
      </c>
      <c r="D104" s="194">
        <f>STDEV(E91:E94,G91:G94)/D103</f>
        <v>7.5994962766942203E-3</v>
      </c>
      <c r="F104" s="120"/>
      <c r="G104" s="184"/>
      <c r="H104" s="100"/>
      <c r="J104" s="193"/>
    </row>
    <row r="105" spans="1:10" ht="19.5" customHeight="1" x14ac:dyDescent="0.3">
      <c r="C105" s="159" t="s">
        <v>65</v>
      </c>
      <c r="D105" s="195">
        <f>COUNT(E91:E94,G91:G94)</f>
        <v>6</v>
      </c>
      <c r="F105" s="120"/>
      <c r="G105" s="184"/>
      <c r="H105" s="100"/>
      <c r="J105" s="193"/>
    </row>
    <row r="106" spans="1:10" ht="19.5" customHeight="1" x14ac:dyDescent="0.3">
      <c r="A106" s="124"/>
      <c r="B106" s="124"/>
      <c r="C106" s="124"/>
      <c r="D106" s="124"/>
      <c r="E106" s="124"/>
    </row>
    <row r="107" spans="1:10" ht="26.25" customHeight="1" x14ac:dyDescent="0.4">
      <c r="A107" s="72" t="s">
        <v>99</v>
      </c>
      <c r="B107" s="73">
        <v>900</v>
      </c>
      <c r="C107" s="196" t="s">
        <v>100</v>
      </c>
      <c r="D107" s="197" t="s">
        <v>43</v>
      </c>
      <c r="E107" s="198" t="s">
        <v>101</v>
      </c>
      <c r="F107" s="199" t="s">
        <v>102</v>
      </c>
    </row>
    <row r="108" spans="1:10" ht="26.25" customHeight="1" x14ac:dyDescent="0.4">
      <c r="A108" s="74" t="s">
        <v>103</v>
      </c>
      <c r="B108" s="75">
        <v>2</v>
      </c>
      <c r="C108" s="200">
        <v>1</v>
      </c>
      <c r="D108" s="229">
        <v>0.48399999999999999</v>
      </c>
      <c r="E108" s="201">
        <f t="shared" ref="E108:E113" si="1">IF(ISBLANK(D108),"-",D108/$D$103*$D$100*$B$116)</f>
        <v>117.82977494449716</v>
      </c>
      <c r="F108" s="202">
        <f t="shared" ref="F108:F113" si="2">IF(ISBLANK(D108), "-", E108/$B$56)</f>
        <v>0.98191479120414304</v>
      </c>
    </row>
    <row r="109" spans="1:10" ht="26.25" customHeight="1" x14ac:dyDescent="0.4">
      <c r="A109" s="74" t="s">
        <v>76</v>
      </c>
      <c r="B109" s="75">
        <v>50</v>
      </c>
      <c r="C109" s="200">
        <v>2</v>
      </c>
      <c r="D109" s="229">
        <v>0.47799999999999998</v>
      </c>
      <c r="E109" s="203">
        <f t="shared" si="1"/>
        <v>116.36907525510256</v>
      </c>
      <c r="F109" s="204">
        <f t="shared" si="2"/>
        <v>0.9697422937925213</v>
      </c>
    </row>
    <row r="110" spans="1:10" ht="26.25" customHeight="1" x14ac:dyDescent="0.4">
      <c r="A110" s="74" t="s">
        <v>77</v>
      </c>
      <c r="B110" s="75">
        <v>1</v>
      </c>
      <c r="C110" s="200">
        <v>3</v>
      </c>
      <c r="D110" s="229">
        <v>0.48199999999999998</v>
      </c>
      <c r="E110" s="203">
        <f t="shared" si="1"/>
        <v>117.34287504803228</v>
      </c>
      <c r="F110" s="204">
        <f t="shared" si="2"/>
        <v>0.97785729206693572</v>
      </c>
    </row>
    <row r="111" spans="1:10" ht="26.25" customHeight="1" x14ac:dyDescent="0.4">
      <c r="A111" s="74" t="s">
        <v>78</v>
      </c>
      <c r="B111" s="75">
        <v>1</v>
      </c>
      <c r="C111" s="200">
        <v>4</v>
      </c>
      <c r="D111" s="229">
        <v>0.48299999999999998</v>
      </c>
      <c r="E111" s="203">
        <f t="shared" si="1"/>
        <v>117.58632499626471</v>
      </c>
      <c r="F111" s="204">
        <f t="shared" si="2"/>
        <v>0.97988604163553927</v>
      </c>
    </row>
    <row r="112" spans="1:10" ht="26.25" customHeight="1" x14ac:dyDescent="0.4">
      <c r="A112" s="74" t="s">
        <v>79</v>
      </c>
      <c r="B112" s="75">
        <v>1</v>
      </c>
      <c r="C112" s="200">
        <v>5</v>
      </c>
      <c r="D112" s="229">
        <v>0.48</v>
      </c>
      <c r="E112" s="203">
        <f t="shared" si="1"/>
        <v>116.85597515156742</v>
      </c>
      <c r="F112" s="204">
        <f t="shared" si="2"/>
        <v>0.97379979292972851</v>
      </c>
    </row>
    <row r="113" spans="1:10" ht="26.25" customHeight="1" x14ac:dyDescent="0.4">
      <c r="A113" s="74" t="s">
        <v>81</v>
      </c>
      <c r="B113" s="75">
        <v>1</v>
      </c>
      <c r="C113" s="205">
        <v>6</v>
      </c>
      <c r="D113" s="230">
        <v>0.48499999999999999</v>
      </c>
      <c r="E113" s="206">
        <f t="shared" si="1"/>
        <v>118.07322489272958</v>
      </c>
      <c r="F113" s="207">
        <f t="shared" si="2"/>
        <v>0.98394354077274648</v>
      </c>
    </row>
    <row r="114" spans="1:10" ht="26.25" customHeight="1" x14ac:dyDescent="0.4">
      <c r="A114" s="74" t="s">
        <v>82</v>
      </c>
      <c r="B114" s="75">
        <v>1</v>
      </c>
      <c r="C114" s="200"/>
      <c r="D114" s="153"/>
      <c r="E114" s="48"/>
      <c r="F114" s="208"/>
    </row>
    <row r="115" spans="1:10" ht="26.25" customHeight="1" x14ac:dyDescent="0.4">
      <c r="A115" s="74" t="s">
        <v>83</v>
      </c>
      <c r="B115" s="75">
        <v>1</v>
      </c>
      <c r="C115" s="200"/>
      <c r="D115" s="209"/>
      <c r="E115" s="210" t="s">
        <v>51</v>
      </c>
      <c r="F115" s="211">
        <f>AVERAGE(F108:F113)</f>
        <v>0.97785729206693572</v>
      </c>
    </row>
    <row r="116" spans="1:10" ht="27" customHeight="1" x14ac:dyDescent="0.4">
      <c r="A116" s="74" t="s">
        <v>84</v>
      </c>
      <c r="B116" s="106">
        <f>(B115/B114)*(B113/B112)*(B111/B110)*(B109/B108)*B107</f>
        <v>22500</v>
      </c>
      <c r="C116" s="212"/>
      <c r="D116" s="213"/>
      <c r="E116" s="173" t="s">
        <v>64</v>
      </c>
      <c r="F116" s="214">
        <f>STDEV(F108:F113)/F115</f>
        <v>5.410126477346607E-3</v>
      </c>
      <c r="I116" s="48"/>
    </row>
    <row r="117" spans="1:10" ht="27" customHeight="1" x14ac:dyDescent="0.4">
      <c r="A117" s="319" t="s">
        <v>58</v>
      </c>
      <c r="B117" s="320"/>
      <c r="C117" s="215"/>
      <c r="D117" s="216"/>
      <c r="E117" s="217" t="s">
        <v>65</v>
      </c>
      <c r="F117" s="218">
        <f>COUNT(F108:F113)</f>
        <v>6</v>
      </c>
      <c r="I117" s="48"/>
      <c r="J117" s="193"/>
    </row>
    <row r="118" spans="1:10" ht="19.5" customHeight="1" x14ac:dyDescent="0.3">
      <c r="A118" s="321"/>
      <c r="B118" s="322"/>
      <c r="C118" s="48"/>
      <c r="D118" s="48"/>
      <c r="E118" s="48"/>
      <c r="F118" s="153"/>
      <c r="G118" s="48"/>
      <c r="H118" s="48"/>
      <c r="I118" s="48"/>
    </row>
    <row r="119" spans="1:10" ht="18.75" x14ac:dyDescent="0.3">
      <c r="A119" s="227"/>
      <c r="B119" s="70"/>
      <c r="C119" s="48"/>
      <c r="D119" s="48"/>
      <c r="E119" s="48"/>
      <c r="F119" s="153"/>
      <c r="G119" s="48"/>
      <c r="H119" s="48"/>
      <c r="I119" s="48"/>
    </row>
    <row r="120" spans="1:10" ht="26.25" customHeight="1" x14ac:dyDescent="0.4">
      <c r="A120" s="58" t="s">
        <v>87</v>
      </c>
      <c r="B120" s="161" t="s">
        <v>104</v>
      </c>
      <c r="C120" s="336" t="str">
        <f>B20</f>
        <v>Etoricoxib</v>
      </c>
      <c r="D120" s="336"/>
      <c r="E120" s="162" t="s">
        <v>105</v>
      </c>
      <c r="F120" s="162"/>
      <c r="G120" s="163">
        <f>F115</f>
        <v>0.97785729206693572</v>
      </c>
      <c r="H120" s="48"/>
      <c r="I120" s="48"/>
    </row>
    <row r="121" spans="1:10" ht="19.5" customHeight="1" x14ac:dyDescent="0.3">
      <c r="A121" s="219"/>
      <c r="B121" s="219"/>
      <c r="C121" s="220"/>
      <c r="D121" s="220"/>
      <c r="E121" s="220"/>
      <c r="F121" s="220"/>
      <c r="G121" s="220"/>
      <c r="H121" s="220"/>
    </row>
    <row r="122" spans="1:10" ht="18.75" x14ac:dyDescent="0.3">
      <c r="B122" s="338" t="s">
        <v>20</v>
      </c>
      <c r="C122" s="338"/>
      <c r="E122" s="168" t="s">
        <v>21</v>
      </c>
      <c r="F122" s="221"/>
      <c r="G122" s="338" t="s">
        <v>22</v>
      </c>
      <c r="H122" s="338"/>
    </row>
    <row r="123" spans="1:10" ht="18.75" x14ac:dyDescent="0.3">
      <c r="A123" s="222" t="s">
        <v>23</v>
      </c>
      <c r="B123" s="223" t="s">
        <v>107</v>
      </c>
      <c r="C123" s="223"/>
      <c r="E123" s="223" t="s">
        <v>108</v>
      </c>
      <c r="F123" s="48"/>
      <c r="G123" s="224"/>
      <c r="H123" s="224"/>
    </row>
    <row r="124" spans="1:10" ht="18.75" x14ac:dyDescent="0.3">
      <c r="A124" s="222" t="s">
        <v>24</v>
      </c>
      <c r="B124" s="225"/>
      <c r="C124" s="225"/>
      <c r="E124" s="225"/>
      <c r="F124" s="48"/>
      <c r="G124" s="226"/>
      <c r="H124" s="226"/>
    </row>
    <row r="125" spans="1:10" ht="18.75" x14ac:dyDescent="0.3">
      <c r="A125" s="152"/>
      <c r="B125" s="152"/>
      <c r="C125" s="153"/>
      <c r="D125" s="153"/>
      <c r="E125" s="153"/>
      <c r="F125" s="158"/>
      <c r="G125" s="153"/>
      <c r="H125" s="153"/>
      <c r="I125" s="48"/>
    </row>
    <row r="126" spans="1:10" ht="18.75" x14ac:dyDescent="0.3">
      <c r="A126" s="152"/>
      <c r="B126" s="152"/>
      <c r="C126" s="153"/>
      <c r="D126" s="153"/>
      <c r="E126" s="153"/>
      <c r="F126" s="158"/>
      <c r="G126" s="153"/>
      <c r="H126" s="153"/>
      <c r="I126" s="48"/>
    </row>
    <row r="127" spans="1:10" ht="18.75" x14ac:dyDescent="0.3">
      <c r="A127" s="152"/>
      <c r="B127" s="152"/>
      <c r="C127" s="153"/>
      <c r="D127" s="153"/>
      <c r="E127" s="153"/>
      <c r="F127" s="158"/>
      <c r="G127" s="153"/>
      <c r="H127" s="153"/>
      <c r="I127" s="48"/>
    </row>
    <row r="128" spans="1:10" ht="18.75" x14ac:dyDescent="0.3">
      <c r="A128" s="152"/>
      <c r="B128" s="152"/>
      <c r="C128" s="153"/>
      <c r="D128" s="153"/>
      <c r="E128" s="153"/>
      <c r="F128" s="158"/>
      <c r="G128" s="153"/>
      <c r="H128" s="153"/>
      <c r="I128" s="48"/>
    </row>
    <row r="129" spans="1:9" ht="18.75" x14ac:dyDescent="0.3">
      <c r="A129" s="152"/>
      <c r="B129" s="152"/>
      <c r="C129" s="153"/>
      <c r="D129" s="153"/>
      <c r="E129" s="153"/>
      <c r="F129" s="158"/>
      <c r="G129" s="153"/>
      <c r="H129" s="153"/>
      <c r="I129" s="48"/>
    </row>
    <row r="130" spans="1:9" ht="18.75" x14ac:dyDescent="0.3">
      <c r="A130" s="152"/>
      <c r="B130" s="152"/>
      <c r="C130" s="153"/>
      <c r="D130" s="153"/>
      <c r="E130" s="153"/>
      <c r="F130" s="158"/>
      <c r="G130" s="153"/>
      <c r="H130" s="153"/>
      <c r="I130" s="48"/>
    </row>
    <row r="131" spans="1:9" ht="18.75" x14ac:dyDescent="0.3">
      <c r="A131" s="152"/>
      <c r="B131" s="152"/>
      <c r="C131" s="153"/>
      <c r="D131" s="153"/>
      <c r="E131" s="153"/>
      <c r="F131" s="158"/>
      <c r="G131" s="153"/>
      <c r="H131" s="153"/>
      <c r="I131" s="48"/>
    </row>
    <row r="132" spans="1:9" ht="18.75" x14ac:dyDescent="0.3">
      <c r="A132" s="152"/>
      <c r="B132" s="152"/>
      <c r="C132" s="153"/>
      <c r="D132" s="153"/>
      <c r="E132" s="153"/>
      <c r="F132" s="158"/>
      <c r="G132" s="153"/>
      <c r="H132" s="153"/>
      <c r="I132" s="48"/>
    </row>
    <row r="133" spans="1:9" ht="18.75" x14ac:dyDescent="0.3">
      <c r="A133" s="152"/>
      <c r="B133" s="152"/>
      <c r="C133" s="153"/>
      <c r="D133" s="153"/>
      <c r="E133" s="153"/>
      <c r="F133" s="158"/>
      <c r="G133" s="153"/>
      <c r="H133" s="153"/>
      <c r="I133" s="48"/>
    </row>
    <row r="250" spans="1:1" x14ac:dyDescent="0.25">
      <c r="A250" s="2">
        <v>5</v>
      </c>
    </row>
  </sheetData>
  <sheetProtection formatCells="0" formatColumns="0" formatRows="0" insertColumns="0" insertRows="0" insertHyperlinks="0" deleteColumns="0" deleteRows="0" sort="0" autoFilter="0" pivotTables="0"/>
  <mergeCells count="34"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B79:C79"/>
    <mergeCell ref="B80:C80"/>
    <mergeCell ref="I39:I40"/>
    <mergeCell ref="A46:B47"/>
    <mergeCell ref="C60:C63"/>
    <mergeCell ref="D60:D63"/>
    <mergeCell ref="C64:C67"/>
    <mergeCell ref="D64:D67"/>
    <mergeCell ref="B27:C27"/>
    <mergeCell ref="C29:G29"/>
    <mergeCell ref="C31:H31"/>
    <mergeCell ref="C32:H32"/>
    <mergeCell ref="D36:E36"/>
    <mergeCell ref="F36:G36"/>
    <mergeCell ref="B26:C26"/>
    <mergeCell ref="A16:H16"/>
    <mergeCell ref="A17:H17"/>
    <mergeCell ref="B18:C18"/>
    <mergeCell ref="B20:C20"/>
    <mergeCell ref="B21:H21"/>
  </mergeCells>
  <conditionalFormatting sqref="E51">
    <cfRule type="cellIs" dxfId="7" priority="1" operator="greaterThan">
      <formula>0.02</formula>
    </cfRule>
  </conditionalFormatting>
  <conditionalFormatting sqref="D51">
    <cfRule type="cellIs" dxfId="6" priority="2" operator="greaterThan">
      <formula>0.02</formula>
    </cfRule>
  </conditionalFormatting>
  <conditionalFormatting sqref="H73">
    <cfRule type="cellIs" dxfId="5" priority="3" operator="greaterThan">
      <formula>0.02</formula>
    </cfRule>
  </conditionalFormatting>
  <conditionalFormatting sqref="D104">
    <cfRule type="cellIs" dxfId="4" priority="4" operator="greaterThan">
      <formula>0.02</formula>
    </cfRule>
  </conditionalFormatting>
  <conditionalFormatting sqref="I39">
    <cfRule type="cellIs" dxfId="3" priority="5" operator="lessThanOrEqual">
      <formula>0.02</formula>
    </cfRule>
  </conditionalFormatting>
  <conditionalFormatting sqref="I39">
    <cfRule type="cellIs" dxfId="2" priority="6" operator="greaterThan">
      <formula>0.02</formula>
    </cfRule>
  </conditionalFormatting>
  <conditionalFormatting sqref="I92">
    <cfRule type="cellIs" dxfId="1" priority="7" operator="lessThanOrEqual">
      <formula>0.02</formula>
    </cfRule>
  </conditionalFormatting>
  <conditionalFormatting sqref="I92">
    <cfRule type="cellIs" dxfId="0" priority="8" operator="greaterThan">
      <formula>0.02</formula>
    </cfRule>
  </conditionalFormatting>
  <pageMargins left="0.70866141732283472" right="0.70866141732283472" top="0.74803149606299213" bottom="0.74803149606299213" header="0.31496062992125984" footer="0.31496062992125984"/>
  <pageSetup paperSize="9" scale="26" orientation="portrait" r:id="rId1"/>
  <rowBreaks count="1" manualBreakCount="1">
    <brk id="23" max="16383" man="1"/>
  </rowBreaks>
  <colBreaks count="1" manualBreakCount="1">
    <brk id="4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SST</vt:lpstr>
      <vt:lpstr>Uniformity</vt:lpstr>
      <vt:lpstr>Etoricoxib</vt:lpstr>
      <vt:lpstr>Etoricoxib!Print_Area</vt:lpstr>
      <vt:lpstr>SST!Print_Area</vt:lpstr>
      <vt:lpstr>Uniformity!Print_Area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m&amp;c</dc:creator>
  <cp:keywords/>
  <dc:description/>
  <cp:lastModifiedBy>HPLC-M</cp:lastModifiedBy>
  <cp:lastPrinted>2015-04-07T07:00:25Z</cp:lastPrinted>
  <dcterms:created xsi:type="dcterms:W3CDTF">2005-07-05T10:19:27Z</dcterms:created>
  <dcterms:modified xsi:type="dcterms:W3CDTF">2015-04-07T07:33:13Z</dcterms:modified>
  <cp:category/>
</cp:coreProperties>
</file>