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Metronidazole" sheetId="2" r:id="rId1"/>
    <sheet name="SST" sheetId="5" r:id="rId2"/>
  </sheets>
  <externalReferences>
    <externalReference r:id="rId3"/>
  </externalReferences>
  <definedNames>
    <definedName name="_xlnm.Print_Area" localSheetId="0">Metronidazole!$A$1:$H$82</definedName>
    <definedName name="_xlnm.Print_Area" localSheetId="1">SST!$A$1:$G$47</definedName>
  </definedNames>
  <calcPr calcId="145621"/>
</workbook>
</file>

<file path=xl/calcChain.xml><?xml version="1.0" encoding="utf-8"?>
<calcChain xmlns="http://schemas.openxmlformats.org/spreadsheetml/2006/main">
  <c r="B39" i="5" l="1"/>
  <c r="E37" i="5"/>
  <c r="D37" i="5"/>
  <c r="C37" i="5"/>
  <c r="B37" i="5"/>
  <c r="B38" i="5" s="1"/>
  <c r="B27" i="5"/>
  <c r="B28" i="5" s="1"/>
  <c r="B26" i="5"/>
  <c r="B25" i="5"/>
  <c r="B22" i="5"/>
  <c r="B21" i="5"/>
  <c r="B20" i="5"/>
  <c r="B19" i="5"/>
  <c r="B18" i="5"/>
  <c r="B17" i="5"/>
  <c r="B45" i="2" l="1"/>
  <c r="C75" i="2"/>
  <c r="H70" i="2"/>
  <c r="G70" i="2"/>
  <c r="B67" i="2"/>
  <c r="B68" i="2" s="1"/>
  <c r="H66" i="2"/>
  <c r="G66" i="2"/>
  <c r="H62" i="2"/>
  <c r="G62" i="2"/>
  <c r="E56" i="2"/>
  <c r="B55" i="2"/>
  <c r="D48" i="2"/>
  <c r="D49" i="2" s="1"/>
  <c r="D44" i="2"/>
  <c r="F42" i="2"/>
  <c r="D42" i="2"/>
  <c r="G41" i="2"/>
  <c r="E41" i="2"/>
  <c r="B34" i="2"/>
  <c r="F44" i="2" s="1"/>
  <c r="F45" i="2" s="1"/>
  <c r="B30" i="2"/>
  <c r="E38" i="2" l="1"/>
  <c r="G38" i="2"/>
  <c r="E40" i="2"/>
  <c r="F46" i="2"/>
  <c r="G39" i="2"/>
  <c r="G40" i="2"/>
  <c r="E39" i="2"/>
  <c r="D45" i="2"/>
  <c r="D46" i="2" s="1"/>
  <c r="G42" i="2" l="1"/>
  <c r="D50" i="2"/>
  <c r="D52" i="2"/>
  <c r="E42" i="2"/>
  <c r="D51" i="2" l="1"/>
  <c r="G68" i="2"/>
  <c r="H68" i="2" s="1"/>
  <c r="G61" i="2"/>
  <c r="H61" i="2" s="1"/>
  <c r="G67" i="2"/>
  <c r="H67" i="2" s="1"/>
  <c r="G64" i="2"/>
  <c r="H64" i="2" s="1"/>
  <c r="G69" i="2"/>
  <c r="H69" i="2" s="1"/>
  <c r="G63" i="2"/>
  <c r="H63" i="2" s="1"/>
  <c r="G60" i="2"/>
  <c r="H60" i="2" s="1"/>
  <c r="G65" i="2"/>
  <c r="H65" i="2" s="1"/>
  <c r="G59" i="2"/>
  <c r="H59" i="2" l="1"/>
  <c r="H73" i="2" s="1"/>
  <c r="H71" i="2" l="1"/>
  <c r="H72" i="2" l="1"/>
  <c r="G75" i="2"/>
</calcChain>
</file>

<file path=xl/sharedStrings.xml><?xml version="1.0" encoding="utf-8"?>
<sst xmlns="http://schemas.openxmlformats.org/spreadsheetml/2006/main" count="125" uniqueCount="100">
  <si>
    <t>Please enter the required information in the cells highlighted in green</t>
  </si>
  <si>
    <t>Analysis Report</t>
  </si>
  <si>
    <t>Sample Name:</t>
  </si>
  <si>
    <t>AXAGYL 100ml IV Infusion</t>
  </si>
  <si>
    <t>Laboratory Ref No:</t>
  </si>
  <si>
    <t>NDQD201501012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</si>
  <si>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</si>
  <si>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</si>
  <si>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</si>
  <si>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</si>
  <si>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</si>
  <si>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</si>
  <si>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</si>
  <si>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</si>
  <si>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</si>
  <si>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</si>
  <si>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</si>
  <si>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</si>
  <si>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</si>
  <si>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</si>
  <si>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</si>
  <si>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</si>
  <si>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</si>
  <si>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</si>
  <si>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</si>
  <si>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</si>
  <si>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</si>
  <si>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</si>
  <si>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</si>
  <si>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</si>
  <si>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</si>
  <si>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</si>
  <si>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</si>
  <si>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</si>
  <si>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</si>
  <si>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</si>
  <si>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</si>
  <si>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</si>
  <si>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</si>
  <si>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</si>
  <si>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</si>
  <si>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</si>
  <si>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</si>
  <si>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</si>
  <si>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</si>
  <si>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</si>
  <si>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</si>
  <si>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</si>
  <si>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</si>
  <si>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</si>
  <si>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</si>
  <si>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</si>
  <si>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</si>
  <si>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</si>
  <si>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</si>
  <si>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</si>
  <si>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</si>
  <si>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</si>
  <si>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</si>
  <si>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</si>
  <si>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</si>
  <si>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</si>
  <si>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</si>
  <si>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</si>
  <si>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</si>
  <si>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</si>
  <si>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</si>
  <si>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</si>
  <si>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</si>
  <si>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</si>
  <si>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</si>
  <si>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</si>
  <si>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</si>
  <si>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</si>
  <si>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</si>
  <si>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</si>
  <si>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</si>
  <si>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</si>
  <si>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</si>
  <si>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Metronidazole USP</t>
  </si>
  <si>
    <t>Metronidazole USP 500mg</t>
  </si>
  <si>
    <t>Metronidazole</t>
  </si>
  <si>
    <t>M19 002</t>
  </si>
  <si>
    <t>Michael Bugigi</t>
  </si>
  <si>
    <t>15/4/2015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</si>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</sst>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  <numFmt numFmtId="171" formatCode="[$-409]d/mmm/yy;@"/>
    <numFmt numFmtId="172" formatCode="0.00000"/>
  </numFmts>
  <fonts count="17" x14ac:knownFonts="1">
    <font>
      <sz val="10"/>
      <color rgb="FF000000"/>
      <name val="Arial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/>
    <xf numFmtId="9" fontId="10" fillId="2" borderId="0" applyFont="0" applyFill="0" applyBorder="0" applyAlignment="0" applyProtection="0"/>
  </cellStyleXfs>
  <cellXfs count="2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center"/>
      <protection locked="0"/>
    </xf>
    <xf numFmtId="167" fontId="1" fillId="2" borderId="6" xfId="0" applyNumberFormat="1" applyFont="1" applyFill="1" applyBorder="1" applyAlignment="1">
      <alignment horizontal="center"/>
    </xf>
    <xf numFmtId="0" fontId="4" fillId="3" borderId="10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167" fontId="1" fillId="2" borderId="11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4" fillId="3" borderId="13" xfId="0" applyFont="1" applyFill="1" applyBorder="1" applyAlignment="1" applyProtection="1">
      <alignment horizontal="center"/>
      <protection locked="0"/>
    </xf>
    <xf numFmtId="167" fontId="1" fillId="2" borderId="14" xfId="0" applyNumberFormat="1" applyFont="1" applyFill="1" applyBorder="1" applyAlignment="1">
      <alignment horizontal="center"/>
    </xf>
    <xf numFmtId="0" fontId="4" fillId="3" borderId="15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7" fontId="3" fillId="4" borderId="17" xfId="0" applyNumberFormat="1" applyFont="1" applyFill="1" applyBorder="1" applyAlignment="1">
      <alignment horizontal="center"/>
    </xf>
    <xf numFmtId="1" fontId="3" fillId="4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4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4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24" xfId="0" applyFont="1" applyFill="1" applyBorder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2" borderId="13" xfId="0" applyFont="1" applyFill="1" applyBorder="1" applyAlignment="1">
      <alignment horizontal="right"/>
    </xf>
    <xf numFmtId="167" fontId="3" fillId="5" borderId="20" xfId="0" applyNumberFormat="1" applyFont="1" applyFill="1" applyBorder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8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9" fontId="5" fillId="3" borderId="0" xfId="0" applyNumberFormat="1" applyFont="1" applyFill="1" applyAlignment="1" applyProtection="1">
      <alignment horizontal="center"/>
      <protection locked="0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4" fillId="3" borderId="29" xfId="0" applyFont="1" applyFill="1" applyBorder="1" applyAlignment="1" applyProtection="1">
      <alignment horizontal="center"/>
      <protection locked="0"/>
    </xf>
    <xf numFmtId="2" fontId="1" fillId="2" borderId="29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right"/>
    </xf>
    <xf numFmtId="0" fontId="5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1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10" fontId="5" fillId="4" borderId="3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5" fillId="5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 vertical="center" wrapText="1"/>
    </xf>
    <xf numFmtId="0" fontId="1" fillId="2" borderId="34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15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15" xfId="0" applyFont="1" applyFill="1" applyBorder="1"/>
    <xf numFmtId="0" fontId="3" fillId="2" borderId="35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4" fillId="3" borderId="0" xfId="0" applyFont="1" applyFill="1" applyAlignment="1" applyProtection="1">
      <alignment horizontal="right"/>
      <protection locked="0"/>
    </xf>
    <xf numFmtId="22" fontId="4" fillId="3" borderId="0" xfId="0" applyNumberFormat="1" applyFont="1" applyFill="1" applyAlignment="1" applyProtection="1">
      <alignment horizontal="left"/>
      <protection locked="0"/>
    </xf>
    <xf numFmtId="0" fontId="11" fillId="2" borderId="0" xfId="1" applyFont="1"/>
    <xf numFmtId="0" fontId="12" fillId="2" borderId="0" xfId="1" applyFont="1" applyBorder="1"/>
    <xf numFmtId="0" fontId="12" fillId="2" borderId="0" xfId="1" applyFont="1" applyAlignment="1">
      <alignment horizontal="right"/>
    </xf>
    <xf numFmtId="0" fontId="12" fillId="2" borderId="0" xfId="1" applyFont="1"/>
    <xf numFmtId="0" fontId="12" fillId="2" borderId="0" xfId="1" applyFont="1" applyFill="1" applyBorder="1" applyAlignment="1">
      <alignment horizontal="right"/>
    </xf>
    <xf numFmtId="0" fontId="15" fillId="2" borderId="0" xfId="1" applyFont="1" applyAlignment="1" applyProtection="1">
      <alignment horizontal="right"/>
    </xf>
    <xf numFmtId="0" fontId="16" fillId="2" borderId="0" xfId="1" quotePrefix="1" applyFont="1" applyAlignment="1">
      <alignment horizontal="left"/>
    </xf>
    <xf numFmtId="0" fontId="14" fillId="2" borderId="0" xfId="1" quotePrefix="1" applyFont="1" applyAlignment="1">
      <alignment horizontal="center"/>
    </xf>
    <xf numFmtId="171" fontId="16" fillId="2" borderId="0" xfId="1" quotePrefix="1" applyNumberFormat="1" applyFont="1" applyAlignment="1">
      <alignment horizontal="left"/>
    </xf>
    <xf numFmtId="0" fontId="14" fillId="2" borderId="0" xfId="1" applyFont="1"/>
    <xf numFmtId="0" fontId="14" fillId="2" borderId="0" xfId="1" applyFont="1" applyAlignment="1">
      <alignment horizontal="left"/>
    </xf>
    <xf numFmtId="0" fontId="16" fillId="2" borderId="0" xfId="1" applyFont="1"/>
    <xf numFmtId="0" fontId="15" fillId="2" borderId="0" xfId="1" applyFont="1"/>
    <xf numFmtId="0" fontId="15" fillId="2" borderId="0" xfId="1" applyFont="1" applyAlignment="1">
      <alignment horizontal="left"/>
    </xf>
    <xf numFmtId="2" fontId="15" fillId="2" borderId="0" xfId="1" applyNumberFormat="1" applyFont="1" applyAlignment="1">
      <alignment horizontal="center"/>
    </xf>
    <xf numFmtId="0" fontId="15" fillId="2" borderId="0" xfId="1" quotePrefix="1" applyFont="1" applyAlignment="1">
      <alignment horizontal="left"/>
    </xf>
    <xf numFmtId="172" fontId="15" fillId="2" borderId="0" xfId="1" applyNumberFormat="1" applyFont="1" applyAlignment="1">
      <alignment horizontal="center"/>
    </xf>
    <xf numFmtId="0" fontId="15" fillId="2" borderId="45" xfId="1" applyFont="1" applyBorder="1" applyAlignment="1">
      <alignment horizontal="center"/>
    </xf>
    <xf numFmtId="0" fontId="15" fillId="2" borderId="46" xfId="1" quotePrefix="1" applyFont="1" applyBorder="1" applyAlignment="1">
      <alignment horizontal="center"/>
    </xf>
    <xf numFmtId="0" fontId="15" fillId="2" borderId="45" xfId="1" quotePrefix="1" applyFont="1" applyBorder="1" applyAlignment="1">
      <alignment horizontal="center"/>
    </xf>
    <xf numFmtId="0" fontId="16" fillId="2" borderId="47" xfId="1" applyFont="1" applyBorder="1" applyAlignment="1">
      <alignment horizontal="center"/>
    </xf>
    <xf numFmtId="0" fontId="16" fillId="6" borderId="47" xfId="1" applyFont="1" applyFill="1" applyBorder="1" applyAlignment="1" applyProtection="1">
      <alignment horizontal="center"/>
      <protection locked="0"/>
    </xf>
    <xf numFmtId="2" fontId="16" fillId="6" borderId="47" xfId="1" applyNumberFormat="1" applyFont="1" applyFill="1" applyBorder="1" applyAlignment="1" applyProtection="1">
      <alignment horizontal="center"/>
      <protection locked="0"/>
    </xf>
    <xf numFmtId="167" fontId="16" fillId="6" borderId="48" xfId="1" applyNumberFormat="1" applyFont="1" applyFill="1" applyBorder="1" applyAlignment="1" applyProtection="1">
      <alignment horizontal="center"/>
      <protection locked="0"/>
    </xf>
    <xf numFmtId="167" fontId="16" fillId="6" borderId="47" xfId="1" applyNumberFormat="1" applyFont="1" applyFill="1" applyBorder="1" applyAlignment="1" applyProtection="1">
      <alignment horizontal="center"/>
      <protection locked="0"/>
    </xf>
    <xf numFmtId="0" fontId="16" fillId="6" borderId="49" xfId="1" applyFont="1" applyFill="1" applyBorder="1" applyAlignment="1" applyProtection="1">
      <alignment horizontal="center"/>
      <protection locked="0"/>
    </xf>
    <xf numFmtId="2" fontId="16" fillId="6" borderId="49" xfId="1" applyNumberFormat="1" applyFont="1" applyFill="1" applyBorder="1" applyAlignment="1" applyProtection="1">
      <alignment horizontal="center"/>
      <protection locked="0"/>
    </xf>
    <xf numFmtId="167" fontId="16" fillId="6" borderId="49" xfId="1" applyNumberFormat="1" applyFont="1" applyFill="1" applyBorder="1" applyAlignment="1" applyProtection="1">
      <alignment horizontal="center"/>
      <protection locked="0"/>
    </xf>
    <xf numFmtId="0" fontId="16" fillId="2" borderId="48" xfId="1" applyFont="1" applyBorder="1"/>
    <xf numFmtId="1" fontId="15" fillId="7" borderId="46" xfId="1" applyNumberFormat="1" applyFont="1" applyFill="1" applyBorder="1" applyAlignment="1">
      <alignment horizontal="center"/>
    </xf>
    <xf numFmtId="1" fontId="15" fillId="7" borderId="45" xfId="1" applyNumberFormat="1" applyFont="1" applyFill="1" applyBorder="1" applyAlignment="1">
      <alignment horizontal="center"/>
    </xf>
    <xf numFmtId="2" fontId="15" fillId="7" borderId="45" xfId="1" applyNumberFormat="1" applyFont="1" applyFill="1" applyBorder="1" applyAlignment="1">
      <alignment horizontal="center"/>
    </xf>
    <xf numFmtId="0" fontId="16" fillId="2" borderId="47" xfId="1" applyFont="1" applyBorder="1"/>
    <xf numFmtId="10" fontId="15" fillId="8" borderId="45" xfId="1" applyNumberFormat="1" applyFont="1" applyFill="1" applyBorder="1" applyAlignment="1">
      <alignment horizontal="center"/>
    </xf>
    <xf numFmtId="170" fontId="15" fillId="2" borderId="0" xfId="1" applyNumberFormat="1" applyFont="1" applyFill="1" applyBorder="1" applyAlignment="1">
      <alignment horizontal="center"/>
    </xf>
    <xf numFmtId="0" fontId="16" fillId="2" borderId="50" xfId="1" applyFont="1" applyBorder="1"/>
    <xf numFmtId="0" fontId="16" fillId="2" borderId="49" xfId="1" applyFont="1" applyBorder="1"/>
    <xf numFmtId="0" fontId="15" fillId="7" borderId="45" xfId="1" applyFont="1" applyFill="1" applyBorder="1" applyAlignment="1">
      <alignment horizontal="center"/>
    </xf>
    <xf numFmtId="0" fontId="15" fillId="2" borderId="51" xfId="1" applyFont="1" applyFill="1" applyBorder="1" applyAlignment="1">
      <alignment horizontal="center"/>
    </xf>
    <xf numFmtId="0" fontId="16" fillId="2" borderId="51" xfId="1" applyFont="1" applyBorder="1"/>
    <xf numFmtId="0" fontId="16" fillId="2" borderId="52" xfId="1" applyFont="1" applyBorder="1"/>
    <xf numFmtId="0" fontId="16" fillId="2" borderId="0" xfId="1" applyFont="1" applyBorder="1"/>
    <xf numFmtId="0" fontId="16" fillId="2" borderId="0" xfId="1" quotePrefix="1" applyFont="1" applyAlignment="1" applyProtection="1">
      <alignment horizontal="left"/>
      <protection locked="0"/>
    </xf>
    <xf numFmtId="0" fontId="16" fillId="2" borderId="0" xfId="1" applyFont="1" applyProtection="1">
      <protection locked="0"/>
    </xf>
    <xf numFmtId="0" fontId="16" fillId="2" borderId="0" xfId="1" applyFont="1" applyBorder="1" applyProtection="1">
      <protection locked="0"/>
    </xf>
    <xf numFmtId="0" fontId="16" fillId="2" borderId="0" xfId="1" applyFont="1" applyAlignment="1" applyProtection="1">
      <alignment horizontal="left"/>
      <protection locked="0"/>
    </xf>
    <xf numFmtId="0" fontId="13" fillId="2" borderId="53" xfId="1" applyFont="1" applyFill="1" applyBorder="1" applyAlignment="1" applyProtection="1">
      <alignment horizontal="left" vertical="center" wrapText="1"/>
    </xf>
    <xf numFmtId="0" fontId="16" fillId="2" borderId="53" xfId="1" applyFont="1" applyBorder="1" applyProtection="1"/>
    <xf numFmtId="0" fontId="16" fillId="2" borderId="53" xfId="1" applyFont="1" applyBorder="1" applyAlignment="1" applyProtection="1">
      <alignment horizontal="center"/>
    </xf>
    <xf numFmtId="0" fontId="15" fillId="2" borderId="0" xfId="1" applyFont="1" applyProtection="1"/>
    <xf numFmtId="0" fontId="15" fillId="2" borderId="0" xfId="1" applyFont="1" applyAlignment="1" applyProtection="1">
      <alignment horizontal="center"/>
    </xf>
    <xf numFmtId="0" fontId="15" fillId="2" borderId="0" xfId="1" applyFont="1" applyBorder="1" applyAlignment="1" applyProtection="1">
      <alignment horizontal="center"/>
    </xf>
    <xf numFmtId="0" fontId="15" fillId="2" borderId="0" xfId="1" applyFont="1" applyBorder="1" applyAlignment="1" applyProtection="1">
      <alignment horizontal="right"/>
    </xf>
    <xf numFmtId="0" fontId="15" fillId="2" borderId="51" xfId="1" quotePrefix="1" applyFont="1" applyBorder="1" applyAlignment="1" applyProtection="1"/>
    <xf numFmtId="0" fontId="15" fillId="2" borderId="0" xfId="1" quotePrefix="1" applyFont="1" applyBorder="1" applyAlignment="1" applyProtection="1">
      <alignment horizontal="center"/>
    </xf>
    <xf numFmtId="0" fontId="15" fillId="2" borderId="51" xfId="1" applyFont="1" applyBorder="1" applyProtection="1"/>
    <xf numFmtId="0" fontId="15" fillId="2" borderId="0" xfId="1" applyFont="1" applyBorder="1" applyProtection="1"/>
    <xf numFmtId="0" fontId="15" fillId="2" borderId="51" xfId="1" applyFont="1" applyBorder="1" applyAlignment="1" applyProtection="1"/>
    <xf numFmtId="0" fontId="15" fillId="2" borderId="54" xfId="1" applyFont="1" applyBorder="1" applyAlignment="1" applyProtection="1"/>
    <xf numFmtId="0" fontId="15" fillId="2" borderId="54" xfId="1" applyFont="1" applyBorder="1" applyProtection="1"/>
    <xf numFmtId="0" fontId="8" fillId="2" borderId="1" xfId="0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2" fontId="4" fillId="3" borderId="29" xfId="0" applyNumberFormat="1" applyFont="1" applyFill="1" applyBorder="1" applyAlignment="1" applyProtection="1">
      <alignment horizontal="center" vertical="center"/>
      <protection locked="0"/>
    </xf>
    <xf numFmtId="2" fontId="4" fillId="3" borderId="26" xfId="0" applyNumberFormat="1" applyFont="1" applyFill="1" applyBorder="1" applyAlignment="1" applyProtection="1">
      <alignment horizontal="center" vertical="center"/>
      <protection locked="0"/>
    </xf>
    <xf numFmtId="2" fontId="4" fillId="3" borderId="27" xfId="0" applyNumberFormat="1" applyFont="1" applyFill="1" applyBorder="1" applyAlignment="1" applyProtection="1">
      <alignment horizontal="center" vertical="center"/>
      <protection locked="0"/>
    </xf>
    <xf numFmtId="2" fontId="4" fillId="3" borderId="28" xfId="0" applyNumberFormat="1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 vertical="center"/>
    </xf>
    <xf numFmtId="0" fontId="13" fillId="2" borderId="42" xfId="1" applyFont="1" applyBorder="1" applyAlignment="1">
      <alignment horizontal="center"/>
    </xf>
    <xf numFmtId="0" fontId="13" fillId="2" borderId="43" xfId="1" applyFont="1" applyBorder="1" applyAlignment="1">
      <alignment horizontal="center"/>
    </xf>
    <xf numFmtId="0" fontId="13" fillId="2" borderId="44" xfId="1" applyFont="1" applyBorder="1" applyAlignment="1">
      <alignment horizontal="center"/>
    </xf>
    <xf numFmtId="0" fontId="14" fillId="2" borderId="0" xfId="1" quotePrefix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esktop/Worksheet%20Templates/Worksheet%20Template%20oral%20solutions%20and%20Injection%20(mg%20Samples)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Worksheet Template"/>
    </sheetNames>
    <sheetDataSet>
      <sheetData sheetId="0" refreshError="1"/>
      <sheetData sheetId="1">
        <row r="18">
          <cell r="B18" t="str">
            <v>OXYTOCIN INJECTION</v>
          </cell>
        </row>
        <row r="19">
          <cell r="B19" t="str">
            <v>NDQD201404382</v>
          </cell>
        </row>
        <row r="20">
          <cell r="B20" t="str">
            <v>Oxytocin</v>
          </cell>
        </row>
        <row r="21">
          <cell r="B21" t="str">
            <v>Each mL contains 10 I.U. Oxytocin</v>
          </cell>
        </row>
        <row r="23">
          <cell r="B23">
            <v>41837</v>
          </cell>
        </row>
        <row r="26">
          <cell r="B26" t="str">
            <v>Oxytocin</v>
          </cell>
        </row>
        <row r="28">
          <cell r="B28">
            <v>100</v>
          </cell>
        </row>
        <row r="43">
          <cell r="D43">
            <v>46</v>
          </cell>
        </row>
        <row r="45">
          <cell r="B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37" zoomScale="60" zoomScaleNormal="60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176" t="s">
        <v>0</v>
      </c>
      <c r="B16" s="177"/>
      <c r="C16" s="177"/>
      <c r="D16" s="177"/>
      <c r="E16" s="177"/>
      <c r="F16" s="177"/>
      <c r="G16" s="177"/>
      <c r="H16" s="178"/>
    </row>
    <row r="17" spans="1:8" ht="18.75" customHeight="1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2</v>
      </c>
      <c r="B18" s="179" t="s">
        <v>3</v>
      </c>
      <c r="C18" s="179"/>
      <c r="D18" s="179"/>
      <c r="E18" s="179"/>
      <c r="F18" s="1"/>
      <c r="G18" s="1"/>
      <c r="H18" s="1"/>
    </row>
    <row r="19" spans="1:8" ht="26.25" customHeight="1" x14ac:dyDescent="0.4">
      <c r="A19" s="3" t="s">
        <v>4</v>
      </c>
      <c r="B19" s="5" t="s">
        <v>5</v>
      </c>
      <c r="C19" s="110">
        <v>6</v>
      </c>
      <c r="D19" s="4"/>
      <c r="E19" s="4"/>
      <c r="F19" s="1"/>
      <c r="G19" s="1"/>
      <c r="H19" s="1"/>
    </row>
    <row r="20" spans="1:8" ht="26.25" customHeight="1" x14ac:dyDescent="0.4">
      <c r="A20" s="3" t="s">
        <v>6</v>
      </c>
      <c r="B20" s="5" t="s">
        <v>79</v>
      </c>
      <c r="C20" s="4"/>
      <c r="D20" s="4"/>
      <c r="E20" s="4"/>
      <c r="F20" s="1"/>
      <c r="G20" s="1"/>
      <c r="H20" s="1"/>
    </row>
    <row r="21" spans="1:8" ht="26.25" customHeight="1" x14ac:dyDescent="0.4">
      <c r="A21" s="3" t="s">
        <v>7</v>
      </c>
      <c r="B21" s="180" t="s">
        <v>80</v>
      </c>
      <c r="C21" s="180"/>
      <c r="D21" s="180"/>
      <c r="E21" s="180"/>
      <c r="F21" s="180"/>
      <c r="G21" s="180"/>
      <c r="H21" s="180"/>
    </row>
    <row r="22" spans="1:8" ht="26.25" customHeight="1" x14ac:dyDescent="0.4">
      <c r="A22" s="3" t="s">
        <v>8</v>
      </c>
      <c r="B22" s="111">
        <v>42109</v>
      </c>
      <c r="C22" s="4"/>
      <c r="D22" s="4"/>
      <c r="E22" s="4"/>
      <c r="F22" s="1"/>
      <c r="G22" s="1"/>
      <c r="H22" s="1"/>
    </row>
    <row r="23" spans="1:8" ht="26.25" customHeight="1" x14ac:dyDescent="0.4">
      <c r="A23" s="3" t="s">
        <v>9</v>
      </c>
      <c r="B23" s="6">
        <v>42110</v>
      </c>
      <c r="C23" s="4"/>
      <c r="D23" s="4"/>
      <c r="E23" s="4"/>
      <c r="F23" s="1"/>
      <c r="G23" s="1"/>
      <c r="H23" s="1"/>
    </row>
    <row r="24" spans="1:8" ht="18.75" customHeight="1" x14ac:dyDescent="0.3">
      <c r="A24" s="3"/>
      <c r="B24" s="7"/>
      <c r="C24" s="1"/>
      <c r="D24" s="1"/>
      <c r="E24" s="1"/>
      <c r="F24" s="1"/>
      <c r="G24" s="1"/>
      <c r="H24" s="1"/>
    </row>
    <row r="25" spans="1:8" ht="18.75" customHeight="1" x14ac:dyDescent="0.3">
      <c r="A25" s="8" t="s">
        <v>10</v>
      </c>
      <c r="B25" s="7"/>
      <c r="C25" s="1"/>
      <c r="D25" s="1"/>
      <c r="E25" s="1"/>
      <c r="F25" s="1"/>
      <c r="G25" s="1"/>
      <c r="H25" s="1"/>
    </row>
    <row r="26" spans="1:8" ht="26.25" customHeight="1" x14ac:dyDescent="0.4">
      <c r="A26" s="9" t="s">
        <v>11</v>
      </c>
      <c r="B26" s="179" t="s">
        <v>81</v>
      </c>
      <c r="C26" s="179"/>
      <c r="D26" s="1"/>
      <c r="E26" s="1"/>
      <c r="F26" s="1"/>
      <c r="G26" s="1"/>
      <c r="H26" s="1"/>
    </row>
    <row r="27" spans="1:8" ht="26.25" customHeight="1" x14ac:dyDescent="0.4">
      <c r="A27" s="10" t="s">
        <v>12</v>
      </c>
      <c r="B27" s="180" t="s">
        <v>82</v>
      </c>
      <c r="C27" s="180"/>
      <c r="D27" s="1"/>
      <c r="E27" s="1"/>
      <c r="F27" s="1"/>
      <c r="G27" s="1"/>
      <c r="H27" s="1"/>
    </row>
    <row r="28" spans="1:8" ht="27" customHeight="1" x14ac:dyDescent="0.4">
      <c r="A28" s="10" t="s">
        <v>13</v>
      </c>
      <c r="B28" s="11">
        <v>100</v>
      </c>
      <c r="C28" s="1"/>
      <c r="D28" s="1"/>
      <c r="E28" s="1"/>
      <c r="F28" s="1"/>
      <c r="G28" s="1"/>
      <c r="H28" s="1"/>
    </row>
    <row r="29" spans="1:8" ht="27" customHeight="1" x14ac:dyDescent="0.4">
      <c r="A29" s="10" t="s">
        <v>14</v>
      </c>
      <c r="B29" s="12">
        <v>0</v>
      </c>
      <c r="C29" s="181" t="s">
        <v>15</v>
      </c>
      <c r="D29" s="182"/>
      <c r="E29" s="182"/>
      <c r="F29" s="182"/>
      <c r="G29" s="183"/>
      <c r="H29" s="13"/>
    </row>
    <row r="30" spans="1:8" ht="19.5" customHeight="1" x14ac:dyDescent="0.3">
      <c r="A30" s="10" t="s">
        <v>16</v>
      </c>
      <c r="B30" s="14">
        <f>B28-B29</f>
        <v>100</v>
      </c>
      <c r="C30" s="15"/>
      <c r="D30" s="15"/>
      <c r="E30" s="15"/>
      <c r="F30" s="15"/>
      <c r="G30" s="15"/>
      <c r="H30" s="13"/>
    </row>
    <row r="31" spans="1:8" ht="27" customHeight="1" x14ac:dyDescent="0.4">
      <c r="A31" s="10" t="s">
        <v>17</v>
      </c>
      <c r="B31" s="16">
        <v>1</v>
      </c>
      <c r="C31" s="181" t="s">
        <v>18</v>
      </c>
      <c r="D31" s="182"/>
      <c r="E31" s="182"/>
      <c r="F31" s="182"/>
      <c r="G31" s="183"/>
      <c r="H31" s="17"/>
    </row>
    <row r="32" spans="1:8" ht="27" customHeight="1" x14ac:dyDescent="0.4">
      <c r="A32" s="10" t="s">
        <v>19</v>
      </c>
      <c r="B32" s="16">
        <v>1</v>
      </c>
      <c r="C32" s="181" t="s">
        <v>20</v>
      </c>
      <c r="D32" s="182"/>
      <c r="E32" s="182"/>
      <c r="F32" s="182"/>
      <c r="G32" s="183"/>
      <c r="H32" s="17"/>
    </row>
    <row r="33" spans="1:8" ht="18.75" customHeight="1" x14ac:dyDescent="0.3">
      <c r="A33" s="10"/>
      <c r="B33" s="18"/>
      <c r="C33" s="19"/>
      <c r="D33" s="19"/>
      <c r="E33" s="19"/>
      <c r="F33" s="19"/>
      <c r="G33" s="19"/>
      <c r="H33" s="19"/>
    </row>
    <row r="34" spans="1:8" ht="18.75" customHeight="1" x14ac:dyDescent="0.3">
      <c r="A34" s="10" t="s">
        <v>21</v>
      </c>
      <c r="B34" s="20">
        <f>B31/B32</f>
        <v>1</v>
      </c>
      <c r="C34" s="1" t="s">
        <v>22</v>
      </c>
      <c r="D34" s="1"/>
      <c r="E34" s="1"/>
      <c r="F34" s="1"/>
      <c r="G34" s="1"/>
      <c r="H34" s="13"/>
    </row>
    <row r="35" spans="1:8" ht="19.5" customHeight="1" x14ac:dyDescent="0.3">
      <c r="A35" s="10"/>
      <c r="B35" s="21"/>
      <c r="C35" s="13"/>
      <c r="D35" s="13"/>
      <c r="E35" s="13"/>
      <c r="F35" s="13"/>
      <c r="G35" s="1"/>
      <c r="H35" s="13"/>
    </row>
    <row r="36" spans="1:8" ht="27" customHeight="1" x14ac:dyDescent="0.4">
      <c r="A36" s="22" t="s">
        <v>23</v>
      </c>
      <c r="B36" s="23">
        <v>50</v>
      </c>
      <c r="C36" s="1"/>
      <c r="D36" s="184" t="s">
        <v>24</v>
      </c>
      <c r="E36" s="185"/>
      <c r="F36" s="186" t="s">
        <v>25</v>
      </c>
      <c r="G36" s="185"/>
      <c r="H36" s="13"/>
    </row>
    <row r="37" spans="1:8" ht="26.25" customHeight="1" x14ac:dyDescent="0.4">
      <c r="A37" s="24" t="s">
        <v>26</v>
      </c>
      <c r="B37" s="25">
        <v>1</v>
      </c>
      <c r="C37" s="26" t="s">
        <v>27</v>
      </c>
      <c r="D37" s="27" t="s">
        <v>28</v>
      </c>
      <c r="E37" s="28" t="s">
        <v>29</v>
      </c>
      <c r="F37" s="29" t="s">
        <v>28</v>
      </c>
      <c r="G37" s="28" t="s">
        <v>29</v>
      </c>
      <c r="H37" s="13"/>
    </row>
    <row r="38" spans="1:8" ht="26.25" customHeight="1" x14ac:dyDescent="0.4">
      <c r="A38" s="24" t="s">
        <v>30</v>
      </c>
      <c r="B38" s="25">
        <v>1</v>
      </c>
      <c r="C38" s="30">
        <v>1</v>
      </c>
      <c r="D38" s="31">
        <v>183220818</v>
      </c>
      <c r="E38" s="32">
        <f>IF(ISBLANK(D38),"-",$D$48/$D$45*D38)</f>
        <v>200679975.90361443</v>
      </c>
      <c r="F38" s="33">
        <v>203115539</v>
      </c>
      <c r="G38" s="32">
        <f>IF(ISBLANK(F38),"-",$D$48/$F$45*F38)</f>
        <v>200707054.34782609</v>
      </c>
      <c r="H38" s="13"/>
    </row>
    <row r="39" spans="1:8" ht="26.25" customHeight="1" x14ac:dyDescent="0.4">
      <c r="A39" s="24" t="s">
        <v>31</v>
      </c>
      <c r="B39" s="25">
        <v>1</v>
      </c>
      <c r="C39" s="34">
        <v>2</v>
      </c>
      <c r="D39" s="35">
        <v>183239283</v>
      </c>
      <c r="E39" s="36">
        <f>IF(ISBLANK(D39),"-",$D$48/$D$45*D39)</f>
        <v>200700200.43811607</v>
      </c>
      <c r="F39" s="37">
        <v>203087856</v>
      </c>
      <c r="G39" s="36">
        <f>IF(ISBLANK(F39),"-",$D$48/$F$45*F39)</f>
        <v>200679699.60474309</v>
      </c>
      <c r="H39" s="13"/>
    </row>
    <row r="40" spans="1:8" ht="26.25" customHeight="1" x14ac:dyDescent="0.4">
      <c r="A40" s="24" t="s">
        <v>32</v>
      </c>
      <c r="B40" s="25">
        <v>1</v>
      </c>
      <c r="C40" s="34">
        <v>3</v>
      </c>
      <c r="D40" s="35">
        <v>183033443</v>
      </c>
      <c r="E40" s="36">
        <f>IF(ISBLANK(D40),"-",$D$48/$D$45*D40)</f>
        <v>200474745.89266151</v>
      </c>
      <c r="F40" s="37">
        <v>203541556</v>
      </c>
      <c r="G40" s="36">
        <f>IF(ISBLANK(F40),"-",$D$48/$F$45*F40)</f>
        <v>201128019.76284587</v>
      </c>
      <c r="H40" s="1"/>
    </row>
    <row r="41" spans="1:8" ht="26.25" customHeight="1" x14ac:dyDescent="0.4">
      <c r="A41" s="24" t="s">
        <v>33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1"/>
    </row>
    <row r="42" spans="1:8" ht="27" customHeight="1" x14ac:dyDescent="0.4">
      <c r="A42" s="24" t="s">
        <v>34</v>
      </c>
      <c r="B42" s="25">
        <v>1</v>
      </c>
      <c r="C42" s="42" t="s">
        <v>35</v>
      </c>
      <c r="D42" s="43">
        <f>AVERAGE(D38:D41)</f>
        <v>183164514.66666666</v>
      </c>
      <c r="E42" s="44">
        <f>AVERAGE(E38:E41)</f>
        <v>200618307.41146398</v>
      </c>
      <c r="F42" s="45">
        <f>AVERAGE(F38:F41)</f>
        <v>203248317</v>
      </c>
      <c r="G42" s="44">
        <f>AVERAGE(G38:G41)</f>
        <v>200838257.90513834</v>
      </c>
      <c r="H42" s="1"/>
    </row>
    <row r="43" spans="1:8" ht="26.25" customHeight="1" x14ac:dyDescent="0.4">
      <c r="A43" s="24" t="s">
        <v>36</v>
      </c>
      <c r="B43" s="37">
        <v>1</v>
      </c>
      <c r="C43" s="46" t="s">
        <v>37</v>
      </c>
      <c r="D43" s="47">
        <v>9.1300000000000008</v>
      </c>
      <c r="E43" s="48"/>
      <c r="F43" s="47">
        <v>10.119999999999999</v>
      </c>
      <c r="G43" s="1"/>
      <c r="H43" s="1"/>
    </row>
    <row r="44" spans="1:8" ht="26.25" customHeight="1" x14ac:dyDescent="0.4">
      <c r="A44" s="24" t="s">
        <v>38</v>
      </c>
      <c r="B44" s="37">
        <v>1</v>
      </c>
      <c r="C44" s="49" t="s">
        <v>39</v>
      </c>
      <c r="D44" s="50">
        <f>D43*$B$34</f>
        <v>9.1300000000000008</v>
      </c>
      <c r="E44" s="51"/>
      <c r="F44" s="50">
        <f>F43*$B$34</f>
        <v>10.119999999999999</v>
      </c>
      <c r="G44" s="1"/>
      <c r="H44" s="1"/>
    </row>
    <row r="45" spans="1:8" ht="19.5" customHeight="1" x14ac:dyDescent="0.3">
      <c r="A45" s="24" t="s">
        <v>40</v>
      </c>
      <c r="B45" s="51">
        <f>(B44/B43)*(B42/B41)*(B40/B39)*(B38/B37)*B36</f>
        <v>50</v>
      </c>
      <c r="C45" s="49" t="s">
        <v>41</v>
      </c>
      <c r="D45" s="52">
        <f>D44*$B$30/100</f>
        <v>9.1300000000000008</v>
      </c>
      <c r="E45" s="53"/>
      <c r="F45" s="52">
        <f>F44*$B$30/100</f>
        <v>10.119999999999999</v>
      </c>
      <c r="G45" s="1"/>
      <c r="H45" s="1"/>
    </row>
    <row r="46" spans="1:8" ht="19.5" customHeight="1" x14ac:dyDescent="0.3">
      <c r="A46" s="172" t="s">
        <v>42</v>
      </c>
      <c r="B46" s="173"/>
      <c r="C46" s="49" t="s">
        <v>43</v>
      </c>
      <c r="D46" s="50">
        <f>D45/$B$45</f>
        <v>0.18260000000000001</v>
      </c>
      <c r="E46" s="53"/>
      <c r="F46" s="54">
        <f>F45/$B$45</f>
        <v>0.2024</v>
      </c>
      <c r="G46" s="1"/>
      <c r="H46" s="1"/>
    </row>
    <row r="47" spans="1:8" ht="27" customHeight="1" x14ac:dyDescent="0.4">
      <c r="A47" s="174"/>
      <c r="B47" s="175"/>
      <c r="C47" s="49" t="s">
        <v>44</v>
      </c>
      <c r="D47" s="55">
        <v>0.2</v>
      </c>
      <c r="E47" s="1"/>
      <c r="F47" s="56"/>
      <c r="G47" s="1"/>
      <c r="H47" s="1"/>
    </row>
    <row r="48" spans="1:8" ht="18.75" customHeight="1" x14ac:dyDescent="0.3">
      <c r="A48" s="1"/>
      <c r="B48" s="1"/>
      <c r="C48" s="49" t="s">
        <v>45</v>
      </c>
      <c r="D48" s="52">
        <f>D47*$B$45</f>
        <v>10</v>
      </c>
      <c r="E48" s="1"/>
      <c r="F48" s="56"/>
      <c r="G48" s="1"/>
      <c r="H48" s="1"/>
    </row>
    <row r="49" spans="1:8" ht="19.5" customHeight="1" x14ac:dyDescent="0.3">
      <c r="A49" s="1"/>
      <c r="B49" s="1"/>
      <c r="C49" s="57" t="s">
        <v>46</v>
      </c>
      <c r="D49" s="58">
        <f>D48/B34</f>
        <v>10</v>
      </c>
      <c r="E49" s="1"/>
      <c r="F49" s="59"/>
      <c r="G49" s="1"/>
      <c r="H49" s="1"/>
    </row>
    <row r="50" spans="1:8" ht="18.75" customHeight="1" x14ac:dyDescent="0.3">
      <c r="A50" s="1"/>
      <c r="B50" s="1"/>
      <c r="C50" s="60" t="s">
        <v>47</v>
      </c>
      <c r="D50" s="61">
        <f>AVERAGE(E38:E41,G38:G41)</f>
        <v>200728282.6583012</v>
      </c>
      <c r="E50" s="1"/>
      <c r="F50" s="59"/>
      <c r="G50" s="1"/>
      <c r="H50" s="1"/>
    </row>
    <row r="51" spans="1:8" ht="18.75" customHeight="1" x14ac:dyDescent="0.3">
      <c r="A51" s="1"/>
      <c r="B51" s="1"/>
      <c r="C51" s="49" t="s">
        <v>48</v>
      </c>
      <c r="D51" s="62">
        <f>STDEV(E38:E41,G38:G41)/D50</f>
        <v>1.0684984323580129E-3</v>
      </c>
      <c r="E51" s="1"/>
      <c r="F51" s="59"/>
      <c r="G51" s="1"/>
      <c r="H51" s="1"/>
    </row>
    <row r="52" spans="1:8" ht="19.5" customHeight="1" x14ac:dyDescent="0.3">
      <c r="A52" s="1"/>
      <c r="B52" s="1"/>
      <c r="C52" s="57" t="s">
        <v>49</v>
      </c>
      <c r="D52" s="63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10</v>
      </c>
      <c r="B54" s="64" t="s">
        <v>50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51</v>
      </c>
      <c r="B55" s="65" t="str">
        <f>B21</f>
        <v>Metronidazole USP 500mg</v>
      </c>
      <c r="C55" s="1"/>
      <c r="D55" s="1"/>
      <c r="E55" s="1"/>
      <c r="F55" s="1"/>
      <c r="G55" s="1"/>
      <c r="H55" s="1"/>
    </row>
    <row r="56" spans="1:8" ht="26.25" customHeight="1" x14ac:dyDescent="0.4">
      <c r="A56" s="10" t="s">
        <v>52</v>
      </c>
      <c r="B56" s="66">
        <v>100</v>
      </c>
      <c r="C56" s="67" t="s">
        <v>53</v>
      </c>
      <c r="D56" s="68">
        <v>500</v>
      </c>
      <c r="E56" s="1" t="str">
        <f>B20</f>
        <v>Metronidazole USP</v>
      </c>
      <c r="F56" s="1"/>
      <c r="G56" s="1"/>
      <c r="H56" s="67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67"/>
    </row>
    <row r="58" spans="1:8" ht="27" customHeight="1" x14ac:dyDescent="0.4">
      <c r="A58" s="22" t="s">
        <v>54</v>
      </c>
      <c r="B58" s="23">
        <v>100</v>
      </c>
      <c r="C58" s="1"/>
      <c r="D58" s="69" t="s">
        <v>55</v>
      </c>
      <c r="E58" s="70" t="s">
        <v>27</v>
      </c>
      <c r="F58" s="70" t="s">
        <v>28</v>
      </c>
      <c r="G58" s="70" t="s">
        <v>56</v>
      </c>
      <c r="H58" s="26" t="s">
        <v>57</v>
      </c>
    </row>
    <row r="59" spans="1:8" ht="26.25" customHeight="1" x14ac:dyDescent="0.4">
      <c r="A59" s="24" t="s">
        <v>58</v>
      </c>
      <c r="B59" s="25">
        <v>1</v>
      </c>
      <c r="C59" s="191" t="s">
        <v>59</v>
      </c>
      <c r="D59" s="194">
        <v>3</v>
      </c>
      <c r="E59" s="71">
        <v>1</v>
      </c>
      <c r="F59" s="72">
        <v>155800133</v>
      </c>
      <c r="G59" s="73">
        <f t="shared" ref="G59:G70" si="0">IF(ISBLANK(F59),"-",(F59/$D$50*$D$47*$B$67)*($B$56/$D$59))</f>
        <v>517.44952907381389</v>
      </c>
      <c r="H59" s="74">
        <f>IF(ISBLANK(F59),"-",G59/$D$56)</f>
        <v>1.0348990581476278</v>
      </c>
    </row>
    <row r="60" spans="1:8" ht="26.25" customHeight="1" x14ac:dyDescent="0.4">
      <c r="A60" s="24" t="s">
        <v>60</v>
      </c>
      <c r="B60" s="25">
        <v>1</v>
      </c>
      <c r="C60" s="192"/>
      <c r="D60" s="195"/>
      <c r="E60" s="75">
        <v>2</v>
      </c>
      <c r="F60" s="35">
        <v>155974751</v>
      </c>
      <c r="G60" s="76">
        <f t="shared" si="0"/>
        <v>518.02947724284274</v>
      </c>
      <c r="H60" s="77">
        <f t="shared" ref="H60:H70" si="1">IF(ISBLANK(F60),"-",G60/$D$56)</f>
        <v>1.0360589544856855</v>
      </c>
    </row>
    <row r="61" spans="1:8" ht="26.25" customHeight="1" x14ac:dyDescent="0.4">
      <c r="A61" s="24" t="s">
        <v>61</v>
      </c>
      <c r="B61" s="25">
        <v>1</v>
      </c>
      <c r="C61" s="192"/>
      <c r="D61" s="195"/>
      <c r="E61" s="75">
        <v>3</v>
      </c>
      <c r="F61" s="35">
        <v>156066372</v>
      </c>
      <c r="G61" s="76">
        <f t="shared" si="0"/>
        <v>518.33377251134084</v>
      </c>
      <c r="H61" s="77">
        <f t="shared" si="1"/>
        <v>1.0366675450226817</v>
      </c>
    </row>
    <row r="62" spans="1:8" ht="27" customHeight="1" x14ac:dyDescent="0.4">
      <c r="A62" s="24" t="s">
        <v>62</v>
      </c>
      <c r="B62" s="25">
        <v>1</v>
      </c>
      <c r="C62" s="193"/>
      <c r="D62" s="196"/>
      <c r="E62" s="78">
        <v>4</v>
      </c>
      <c r="F62" s="79"/>
      <c r="G62" s="76" t="str">
        <f t="shared" si="0"/>
        <v>-</v>
      </c>
      <c r="H62" s="77" t="str">
        <f t="shared" si="1"/>
        <v>-</v>
      </c>
    </row>
    <row r="63" spans="1:8" ht="26.25" customHeight="1" x14ac:dyDescent="0.4">
      <c r="A63" s="24" t="s">
        <v>63</v>
      </c>
      <c r="B63" s="25">
        <v>1</v>
      </c>
      <c r="C63" s="191" t="s">
        <v>64</v>
      </c>
      <c r="D63" s="197">
        <v>3</v>
      </c>
      <c r="E63" s="71">
        <v>1</v>
      </c>
      <c r="F63" s="72">
        <v>155750963</v>
      </c>
      <c r="G63" s="73">
        <f t="shared" si="0"/>
        <v>517.28622373604139</v>
      </c>
      <c r="H63" s="74">
        <f t="shared" si="1"/>
        <v>1.0345724474720828</v>
      </c>
    </row>
    <row r="64" spans="1:8" ht="26.25" customHeight="1" x14ac:dyDescent="0.4">
      <c r="A64" s="24" t="s">
        <v>65</v>
      </c>
      <c r="B64" s="25">
        <v>1</v>
      </c>
      <c r="C64" s="192"/>
      <c r="D64" s="198"/>
      <c r="E64" s="75">
        <v>2</v>
      </c>
      <c r="F64" s="35">
        <v>155855833</v>
      </c>
      <c r="G64" s="76">
        <f t="shared" si="0"/>
        <v>517.63452210440005</v>
      </c>
      <c r="H64" s="77">
        <f t="shared" si="1"/>
        <v>1.0352690442088002</v>
      </c>
    </row>
    <row r="65" spans="1:8" ht="26.25" customHeight="1" x14ac:dyDescent="0.4">
      <c r="A65" s="24" t="s">
        <v>66</v>
      </c>
      <c r="B65" s="25">
        <v>1</v>
      </c>
      <c r="C65" s="192"/>
      <c r="D65" s="198"/>
      <c r="E65" s="75">
        <v>3</v>
      </c>
      <c r="F65" s="35">
        <v>155785470</v>
      </c>
      <c r="G65" s="76">
        <f t="shared" si="0"/>
        <v>517.40082974154302</v>
      </c>
      <c r="H65" s="77">
        <f t="shared" si="1"/>
        <v>1.034801659483086</v>
      </c>
    </row>
    <row r="66" spans="1:8" ht="27" customHeight="1" x14ac:dyDescent="0.4">
      <c r="A66" s="24" t="s">
        <v>67</v>
      </c>
      <c r="B66" s="25">
        <v>1</v>
      </c>
      <c r="C66" s="193"/>
      <c r="D66" s="199"/>
      <c r="E66" s="78">
        <v>4</v>
      </c>
      <c r="F66" s="79"/>
      <c r="G66" s="80" t="str">
        <f t="shared" si="0"/>
        <v>-</v>
      </c>
      <c r="H66" s="81" t="str">
        <f t="shared" si="1"/>
        <v>-</v>
      </c>
    </row>
    <row r="67" spans="1:8" ht="26.25" customHeight="1" x14ac:dyDescent="0.4">
      <c r="A67" s="24" t="s">
        <v>68</v>
      </c>
      <c r="B67" s="34">
        <f>(B66/B65)*(B64/B63)*(B62/B61)*(B60/B59)*B58</f>
        <v>100</v>
      </c>
      <c r="C67" s="191" t="s">
        <v>69</v>
      </c>
      <c r="D67" s="194">
        <v>3</v>
      </c>
      <c r="E67" s="71">
        <v>1</v>
      </c>
      <c r="F67" s="72">
        <v>155629428</v>
      </c>
      <c r="G67" s="76">
        <f t="shared" si="0"/>
        <v>516.88257691427657</v>
      </c>
      <c r="H67" s="77">
        <f t="shared" si="1"/>
        <v>1.0337651538285531</v>
      </c>
    </row>
    <row r="68" spans="1:8" ht="27" customHeight="1" x14ac:dyDescent="0.4">
      <c r="A68" s="82" t="s">
        <v>70</v>
      </c>
      <c r="B68" s="83">
        <f>(D47*B67)/D56*B56</f>
        <v>4</v>
      </c>
      <c r="C68" s="192"/>
      <c r="D68" s="195"/>
      <c r="E68" s="75">
        <v>2</v>
      </c>
      <c r="F68" s="35">
        <v>155760528</v>
      </c>
      <c r="G68" s="76">
        <f t="shared" si="0"/>
        <v>517.31799139021655</v>
      </c>
      <c r="H68" s="77">
        <f t="shared" si="1"/>
        <v>1.034635982780433</v>
      </c>
    </row>
    <row r="69" spans="1:8" ht="26.25" customHeight="1" x14ac:dyDescent="0.4">
      <c r="A69" s="172" t="s">
        <v>42</v>
      </c>
      <c r="B69" s="187"/>
      <c r="C69" s="192"/>
      <c r="D69" s="195"/>
      <c r="E69" s="75">
        <v>3</v>
      </c>
      <c r="F69" s="35">
        <v>155696002</v>
      </c>
      <c r="G69" s="76">
        <f t="shared" si="0"/>
        <v>517.10368510131866</v>
      </c>
      <c r="H69" s="77">
        <f t="shared" si="1"/>
        <v>1.0342073702026373</v>
      </c>
    </row>
    <row r="70" spans="1:8" ht="27" customHeight="1" x14ac:dyDescent="0.4">
      <c r="A70" s="174"/>
      <c r="B70" s="188"/>
      <c r="C70" s="200"/>
      <c r="D70" s="196"/>
      <c r="E70" s="78">
        <v>4</v>
      </c>
      <c r="F70" s="79"/>
      <c r="G70" s="80" t="str">
        <f t="shared" si="0"/>
        <v>-</v>
      </c>
      <c r="H70" s="81" t="str">
        <f t="shared" si="1"/>
        <v>-</v>
      </c>
    </row>
    <row r="71" spans="1:8" ht="26.25" customHeight="1" x14ac:dyDescent="0.4">
      <c r="A71" s="84"/>
      <c r="B71" s="84"/>
      <c r="C71" s="84"/>
      <c r="D71" s="84"/>
      <c r="E71" s="84"/>
      <c r="F71" s="85"/>
      <c r="G71" s="86" t="s">
        <v>35</v>
      </c>
      <c r="H71" s="87">
        <f>AVERAGE(H59:H70)</f>
        <v>1.0349863572923985</v>
      </c>
    </row>
    <row r="72" spans="1:8" ht="26.25" customHeight="1" x14ac:dyDescent="0.4">
      <c r="A72" s="1"/>
      <c r="B72" s="1"/>
      <c r="C72" s="84"/>
      <c r="D72" s="84"/>
      <c r="E72" s="84"/>
      <c r="F72" s="85"/>
      <c r="G72" s="88" t="s">
        <v>48</v>
      </c>
      <c r="H72" s="89">
        <f>STDEV(H59:H70)/H71</f>
        <v>8.7029738223842615E-4</v>
      </c>
    </row>
    <row r="73" spans="1:8" ht="27" customHeight="1" x14ac:dyDescent="0.4">
      <c r="A73" s="84"/>
      <c r="B73" s="84"/>
      <c r="C73" s="85"/>
      <c r="D73" s="85"/>
      <c r="E73" s="90"/>
      <c r="F73" s="85"/>
      <c r="G73" s="91" t="s">
        <v>49</v>
      </c>
      <c r="H73" s="92">
        <f>COUNT(H59:H70)</f>
        <v>9</v>
      </c>
    </row>
    <row r="74" spans="1:8" ht="18.75" customHeight="1" x14ac:dyDescent="0.3">
      <c r="A74" s="84"/>
      <c r="B74" s="84"/>
      <c r="C74" s="85"/>
      <c r="D74" s="85"/>
      <c r="E74" s="85"/>
      <c r="F74" s="90"/>
      <c r="G74" s="85"/>
      <c r="H74" s="85"/>
    </row>
    <row r="75" spans="1:8" ht="26.25" customHeight="1" x14ac:dyDescent="0.4">
      <c r="A75" s="93" t="s">
        <v>71</v>
      </c>
      <c r="B75" s="94" t="s">
        <v>72</v>
      </c>
      <c r="C75" s="189" t="str">
        <f>B20</f>
        <v>Metronidazole USP</v>
      </c>
      <c r="D75" s="189"/>
      <c r="E75" s="95" t="s">
        <v>73</v>
      </c>
      <c r="F75" s="95"/>
      <c r="G75" s="96">
        <f>H71</f>
        <v>1.0349863572923985</v>
      </c>
      <c r="H75" s="85"/>
    </row>
    <row r="76" spans="1:8" ht="19.5" customHeight="1" x14ac:dyDescent="0.3">
      <c r="A76" s="97"/>
      <c r="B76" s="98"/>
      <c r="C76" s="98"/>
      <c r="D76" s="98"/>
      <c r="E76" s="98"/>
      <c r="F76" s="98"/>
      <c r="G76" s="98"/>
      <c r="H76" s="98"/>
    </row>
    <row r="77" spans="1:8" ht="18.75" customHeight="1" x14ac:dyDescent="0.3">
      <c r="A77" s="1"/>
      <c r="B77" s="190" t="s">
        <v>74</v>
      </c>
      <c r="C77" s="190"/>
      <c r="D77" s="67"/>
      <c r="E77" s="99" t="s">
        <v>75</v>
      </c>
      <c r="F77" s="100"/>
      <c r="G77" s="190" t="s">
        <v>76</v>
      </c>
      <c r="H77" s="190"/>
    </row>
    <row r="78" spans="1:8" ht="18.75" customHeight="1" x14ac:dyDescent="0.3">
      <c r="A78" s="101" t="s">
        <v>77</v>
      </c>
      <c r="B78" s="102" t="s">
        <v>83</v>
      </c>
      <c r="C78" s="102"/>
      <c r="D78" s="103"/>
      <c r="E78" s="104" t="s">
        <v>84</v>
      </c>
      <c r="F78" s="1"/>
      <c r="G78" s="105"/>
      <c r="H78" s="105"/>
    </row>
    <row r="79" spans="1:8" ht="18.75" customHeight="1" x14ac:dyDescent="0.3">
      <c r="A79" s="101" t="s">
        <v>78</v>
      </c>
      <c r="B79" s="106"/>
      <c r="C79" s="106"/>
      <c r="D79" s="107"/>
      <c r="E79" s="108"/>
      <c r="F79" s="100"/>
      <c r="G79" s="109"/>
      <c r="H79" s="10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19" zoomScaleSheetLayoutView="100" workbookViewId="0">
      <selection activeCell="E37" sqref="E37"/>
    </sheetView>
  </sheetViews>
  <sheetFormatPr defaultRowHeight="13.5" x14ac:dyDescent="0.25"/>
  <cols>
    <col min="1" max="1" width="32.85546875" style="115" bestFit="1" customWidth="1"/>
    <col min="2" max="2" width="20.42578125" style="115" customWidth="1"/>
    <col min="3" max="3" width="31.85546875" style="115" customWidth="1"/>
    <col min="4" max="5" width="30.28515625" style="115" bestFit="1" customWidth="1"/>
    <col min="6" max="6" width="23.140625" style="115" customWidth="1"/>
    <col min="7" max="7" width="28.42578125" style="115" customWidth="1"/>
    <col min="8" max="8" width="21.5703125" style="115" customWidth="1"/>
    <col min="9" max="16384" width="9.140625" style="115"/>
  </cols>
  <sheetData>
    <row r="14" spans="1:7" ht="15.75" thickBot="1" x14ac:dyDescent="0.35">
      <c r="A14" s="112"/>
      <c r="B14" s="113"/>
      <c r="C14" s="114"/>
      <c r="D14" s="113"/>
      <c r="F14" s="116"/>
    </row>
    <row r="15" spans="1:7" ht="19.5" thickBot="1" x14ac:dyDescent="0.35">
      <c r="A15" s="201" t="s">
        <v>0</v>
      </c>
      <c r="B15" s="202"/>
      <c r="C15" s="202"/>
      <c r="D15" s="202"/>
      <c r="E15" s="202"/>
      <c r="F15" s="202"/>
      <c r="G15" s="203"/>
    </row>
    <row r="16" spans="1:7" ht="20.100000000000001" customHeight="1" x14ac:dyDescent="0.3">
      <c r="A16" s="204" t="s">
        <v>85</v>
      </c>
      <c r="B16" s="204"/>
      <c r="C16" s="204"/>
      <c r="D16" s="204"/>
      <c r="E16" s="204"/>
    </row>
    <row r="17" spans="1:5" ht="20.100000000000001" customHeight="1" x14ac:dyDescent="0.3">
      <c r="A17" s="117" t="s">
        <v>2</v>
      </c>
      <c r="B17" s="118" t="str">
        <f>'[1]Worksheet Template'!B18:E18</f>
        <v>OXYTOCIN INJECTION</v>
      </c>
      <c r="C17" s="119"/>
      <c r="D17" s="119"/>
      <c r="E17" s="119"/>
    </row>
    <row r="18" spans="1:5" ht="20.100000000000001" customHeight="1" x14ac:dyDescent="0.3">
      <c r="A18" s="117" t="s">
        <v>4</v>
      </c>
      <c r="B18" s="118" t="str">
        <f>'[1]Worksheet Template'!B19:E19</f>
        <v>NDQD201404382</v>
      </c>
      <c r="C18" s="119"/>
      <c r="D18" s="119"/>
      <c r="E18" s="119"/>
    </row>
    <row r="19" spans="1:5" ht="20.100000000000001" customHeight="1" x14ac:dyDescent="0.3">
      <c r="A19" s="117" t="s">
        <v>6</v>
      </c>
      <c r="B19" s="118" t="str">
        <f>'[1]Worksheet Template'!B20:E20</f>
        <v>Oxytocin</v>
      </c>
      <c r="C19" s="119"/>
      <c r="D19" s="119"/>
      <c r="E19" s="119"/>
    </row>
    <row r="20" spans="1:5" ht="20.100000000000001" customHeight="1" x14ac:dyDescent="0.3">
      <c r="A20" s="117" t="s">
        <v>7</v>
      </c>
      <c r="B20" s="118" t="str">
        <f>'[1]Worksheet Template'!B21:E21</f>
        <v>Each mL contains 10 I.U. Oxytocin</v>
      </c>
      <c r="C20" s="119"/>
      <c r="D20" s="119"/>
      <c r="E20" s="119"/>
    </row>
    <row r="21" spans="1:5" ht="20.100000000000001" customHeight="1" x14ac:dyDescent="0.3">
      <c r="A21" s="117" t="s">
        <v>8</v>
      </c>
      <c r="B21" s="120">
        <f>'[1]Worksheet Template'!B22:E22</f>
        <v>0</v>
      </c>
      <c r="C21" s="119"/>
      <c r="D21" s="119"/>
      <c r="E21" s="119"/>
    </row>
    <row r="22" spans="1:5" ht="20.100000000000001" customHeight="1" x14ac:dyDescent="0.3">
      <c r="A22" s="117" t="s">
        <v>9</v>
      </c>
      <c r="B22" s="120">
        <f>'[1]Worksheet Template'!B23:E23</f>
        <v>41837</v>
      </c>
      <c r="C22" s="119"/>
      <c r="D22" s="119"/>
      <c r="E22" s="119"/>
    </row>
    <row r="23" spans="1:5" ht="20.100000000000001" customHeight="1" x14ac:dyDescent="0.3">
      <c r="A23" s="117"/>
      <c r="B23" s="119"/>
      <c r="C23" s="119"/>
      <c r="D23" s="119"/>
      <c r="E23" s="119"/>
    </row>
    <row r="24" spans="1:5" ht="18.75" x14ac:dyDescent="0.3">
      <c r="A24" s="121" t="s">
        <v>10</v>
      </c>
      <c r="B24" s="122" t="s">
        <v>86</v>
      </c>
      <c r="C24" s="123"/>
      <c r="D24" s="123"/>
      <c r="E24" s="123"/>
    </row>
    <row r="25" spans="1:5" ht="18.75" x14ac:dyDescent="0.3">
      <c r="A25" s="124" t="s">
        <v>11</v>
      </c>
      <c r="B25" s="125" t="str">
        <f>'[1]Worksheet Template'!B26:C26</f>
        <v>Oxytocin</v>
      </c>
      <c r="C25" s="123"/>
      <c r="D25" s="123"/>
      <c r="E25" s="123"/>
    </row>
    <row r="26" spans="1:5" ht="18.75" x14ac:dyDescent="0.3">
      <c r="A26" s="124" t="s">
        <v>13</v>
      </c>
      <c r="B26" s="126">
        <f>'[1]Worksheet Template'!B28</f>
        <v>100</v>
      </c>
      <c r="C26" s="123"/>
      <c r="D26" s="123"/>
      <c r="E26" s="123"/>
    </row>
    <row r="27" spans="1:5" ht="18.75" x14ac:dyDescent="0.3">
      <c r="A27" s="127" t="s">
        <v>87</v>
      </c>
      <c r="B27" s="126">
        <f>'[1]Worksheet Template'!D43</f>
        <v>46</v>
      </c>
      <c r="C27" s="123"/>
      <c r="D27" s="123"/>
      <c r="E27" s="123"/>
    </row>
    <row r="28" spans="1:5" ht="18.75" x14ac:dyDescent="0.3">
      <c r="A28" s="127" t="s">
        <v>88</v>
      </c>
      <c r="B28" s="128">
        <f>B27/'[1]Worksheet Template'!B45</f>
        <v>9.1999999999999993</v>
      </c>
      <c r="C28" s="123"/>
      <c r="D28" s="123"/>
      <c r="E28" s="123"/>
    </row>
    <row r="29" spans="1:5" ht="18.75" x14ac:dyDescent="0.3">
      <c r="A29" s="123"/>
      <c r="B29" s="123"/>
      <c r="C29" s="123"/>
      <c r="D29" s="123"/>
      <c r="E29" s="123"/>
    </row>
    <row r="30" spans="1:5" ht="18.75" x14ac:dyDescent="0.3">
      <c r="A30" s="129" t="s">
        <v>89</v>
      </c>
      <c r="B30" s="130" t="s">
        <v>90</v>
      </c>
      <c r="C30" s="129" t="s">
        <v>91</v>
      </c>
      <c r="D30" s="129" t="s">
        <v>92</v>
      </c>
      <c r="E30" s="131" t="s">
        <v>93</v>
      </c>
    </row>
    <row r="31" spans="1:5" ht="18.75" x14ac:dyDescent="0.3">
      <c r="A31" s="132">
        <v>1</v>
      </c>
      <c r="B31" s="133">
        <v>183166570</v>
      </c>
      <c r="C31" s="133">
        <v>9033.51</v>
      </c>
      <c r="D31" s="134">
        <v>1.1100000000000001</v>
      </c>
      <c r="E31" s="135">
        <v>5.31</v>
      </c>
    </row>
    <row r="32" spans="1:5" ht="18.75" x14ac:dyDescent="0.3">
      <c r="A32" s="132">
        <v>2</v>
      </c>
      <c r="B32" s="133">
        <v>182889468</v>
      </c>
      <c r="C32" s="133">
        <v>9012.06</v>
      </c>
      <c r="D32" s="134">
        <v>1.1100000000000001</v>
      </c>
      <c r="E32" s="136">
        <v>5.31</v>
      </c>
    </row>
    <row r="33" spans="1:7" ht="18.75" x14ac:dyDescent="0.3">
      <c r="A33" s="132">
        <v>3</v>
      </c>
      <c r="B33" s="133">
        <v>183022944</v>
      </c>
      <c r="C33" s="133">
        <v>8992.1200000000008</v>
      </c>
      <c r="D33" s="134">
        <v>1.1100000000000001</v>
      </c>
      <c r="E33" s="136">
        <v>5.31</v>
      </c>
    </row>
    <row r="34" spans="1:7" ht="18.75" x14ac:dyDescent="0.3">
      <c r="A34" s="132">
        <v>4</v>
      </c>
      <c r="B34" s="133">
        <v>182807598</v>
      </c>
      <c r="C34" s="133">
        <v>8946.7099999999991</v>
      </c>
      <c r="D34" s="134">
        <v>1.1399999999999999</v>
      </c>
      <c r="E34" s="136">
        <v>5.31</v>
      </c>
    </row>
    <row r="35" spans="1:7" ht="18.75" x14ac:dyDescent="0.3">
      <c r="A35" s="132">
        <v>5</v>
      </c>
      <c r="B35" s="133">
        <v>183080053</v>
      </c>
      <c r="C35" s="133">
        <v>8933.0499999999993</v>
      </c>
      <c r="D35" s="134">
        <v>1.1599999999999999</v>
      </c>
      <c r="E35" s="136">
        <v>5.31</v>
      </c>
    </row>
    <row r="36" spans="1:7" ht="18.75" x14ac:dyDescent="0.3">
      <c r="A36" s="132">
        <v>6</v>
      </c>
      <c r="B36" s="137">
        <v>183040652</v>
      </c>
      <c r="C36" s="137">
        <v>8937.24</v>
      </c>
      <c r="D36" s="138">
        <v>1.1499999999999999</v>
      </c>
      <c r="E36" s="139">
        <v>5.31</v>
      </c>
    </row>
    <row r="37" spans="1:7" ht="18.75" x14ac:dyDescent="0.3">
      <c r="A37" s="140" t="s">
        <v>94</v>
      </c>
      <c r="B37" s="141">
        <f>AVERAGE(B31:B36)</f>
        <v>183001214.16666666</v>
      </c>
      <c r="C37" s="142">
        <f>AVERAGE(C31:C36)</f>
        <v>8975.7816666666658</v>
      </c>
      <c r="D37" s="143">
        <f>AVERAGE(D31:D36)</f>
        <v>1.1299999999999999</v>
      </c>
      <c r="E37" s="143">
        <f>AVERAGE(E31:E36)</f>
        <v>5.31</v>
      </c>
    </row>
    <row r="38" spans="1:7" ht="18.75" x14ac:dyDescent="0.3">
      <c r="A38" s="144" t="s">
        <v>95</v>
      </c>
      <c r="B38" s="145">
        <f>(STDEV(B31:B36)/B37)</f>
        <v>7.1481981966644811E-4</v>
      </c>
      <c r="C38" s="146"/>
      <c r="D38" s="146"/>
      <c r="E38" s="147"/>
      <c r="F38" s="113"/>
    </row>
    <row r="39" spans="1:7" s="113" customFormat="1" ht="18.75" x14ac:dyDescent="0.3">
      <c r="A39" s="148" t="s">
        <v>49</v>
      </c>
      <c r="B39" s="149">
        <f>COUNT(B31:B36)</f>
        <v>6</v>
      </c>
      <c r="C39" s="150"/>
      <c r="D39" s="151"/>
      <c r="E39" s="152"/>
    </row>
    <row r="40" spans="1:7" s="113" customFormat="1" ht="18.75" x14ac:dyDescent="0.3">
      <c r="A40" s="123"/>
      <c r="B40" s="123"/>
      <c r="C40" s="123"/>
      <c r="D40" s="123"/>
      <c r="E40" s="153"/>
    </row>
    <row r="41" spans="1:7" s="113" customFormat="1" ht="18.75" x14ac:dyDescent="0.3">
      <c r="A41" s="124" t="s">
        <v>96</v>
      </c>
      <c r="B41" s="154" t="s">
        <v>97</v>
      </c>
      <c r="C41" s="155"/>
      <c r="D41" s="155"/>
      <c r="E41" s="156"/>
    </row>
    <row r="42" spans="1:7" ht="18.75" x14ac:dyDescent="0.3">
      <c r="A42" s="124"/>
      <c r="B42" s="154" t="s">
        <v>98</v>
      </c>
      <c r="C42" s="155"/>
      <c r="D42" s="155"/>
      <c r="E42" s="156"/>
      <c r="F42" s="113"/>
    </row>
    <row r="43" spans="1:7" ht="18.75" x14ac:dyDescent="0.3">
      <c r="A43" s="124"/>
      <c r="B43" s="157" t="s">
        <v>99</v>
      </c>
      <c r="C43" s="155"/>
      <c r="D43" s="155"/>
      <c r="E43" s="155"/>
    </row>
    <row r="44" spans="1:7" ht="19.5" thickBot="1" x14ac:dyDescent="0.35">
      <c r="A44" s="158"/>
      <c r="B44" s="159"/>
      <c r="C44" s="160"/>
      <c r="D44" s="160"/>
      <c r="E44" s="159"/>
      <c r="F44" s="159"/>
      <c r="G44" s="159"/>
    </row>
    <row r="45" spans="1:7" ht="18.75" x14ac:dyDescent="0.3">
      <c r="A45" s="161"/>
      <c r="B45" s="162" t="s">
        <v>74</v>
      </c>
      <c r="C45" s="161"/>
      <c r="D45" s="161"/>
      <c r="E45" s="163" t="s">
        <v>75</v>
      </c>
      <c r="F45" s="163"/>
      <c r="G45" s="163" t="s">
        <v>76</v>
      </c>
    </row>
    <row r="46" spans="1:7" ht="34.5" customHeight="1" x14ac:dyDescent="0.3">
      <c r="A46" s="164" t="s">
        <v>77</v>
      </c>
      <c r="B46" s="165"/>
      <c r="C46" s="165"/>
      <c r="D46" s="166"/>
      <c r="E46" s="167"/>
      <c r="F46" s="168"/>
      <c r="G46" s="169"/>
    </row>
    <row r="47" spans="1:7" ht="34.5" customHeight="1" x14ac:dyDescent="0.3">
      <c r="A47" s="164" t="s">
        <v>78</v>
      </c>
      <c r="B47" s="170"/>
      <c r="C47" s="170"/>
      <c r="D47" s="163"/>
      <c r="E47" s="171"/>
      <c r="F47" s="168"/>
      <c r="G47" s="170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Metronidazole</vt:lpstr>
      <vt:lpstr>SST</vt:lpstr>
      <vt:lpstr>Metronidazole!Print_Area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2015-04-16T11:08:41Z</cp:lastPrinted>
  <dcterms:created xsi:type="dcterms:W3CDTF">2005-07-05T10:19:27Z</dcterms:created>
  <dcterms:modified xsi:type="dcterms:W3CDTF">2015-04-17T10:05:44Z</dcterms:modified>
</cp:coreProperties>
</file>