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2"/>
  </bookViews>
  <sheets>
    <sheet name="SST 3TC" sheetId="5" r:id="rId1"/>
    <sheet name="SST TDF" sheetId="6" r:id="rId2"/>
    <sheet name="Uniformity" sheetId="7" r:id="rId3"/>
    <sheet name="3TC" sheetId="3" r:id="rId4"/>
    <sheet name="TDF" sheetId="4" r:id="rId5"/>
  </sheets>
  <definedNames>
    <definedName name="_xlnm.Print_Area" localSheetId="0">'SST 3TC'!$A$15:$G$61</definedName>
    <definedName name="_xlnm.Print_Area" localSheetId="1">'SST TDF'!$A$15:$G$61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D49" i="7" l="1"/>
  <c r="C46" i="7"/>
  <c r="C49" i="7" s="1"/>
  <c r="C45" i="7"/>
  <c r="D41" i="7"/>
  <c r="D40" i="7"/>
  <c r="D37" i="7"/>
  <c r="D36" i="7"/>
  <c r="D33" i="7"/>
  <c r="D32" i="7"/>
  <c r="D29" i="7"/>
  <c r="D28" i="7"/>
  <c r="D25" i="7"/>
  <c r="D24" i="7"/>
  <c r="C19" i="7"/>
  <c r="C50" i="7" l="1"/>
  <c r="D26" i="7"/>
  <c r="D30" i="7"/>
  <c r="D34" i="7"/>
  <c r="D38" i="7"/>
  <c r="D42" i="7"/>
  <c r="B49" i="7"/>
  <c r="D50" i="7"/>
  <c r="D27" i="7"/>
  <c r="D31" i="7"/>
  <c r="D35" i="7"/>
  <c r="D39" i="7"/>
  <c r="D43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<sst xmlns="http://schemas.openxmlformats.org/spreadsheetml/2006/main" count="438" uniqueCount="134">
  <si>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</si>
  <si>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</si>
  <si>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</si>
  <si>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</si>
  <si>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</si>
  <si>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</si>
  <si>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</si>
  <si>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</si>
  <si>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</si>
  <si>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</si>
  <si>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</si>
  <si>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</si>
  <si>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</si>
  <si>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</si>
  <si>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</si>
  <si>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</si>
  <si>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</si>
  <si>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</si>
  <si>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</si>
  <si>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</si>
  <si>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</si>
  <si>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</si>
  <si>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</si>
  <si>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</si>
  <si>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</si>
  <si>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</si>
  <si>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</si>
  <si>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</si>
  <si>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</si>
  <si>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</si>
  <si>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</si>
  <si>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</si>
  <si>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</si>
  <si>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</si>
  <si>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</si>
  <si>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</si>
  <si>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</si>
  <si>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</si>
  <si>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</si>
  <si>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</si>
  <si>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</si>
  <si>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</si>
  <si>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</si>
  <si>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</si>
  <si>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</si>
  <si>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</si>
  <si>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</si>
  <si>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</si>
  <si>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</si>
  <si>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</si>
  <si>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</si>
  <si>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</si>
  <si>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</si>
  <si>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</si>
  <si>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</si>
  <si>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</si>
  <si>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</si>
  <si>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</si>
  <si>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</si>
  <si>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</si>
  <si>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</si>
  <si>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</si>
  <si>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</si>
  <si>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</si>
  <si>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</si>
  <si>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</si>
  <si>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</si>
  <si>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</si>
  <si>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</si>
  <si>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</si>
  <si>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</si>
  <si>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</si>
  <si>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</si>
  <si>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</si>
  <si>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</si>
  <si>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</si>
  <si>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</si>
  <si>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</si>
  <si>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</si>
  <si>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</si>
  <si>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</si>
  <si>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</si>
  <si>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</si>
  <si>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</si>
  <si>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</si>
  <si>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</si>
  <si>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</si>
  <si>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</si>
  <si>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</si>
  <si>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</si>
  <si>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</si>
  <si>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</si>
  <si>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</si>
  <si>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</si>
  <si>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</si>
  <si>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</si>
  <si>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</si>
  <si>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</si>
  <si>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</si>
  <si>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</si>
  <si>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</si>
  <si>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</si>
  <si>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</si>
  <si>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</si>
  <si>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</si>
  <si>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</si>
  <si>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</si>
  <si>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</si>
  <si>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</si>
  <si>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</si>
  <si>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NDQD2016061014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</si>
  <si>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</si>
  <si>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</si>
  <si>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</si>
  <si>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</si>
  <si>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</si>
  <si>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</si>
  <si>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</si>
  <si>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</si>
  <si>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</si>
  <si>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</si>
  <si>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</si>
  <si>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</si>
  <si>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</si>
  <si>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</si>
  <si>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</si>
  <si>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</si>
  <si>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</si>
  <si>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</si>
  <si>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</si>
  <si>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</si>
  <si>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</si>
  <si>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</si>
  <si>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12:01:58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</si>
</sst>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2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54" xfId="3" applyFont="1" applyFill="1" applyBorder="1" applyAlignment="1">
      <alignment horizontal="center"/>
    </xf>
    <xf numFmtId="0" fontId="24" fillId="3" borderId="54" xfId="3" applyFont="1" applyFill="1" applyBorder="1" applyAlignment="1" applyProtection="1">
      <alignment horizontal="center"/>
      <protection locked="0"/>
    </xf>
    <xf numFmtId="2" fontId="24" fillId="3" borderId="54" xfId="3" applyNumberFormat="1" applyFont="1" applyFill="1" applyBorder="1" applyAlignment="1" applyProtection="1">
      <alignment horizontal="center"/>
      <protection locked="0"/>
    </xf>
    <xf numFmtId="2" fontId="24" fillId="3" borderId="55" xfId="3" applyNumberFormat="1" applyFont="1" applyFill="1" applyBorder="1" applyAlignment="1" applyProtection="1">
      <alignment horizontal="center"/>
      <protection locked="0"/>
    </xf>
    <xf numFmtId="0" fontId="24" fillId="3" borderId="56" xfId="3" applyFont="1" applyFill="1" applyBorder="1" applyAlignment="1" applyProtection="1">
      <alignment horizontal="center"/>
      <protection locked="0"/>
    </xf>
    <xf numFmtId="2" fontId="24" fillId="3" borderId="56" xfId="3" applyNumberFormat="1" applyFont="1" applyFill="1" applyBorder="1" applyAlignment="1" applyProtection="1">
      <alignment horizontal="center"/>
      <protection locked="0"/>
    </xf>
    <xf numFmtId="0" fontId="6" fillId="2" borderId="55" xfId="3" applyFont="1" applyFill="1" applyBorder="1"/>
    <xf numFmtId="1" fontId="5" fillId="6" borderId="2" xfId="3" applyNumberFormat="1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2" fontId="5" fillId="6" borderId="1" xfId="3" applyNumberFormat="1" applyFont="1" applyFill="1" applyBorder="1" applyAlignment="1">
      <alignment horizontal="center"/>
    </xf>
    <xf numFmtId="0" fontId="6" fillId="2" borderId="54" xfId="3" applyFont="1" applyFill="1" applyBorder="1"/>
    <xf numFmtId="10" fontId="5" fillId="7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57" xfId="3" applyFont="1" applyFill="1" applyBorder="1"/>
    <xf numFmtId="0" fontId="6" fillId="2" borderId="56" xfId="3" applyFont="1" applyFill="1" applyBorder="1"/>
    <xf numFmtId="0" fontId="5" fillId="6" borderId="1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6" fillId="2" borderId="3" xfId="3" applyFont="1" applyFill="1" applyBorder="1"/>
    <xf numFmtId="0" fontId="6" fillId="2" borderId="5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4" xfId="3" applyFont="1" applyFill="1" applyBorder="1"/>
    <xf numFmtId="0" fontId="2" fillId="2" borderId="0" xfId="3" applyFont="1" applyFill="1" applyAlignment="1">
      <alignment horizontal="center"/>
    </xf>
    <xf numFmtId="10" fontId="2" fillId="2" borderId="4" xfId="3" applyNumberFormat="1" applyFont="1" applyFill="1" applyBorder="1"/>
    <xf numFmtId="0" fontId="23" fillId="2" borderId="0" xfId="3" applyFill="1"/>
    <xf numFmtId="0" fontId="1" fillId="2" borderId="5" xfId="3" applyFont="1" applyFill="1" applyBorder="1" applyAlignment="1">
      <alignment horizontal="center"/>
    </xf>
    <xf numFmtId="0" fontId="2" fillId="2" borderId="5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3" xfId="3" applyFont="1" applyFill="1" applyBorder="1"/>
    <xf numFmtId="0" fontId="1" fillId="2" borderId="6" xfId="3" applyFont="1" applyFill="1" applyBorder="1"/>
    <xf numFmtId="0" fontId="2" fillId="2" borderId="6" xfId="3" applyFont="1" applyFill="1" applyBorder="1"/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" fillId="2" borderId="0" xfId="4" applyFont="1" applyFill="1"/>
    <xf numFmtId="0" fontId="9" fillId="2" borderId="13" xfId="4" applyFont="1" applyFill="1" applyBorder="1" applyAlignment="1">
      <alignment horizontal="center" wrapText="1"/>
    </xf>
    <xf numFmtId="0" fontId="9" fillId="2" borderId="14" xfId="4" applyFont="1" applyFill="1" applyBorder="1" applyAlignment="1">
      <alignment horizontal="center" wrapText="1"/>
    </xf>
    <xf numFmtId="0" fontId="9" fillId="2" borderId="15" xfId="4" applyFont="1" applyFill="1" applyBorder="1" applyAlignment="1">
      <alignment horizontal="center" wrapText="1"/>
    </xf>
    <xf numFmtId="0" fontId="9" fillId="2" borderId="0" xfId="4" applyFont="1" applyFill="1" applyAlignment="1">
      <alignment wrapText="1"/>
    </xf>
    <xf numFmtId="0" fontId="4" fillId="2" borderId="0" xfId="4" applyFont="1" applyFill="1" applyAlignment="1">
      <alignment horizontal="center"/>
    </xf>
    <xf numFmtId="0" fontId="4" fillId="2" borderId="0" xfId="4" applyFont="1" applyFill="1"/>
    <xf numFmtId="0" fontId="5" fillId="2" borderId="0" xfId="4" applyFont="1" applyFill="1" applyAlignment="1">
      <alignment horizontal="right"/>
    </xf>
    <xf numFmtId="0" fontId="6" fillId="2" borderId="0" xfId="4" applyFont="1" applyFill="1"/>
    <xf numFmtId="167" fontId="6" fillId="2" borderId="0" xfId="4" applyNumberFormat="1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7" fontId="6" fillId="2" borderId="0" xfId="4" applyNumberFormat="1" applyFont="1" applyFill="1"/>
    <xf numFmtId="0" fontId="4" fillId="2" borderId="0" xfId="4" applyFont="1" applyFill="1" applyAlignment="1">
      <alignment horizontal="left"/>
    </xf>
    <xf numFmtId="0" fontId="8" fillId="2" borderId="0" xfId="4" applyFont="1" applyFill="1"/>
    <xf numFmtId="164" fontId="1" fillId="2" borderId="0" xfId="4" applyNumberFormat="1" applyFont="1" applyFill="1" applyAlignment="1">
      <alignment horizontal="center"/>
    </xf>
    <xf numFmtId="164" fontId="1" fillId="2" borderId="0" xfId="4" applyNumberFormat="1" applyFont="1" applyFill="1"/>
    <xf numFmtId="164" fontId="5" fillId="2" borderId="7" xfId="4" applyNumberFormat="1" applyFont="1" applyFill="1" applyBorder="1" applyAlignment="1">
      <alignment horizontal="center" wrapText="1"/>
    </xf>
    <xf numFmtId="0" fontId="5" fillId="2" borderId="7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/>
    </xf>
    <xf numFmtId="2" fontId="6" fillId="3" borderId="9" xfId="4" applyNumberFormat="1" applyFont="1" applyFill="1" applyBorder="1" applyProtection="1">
      <protection locked="0"/>
    </xf>
    <xf numFmtId="10" fontId="6" fillId="2" borderId="8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6" fillId="2" borderId="9" xfId="4" applyNumberFormat="1" applyFont="1" applyFill="1" applyBorder="1" applyAlignment="1">
      <alignment horizontal="center"/>
    </xf>
    <xf numFmtId="2" fontId="6" fillId="3" borderId="10" xfId="4" applyNumberFormat="1" applyFont="1" applyFill="1" applyBorder="1" applyProtection="1">
      <protection locked="0"/>
    </xf>
    <xf numFmtId="10" fontId="6" fillId="2" borderId="10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0" fontId="2" fillId="2" borderId="0" xfId="4" applyNumberFormat="1" applyFont="1" applyFill="1" applyAlignment="1">
      <alignment horizontal="center"/>
    </xf>
    <xf numFmtId="0" fontId="6" fillId="2" borderId="7" xfId="4" applyFont="1" applyFill="1" applyBorder="1" applyAlignment="1">
      <alignment horizontal="right" vertical="center"/>
    </xf>
    <xf numFmtId="166" fontId="6" fillId="2" borderId="7" xfId="4" applyNumberFormat="1" applyFont="1" applyFill="1" applyBorder="1" applyAlignment="1">
      <alignment horizontal="center" vertical="center"/>
    </xf>
    <xf numFmtId="166" fontId="6" fillId="2" borderId="0" xfId="4" applyNumberFormat="1" applyFont="1" applyFill="1" applyAlignment="1">
      <alignment horizontal="center"/>
    </xf>
    <xf numFmtId="164" fontId="5" fillId="2" borderId="7" xfId="4" applyNumberFormat="1" applyFont="1" applyFill="1" applyBorder="1" applyAlignment="1">
      <alignment horizontal="center" vertical="center"/>
    </xf>
    <xf numFmtId="2" fontId="7" fillId="2" borderId="0" xfId="4" applyNumberFormat="1" applyFont="1" applyFill="1" applyAlignment="1">
      <alignment horizontal="right"/>
    </xf>
    <xf numFmtId="2" fontId="5" fillId="2" borderId="0" xfId="4" applyNumberFormat="1" applyFont="1" applyFill="1"/>
    <xf numFmtId="2" fontId="7" fillId="2" borderId="0" xfId="4" applyNumberFormat="1" applyFont="1" applyFill="1"/>
    <xf numFmtId="0" fontId="5" fillId="2" borderId="7" xfId="4" applyFont="1" applyFill="1" applyBorder="1" applyAlignment="1">
      <alignment horizontal="center" vertical="center"/>
    </xf>
    <xf numFmtId="10" fontId="2" fillId="2" borderId="0" xfId="4" applyNumberFormat="1" applyFont="1" applyFill="1"/>
    <xf numFmtId="166" fontId="5" fillId="2" borderId="8" xfId="4" applyNumberFormat="1" applyFont="1" applyFill="1" applyBorder="1" applyAlignment="1">
      <alignment horizontal="center" vertical="center"/>
    </xf>
    <xf numFmtId="165" fontId="5" fillId="2" borderId="11" xfId="4" applyNumberFormat="1" applyFont="1" applyFill="1" applyBorder="1" applyAlignment="1">
      <alignment horizontal="center"/>
    </xf>
    <xf numFmtId="2" fontId="5" fillId="2" borderId="7" xfId="4" applyNumberFormat="1" applyFont="1" applyFill="1" applyBorder="1" applyAlignment="1">
      <alignment horizontal="center" vertical="center"/>
    </xf>
    <xf numFmtId="166" fontId="5" fillId="2" borderId="10" xfId="4" applyNumberFormat="1" applyFont="1" applyFill="1" applyBorder="1" applyAlignment="1">
      <alignment horizontal="center" vertical="center"/>
    </xf>
    <xf numFmtId="165" fontId="5" fillId="2" borderId="12" xfId="4" applyNumberFormat="1" applyFont="1" applyFill="1" applyBorder="1" applyAlignment="1">
      <alignment horizontal="center"/>
    </xf>
    <xf numFmtId="0" fontId="6" fillId="2" borderId="4" xfId="4" applyFont="1" applyFill="1" applyBorder="1"/>
    <xf numFmtId="0" fontId="6" fillId="2" borderId="0" xfId="4" applyFont="1" applyFill="1" applyAlignment="1">
      <alignment horizontal="center"/>
    </xf>
    <xf numFmtId="10" fontId="6" fillId="2" borderId="4" xfId="4" applyNumberFormat="1" applyFont="1" applyFill="1" applyBorder="1"/>
    <xf numFmtId="0" fontId="5" fillId="2" borderId="5" xfId="4" applyFont="1" applyFill="1" applyBorder="1"/>
    <xf numFmtId="0" fontId="5" fillId="2" borderId="5" xfId="4" applyFont="1" applyFill="1" applyBorder="1" applyAlignment="1">
      <alignment horizontal="center"/>
    </xf>
    <xf numFmtId="0" fontId="6" fillId="2" borderId="5" xfId="4" applyFont="1" applyFill="1" applyBorder="1" applyAlignment="1">
      <alignment horizontal="center"/>
    </xf>
    <xf numFmtId="0" fontId="6" fillId="2" borderId="3" xfId="4" applyFont="1" applyFill="1" applyBorder="1"/>
    <xf numFmtId="0" fontId="5" fillId="2" borderId="6" xfId="4" applyFont="1" applyFill="1" applyBorder="1"/>
    <xf numFmtId="0" fontId="5" fillId="2" borderId="0" xfId="4" applyFont="1" applyFill="1"/>
    <xf numFmtId="0" fontId="6" fillId="2" borderId="6" xfId="4" applyFont="1" applyFill="1" applyBorder="1"/>
    <xf numFmtId="0" fontId="23" fillId="2" borderId="0" xfId="4" applyFill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A15" sqref="A15:G61"/>
    </sheetView>
  </sheetViews>
  <sheetFormatPr defaultRowHeight="13.5" x14ac:dyDescent="0.25"/>
  <cols>
    <col min="1" max="1" width="27.5703125" style="370" customWidth="1"/>
    <col min="2" max="2" width="20.42578125" style="370" customWidth="1"/>
    <col min="3" max="3" width="31.85546875" style="370" customWidth="1"/>
    <col min="4" max="4" width="25.85546875" style="370" customWidth="1"/>
    <col min="5" max="5" width="25.7109375" style="370" customWidth="1"/>
    <col min="6" max="6" width="23.140625" style="370" customWidth="1"/>
    <col min="7" max="7" width="28.42578125" style="370" customWidth="1"/>
    <col min="8" max="8" width="21.5703125" style="370" customWidth="1"/>
    <col min="9" max="9" width="9.140625" style="370" customWidth="1"/>
    <col min="10" max="16384" width="9.140625" style="406"/>
  </cols>
  <sheetData>
    <row r="14" spans="1:6" ht="15" customHeight="1" x14ac:dyDescent="0.3">
      <c r="A14" s="369"/>
      <c r="C14" s="371"/>
      <c r="F14" s="371"/>
    </row>
    <row r="15" spans="1:6" ht="18.75" customHeight="1" x14ac:dyDescent="0.3">
      <c r="A15" s="457" t="s">
        <v>111</v>
      </c>
      <c r="B15" s="457"/>
      <c r="C15" s="457"/>
      <c r="D15" s="457"/>
      <c r="E15" s="457"/>
    </row>
    <row r="16" spans="1:6" ht="16.5" customHeight="1" x14ac:dyDescent="0.3">
      <c r="A16" s="372" t="s">
        <v>0</v>
      </c>
      <c r="B16" s="373" t="s">
        <v>112</v>
      </c>
    </row>
    <row r="17" spans="1:5" ht="16.5" customHeight="1" x14ac:dyDescent="0.3">
      <c r="A17" s="374" t="s">
        <v>113</v>
      </c>
      <c r="B17" s="374" t="s">
        <v>110</v>
      </c>
      <c r="D17" s="375"/>
      <c r="E17" s="376"/>
    </row>
    <row r="18" spans="1:5" ht="16.5" customHeight="1" x14ac:dyDescent="0.3">
      <c r="A18" s="377" t="s">
        <v>1</v>
      </c>
      <c r="B18" s="378" t="s">
        <v>105</v>
      </c>
      <c r="C18" s="376"/>
      <c r="D18" s="376"/>
      <c r="E18" s="376"/>
    </row>
    <row r="19" spans="1:5" ht="16.5" customHeight="1" x14ac:dyDescent="0.3">
      <c r="A19" s="377" t="s">
        <v>2</v>
      </c>
      <c r="B19" s="378">
        <v>100.4</v>
      </c>
      <c r="C19" s="376"/>
      <c r="D19" s="376"/>
      <c r="E19" s="376"/>
    </row>
    <row r="20" spans="1:5" ht="16.5" customHeight="1" x14ac:dyDescent="0.3">
      <c r="A20" s="374" t="s">
        <v>114</v>
      </c>
      <c r="B20" s="378">
        <v>20.59</v>
      </c>
      <c r="C20" s="376"/>
      <c r="D20" s="376"/>
      <c r="E20" s="376"/>
    </row>
    <row r="21" spans="1:5" ht="16.5" customHeight="1" x14ac:dyDescent="0.3">
      <c r="A21" s="374" t="s">
        <v>115</v>
      </c>
      <c r="B21" s="379">
        <v>0.1</v>
      </c>
      <c r="C21" s="376"/>
      <c r="D21" s="376"/>
      <c r="E21" s="376"/>
    </row>
    <row r="22" spans="1:5" ht="15.75" customHeight="1" x14ac:dyDescent="0.25">
      <c r="A22" s="376"/>
      <c r="B22" s="376"/>
      <c r="C22" s="376"/>
      <c r="D22" s="376"/>
      <c r="E22" s="376"/>
    </row>
    <row r="23" spans="1:5" ht="16.5" customHeight="1" x14ac:dyDescent="0.3">
      <c r="A23" s="380" t="s">
        <v>116</v>
      </c>
      <c r="B23" s="381" t="s">
        <v>117</v>
      </c>
      <c r="C23" s="380" t="s">
        <v>118</v>
      </c>
      <c r="D23" s="380" t="s">
        <v>119</v>
      </c>
      <c r="E23" s="380" t="s">
        <v>120</v>
      </c>
    </row>
    <row r="24" spans="1:5" ht="16.5" customHeight="1" x14ac:dyDescent="0.3">
      <c r="A24" s="382">
        <v>1</v>
      </c>
      <c r="B24" s="383">
        <v>57316657</v>
      </c>
      <c r="C24" s="383">
        <v>6851.43</v>
      </c>
      <c r="D24" s="384">
        <v>1.28</v>
      </c>
      <c r="E24" s="385">
        <v>2.98</v>
      </c>
    </row>
    <row r="25" spans="1:5" ht="16.5" customHeight="1" x14ac:dyDescent="0.3">
      <c r="A25" s="382">
        <v>2</v>
      </c>
      <c r="B25" s="383">
        <v>57592703</v>
      </c>
      <c r="C25" s="383">
        <v>6852.52</v>
      </c>
      <c r="D25" s="384">
        <v>1.3</v>
      </c>
      <c r="E25" s="384">
        <v>2.98</v>
      </c>
    </row>
    <row r="26" spans="1:5" ht="16.5" customHeight="1" x14ac:dyDescent="0.3">
      <c r="A26" s="382">
        <v>3</v>
      </c>
      <c r="B26" s="383">
        <v>57461813</v>
      </c>
      <c r="C26" s="383">
        <v>6836.82</v>
      </c>
      <c r="D26" s="384">
        <v>1.3</v>
      </c>
      <c r="E26" s="384">
        <v>2.98</v>
      </c>
    </row>
    <row r="27" spans="1:5" ht="16.5" customHeight="1" x14ac:dyDescent="0.3">
      <c r="A27" s="382">
        <v>4</v>
      </c>
      <c r="B27" s="383">
        <v>57444491</v>
      </c>
      <c r="C27" s="383">
        <v>6840.24</v>
      </c>
      <c r="D27" s="384">
        <v>1.28</v>
      </c>
      <c r="E27" s="384">
        <v>2.98</v>
      </c>
    </row>
    <row r="28" spans="1:5" ht="16.5" customHeight="1" x14ac:dyDescent="0.3">
      <c r="A28" s="382">
        <v>5</v>
      </c>
      <c r="B28" s="383">
        <v>57576504</v>
      </c>
      <c r="C28" s="383">
        <v>6781.34</v>
      </c>
      <c r="D28" s="384">
        <v>1.27</v>
      </c>
      <c r="E28" s="384">
        <v>2.98</v>
      </c>
    </row>
    <row r="29" spans="1:5" ht="16.5" customHeight="1" x14ac:dyDescent="0.3">
      <c r="A29" s="382">
        <v>6</v>
      </c>
      <c r="B29" s="386">
        <v>57172787</v>
      </c>
      <c r="C29" s="386">
        <v>6794</v>
      </c>
      <c r="D29" s="387">
        <v>1.31</v>
      </c>
      <c r="E29" s="387">
        <v>2.98</v>
      </c>
    </row>
    <row r="30" spans="1:5" ht="16.5" customHeight="1" x14ac:dyDescent="0.3">
      <c r="A30" s="388" t="s">
        <v>121</v>
      </c>
      <c r="B30" s="389">
        <f>AVERAGE(B24:B29)</f>
        <v>57427492.5</v>
      </c>
      <c r="C30" s="390">
        <f>AVERAGE(C24:C29)</f>
        <v>6826.0583333333343</v>
      </c>
      <c r="D30" s="391">
        <f>AVERAGE(D24:D29)</f>
        <v>1.29</v>
      </c>
      <c r="E30" s="391">
        <f>AVERAGE(E24:E29)</f>
        <v>2.98</v>
      </c>
    </row>
    <row r="31" spans="1:5" ht="16.5" customHeight="1" x14ac:dyDescent="0.3">
      <c r="A31" s="392" t="s">
        <v>122</v>
      </c>
      <c r="B31" s="393">
        <f>(STDEV(B24:B29)/B30)</f>
        <v>2.7874840539569195E-3</v>
      </c>
      <c r="C31" s="394"/>
      <c r="D31" s="394"/>
      <c r="E31" s="395"/>
    </row>
    <row r="32" spans="1:5" s="370" customFormat="1" ht="16.5" customHeight="1" x14ac:dyDescent="0.3">
      <c r="A32" s="396" t="s">
        <v>3</v>
      </c>
      <c r="B32" s="397">
        <f>COUNT(B24:B29)</f>
        <v>6</v>
      </c>
      <c r="C32" s="398"/>
      <c r="D32" s="399"/>
      <c r="E32" s="400"/>
    </row>
    <row r="33" spans="1:5" s="370" customFormat="1" ht="15.75" customHeight="1" x14ac:dyDescent="0.25">
      <c r="A33" s="376"/>
      <c r="B33" s="376"/>
      <c r="C33" s="376"/>
      <c r="D33" s="376"/>
      <c r="E33" s="376"/>
    </row>
    <row r="34" spans="1:5" s="370" customFormat="1" ht="16.5" customHeight="1" x14ac:dyDescent="0.3">
      <c r="A34" s="377" t="s">
        <v>123</v>
      </c>
      <c r="B34" s="401" t="s">
        <v>124</v>
      </c>
      <c r="C34" s="402"/>
      <c r="D34" s="402"/>
      <c r="E34" s="402"/>
    </row>
    <row r="35" spans="1:5" ht="16.5" customHeight="1" x14ac:dyDescent="0.3">
      <c r="A35" s="377"/>
      <c r="B35" s="401" t="s">
        <v>125</v>
      </c>
      <c r="C35" s="402"/>
      <c r="D35" s="402"/>
      <c r="E35" s="402"/>
    </row>
    <row r="36" spans="1:5" ht="16.5" customHeight="1" x14ac:dyDescent="0.3">
      <c r="A36" s="377"/>
      <c r="B36" s="401" t="s">
        <v>126</v>
      </c>
      <c r="C36" s="402"/>
      <c r="D36" s="402"/>
      <c r="E36" s="402"/>
    </row>
    <row r="37" spans="1:5" ht="15.75" customHeight="1" x14ac:dyDescent="0.25">
      <c r="A37" s="376"/>
      <c r="B37" s="376"/>
      <c r="C37" s="376"/>
      <c r="D37" s="376"/>
      <c r="E37" s="376"/>
    </row>
    <row r="38" spans="1:5" ht="16.5" customHeight="1" x14ac:dyDescent="0.3">
      <c r="A38" s="372" t="s">
        <v>0</v>
      </c>
      <c r="B38" s="373" t="s">
        <v>127</v>
      </c>
    </row>
    <row r="39" spans="1:5" ht="16.5" customHeight="1" x14ac:dyDescent="0.3">
      <c r="A39" s="377" t="s">
        <v>1</v>
      </c>
      <c r="B39" s="378" t="s">
        <v>105</v>
      </c>
      <c r="C39" s="376"/>
      <c r="D39" s="376"/>
      <c r="E39" s="376"/>
    </row>
    <row r="40" spans="1:5" ht="16.5" customHeight="1" x14ac:dyDescent="0.3">
      <c r="A40" s="377" t="s">
        <v>2</v>
      </c>
      <c r="B40" s="378">
        <v>100.4</v>
      </c>
      <c r="C40" s="376"/>
      <c r="D40" s="376"/>
      <c r="E40" s="376"/>
    </row>
    <row r="41" spans="1:5" ht="16.5" customHeight="1" x14ac:dyDescent="0.3">
      <c r="A41" s="374" t="s">
        <v>114</v>
      </c>
      <c r="B41" s="378">
        <v>20.59</v>
      </c>
      <c r="C41" s="376"/>
      <c r="D41" s="376"/>
      <c r="E41" s="376"/>
    </row>
    <row r="42" spans="1:5" ht="16.5" customHeight="1" x14ac:dyDescent="0.3">
      <c r="A42" s="374" t="s">
        <v>115</v>
      </c>
      <c r="B42" s="379">
        <v>0.33</v>
      </c>
      <c r="C42" s="376"/>
      <c r="D42" s="376"/>
      <c r="E42" s="376"/>
    </row>
    <row r="43" spans="1:5" ht="15.75" customHeight="1" x14ac:dyDescent="0.25">
      <c r="A43" s="376"/>
      <c r="B43" s="376"/>
      <c r="C43" s="376"/>
      <c r="D43" s="376"/>
      <c r="E43" s="376"/>
    </row>
    <row r="44" spans="1:5" ht="16.5" customHeight="1" x14ac:dyDescent="0.3">
      <c r="A44" s="380" t="s">
        <v>116</v>
      </c>
      <c r="B44" s="381" t="s">
        <v>117</v>
      </c>
      <c r="C44" s="380" t="s">
        <v>118</v>
      </c>
      <c r="D44" s="380" t="s">
        <v>119</v>
      </c>
      <c r="E44" s="380" t="s">
        <v>120</v>
      </c>
    </row>
    <row r="45" spans="1:5" ht="16.5" customHeight="1" x14ac:dyDescent="0.3">
      <c r="A45" s="382">
        <v>1</v>
      </c>
      <c r="B45" s="383">
        <v>189121539</v>
      </c>
      <c r="C45" s="383">
        <v>3668.96</v>
      </c>
      <c r="D45" s="384">
        <v>1.4</v>
      </c>
      <c r="E45" s="385">
        <v>2.99</v>
      </c>
    </row>
    <row r="46" spans="1:5" ht="16.5" customHeight="1" x14ac:dyDescent="0.3">
      <c r="A46" s="382">
        <v>2</v>
      </c>
      <c r="B46" s="383">
        <v>189072227</v>
      </c>
      <c r="C46" s="383">
        <v>3670.83</v>
      </c>
      <c r="D46" s="384">
        <v>1.4</v>
      </c>
      <c r="E46" s="384">
        <v>2.99</v>
      </c>
    </row>
    <row r="47" spans="1:5" ht="16.5" customHeight="1" x14ac:dyDescent="0.3">
      <c r="A47" s="382">
        <v>3</v>
      </c>
      <c r="B47" s="383">
        <v>189292506</v>
      </c>
      <c r="C47" s="383">
        <v>3665.92</v>
      </c>
      <c r="D47" s="384">
        <v>1.43</v>
      </c>
      <c r="E47" s="384">
        <v>2.99</v>
      </c>
    </row>
    <row r="48" spans="1:5" ht="16.5" customHeight="1" x14ac:dyDescent="0.3">
      <c r="A48" s="382">
        <v>4</v>
      </c>
      <c r="B48" s="383">
        <v>189331486</v>
      </c>
      <c r="C48" s="383">
        <v>3674.35</v>
      </c>
      <c r="D48" s="384">
        <v>1.38</v>
      </c>
      <c r="E48" s="384">
        <v>2.99</v>
      </c>
    </row>
    <row r="49" spans="1:7" ht="16.5" customHeight="1" x14ac:dyDescent="0.3">
      <c r="A49" s="382">
        <v>5</v>
      </c>
      <c r="B49" s="383">
        <v>189639451</v>
      </c>
      <c r="C49" s="383">
        <v>3656.48</v>
      </c>
      <c r="D49" s="384">
        <v>1.42</v>
      </c>
      <c r="E49" s="384">
        <v>2.99</v>
      </c>
    </row>
    <row r="50" spans="1:7" ht="16.5" customHeight="1" x14ac:dyDescent="0.3">
      <c r="A50" s="382">
        <v>6</v>
      </c>
      <c r="B50" s="386">
        <v>189157722</v>
      </c>
      <c r="C50" s="386">
        <v>3686.98</v>
      </c>
      <c r="D50" s="387">
        <v>1.4</v>
      </c>
      <c r="E50" s="387">
        <v>2.99</v>
      </c>
    </row>
    <row r="51" spans="1:7" ht="16.5" customHeight="1" x14ac:dyDescent="0.3">
      <c r="A51" s="388" t="s">
        <v>121</v>
      </c>
      <c r="B51" s="389">
        <f>AVERAGE(B45:B50)</f>
        <v>189269155.16666666</v>
      </c>
      <c r="C51" s="390">
        <f>AVERAGE(C45:C50)</f>
        <v>3670.5866666666666</v>
      </c>
      <c r="D51" s="391">
        <f>AVERAGE(D45:D50)</f>
        <v>1.405</v>
      </c>
      <c r="E51" s="391">
        <f>AVERAGE(E45:E50)</f>
        <v>2.99</v>
      </c>
    </row>
    <row r="52" spans="1:7" ht="16.5" customHeight="1" x14ac:dyDescent="0.3">
      <c r="A52" s="392" t="s">
        <v>122</v>
      </c>
      <c r="B52" s="393">
        <f>(STDEV(B45:B50)/B51)</f>
        <v>1.0944281431941201E-3</v>
      </c>
      <c r="C52" s="394"/>
      <c r="D52" s="394"/>
      <c r="E52" s="395"/>
    </row>
    <row r="53" spans="1:7" s="370" customFormat="1" ht="16.5" customHeight="1" x14ac:dyDescent="0.3">
      <c r="A53" s="396" t="s">
        <v>3</v>
      </c>
      <c r="B53" s="397">
        <f>COUNT(B45:B50)</f>
        <v>6</v>
      </c>
      <c r="C53" s="398"/>
      <c r="D53" s="399"/>
      <c r="E53" s="400"/>
    </row>
    <row r="54" spans="1:7" s="370" customFormat="1" ht="15.75" customHeight="1" x14ac:dyDescent="0.25">
      <c r="A54" s="376"/>
      <c r="B54" s="376"/>
      <c r="C54" s="376"/>
      <c r="D54" s="376"/>
      <c r="E54" s="376"/>
    </row>
    <row r="55" spans="1:7" s="370" customFormat="1" ht="16.5" customHeight="1" x14ac:dyDescent="0.3">
      <c r="A55" s="377" t="s">
        <v>123</v>
      </c>
      <c r="B55" s="401" t="s">
        <v>124</v>
      </c>
      <c r="C55" s="402"/>
      <c r="D55" s="402"/>
      <c r="E55" s="402"/>
    </row>
    <row r="56" spans="1:7" ht="16.5" customHeight="1" x14ac:dyDescent="0.3">
      <c r="A56" s="377"/>
      <c r="B56" s="401" t="s">
        <v>125</v>
      </c>
      <c r="C56" s="402"/>
      <c r="D56" s="402"/>
      <c r="E56" s="402"/>
    </row>
    <row r="57" spans="1:7" ht="16.5" customHeight="1" x14ac:dyDescent="0.3">
      <c r="A57" s="377"/>
      <c r="B57" s="401" t="s">
        <v>126</v>
      </c>
      <c r="C57" s="402"/>
      <c r="D57" s="402"/>
      <c r="E57" s="402"/>
    </row>
    <row r="58" spans="1:7" ht="14.25" customHeight="1" thickBot="1" x14ac:dyDescent="0.3">
      <c r="A58" s="403"/>
      <c r="B58" s="404"/>
      <c r="D58" s="405"/>
      <c r="F58" s="406"/>
      <c r="G58" s="406"/>
    </row>
    <row r="59" spans="1:7" ht="15" customHeight="1" x14ac:dyDescent="0.3">
      <c r="B59" s="458" t="s">
        <v>4</v>
      </c>
      <c r="C59" s="458"/>
      <c r="E59" s="407" t="s">
        <v>5</v>
      </c>
      <c r="F59" s="408"/>
      <c r="G59" s="407" t="s">
        <v>6</v>
      </c>
    </row>
    <row r="60" spans="1:7" ht="15" customHeight="1" x14ac:dyDescent="0.3">
      <c r="A60" s="409" t="s">
        <v>7</v>
      </c>
      <c r="B60" s="410"/>
      <c r="C60" s="410"/>
      <c r="E60" s="410"/>
      <c r="G60" s="410"/>
    </row>
    <row r="61" spans="1:7" ht="15" customHeight="1" x14ac:dyDescent="0.3">
      <c r="A61" s="409" t="s">
        <v>8</v>
      </c>
      <c r="B61" s="411"/>
      <c r="C61" s="411"/>
      <c r="E61" s="411"/>
      <c r="G61" s="4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A15" sqref="A15:G61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9" t="s">
        <v>111</v>
      </c>
      <c r="B15" s="459"/>
      <c r="C15" s="459"/>
      <c r="D15" s="459"/>
      <c r="E15" s="459"/>
    </row>
    <row r="16" spans="1:6" ht="16.5" customHeight="1" x14ac:dyDescent="0.3">
      <c r="A16" s="416" t="s">
        <v>0</v>
      </c>
      <c r="B16" s="417" t="s">
        <v>112</v>
      </c>
    </row>
    <row r="17" spans="1:5" ht="16.5" customHeight="1" x14ac:dyDescent="0.3">
      <c r="A17" s="418" t="s">
        <v>113</v>
      </c>
      <c r="B17" s="418" t="s">
        <v>110</v>
      </c>
      <c r="D17" s="419"/>
      <c r="E17" s="420"/>
    </row>
    <row r="18" spans="1:5" ht="16.5" customHeight="1" x14ac:dyDescent="0.3">
      <c r="A18" s="421" t="s">
        <v>1</v>
      </c>
      <c r="B18" s="422" t="s">
        <v>107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98.8</v>
      </c>
      <c r="C19" s="420"/>
      <c r="D19" s="420"/>
      <c r="E19" s="420"/>
    </row>
    <row r="20" spans="1:5" ht="16.5" customHeight="1" x14ac:dyDescent="0.3">
      <c r="A20" s="418" t="s">
        <v>114</v>
      </c>
      <c r="B20" s="422">
        <v>21.22</v>
      </c>
      <c r="C20" s="420"/>
      <c r="D20" s="420"/>
      <c r="E20" s="420"/>
    </row>
    <row r="21" spans="1:5" ht="16.5" customHeight="1" x14ac:dyDescent="0.3">
      <c r="A21" s="418" t="s">
        <v>115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116</v>
      </c>
      <c r="B23" s="425" t="s">
        <v>117</v>
      </c>
      <c r="C23" s="424" t="s">
        <v>118</v>
      </c>
      <c r="D23" s="424" t="s">
        <v>119</v>
      </c>
      <c r="E23" s="424" t="s">
        <v>120</v>
      </c>
    </row>
    <row r="24" spans="1:5" ht="16.5" customHeight="1" x14ac:dyDescent="0.3">
      <c r="A24" s="426">
        <v>1</v>
      </c>
      <c r="B24" s="427">
        <v>57033835</v>
      </c>
      <c r="C24" s="427">
        <v>9850.69</v>
      </c>
      <c r="D24" s="428">
        <v>1.21</v>
      </c>
      <c r="E24" s="429">
        <v>5.26</v>
      </c>
    </row>
    <row r="25" spans="1:5" ht="16.5" customHeight="1" x14ac:dyDescent="0.3">
      <c r="A25" s="426">
        <v>2</v>
      </c>
      <c r="B25" s="427">
        <v>57280150</v>
      </c>
      <c r="C25" s="427">
        <v>9583.6</v>
      </c>
      <c r="D25" s="428">
        <v>1.22</v>
      </c>
      <c r="E25" s="428">
        <v>5.25</v>
      </c>
    </row>
    <row r="26" spans="1:5" ht="16.5" customHeight="1" x14ac:dyDescent="0.3">
      <c r="A26" s="426">
        <v>3</v>
      </c>
      <c r="B26" s="427">
        <v>57183938</v>
      </c>
      <c r="C26" s="427">
        <v>9554.5400000000009</v>
      </c>
      <c r="D26" s="428">
        <v>1.2</v>
      </c>
      <c r="E26" s="428">
        <v>5.25</v>
      </c>
    </row>
    <row r="27" spans="1:5" ht="16.5" customHeight="1" x14ac:dyDescent="0.3">
      <c r="A27" s="426">
        <v>4</v>
      </c>
      <c r="B27" s="427">
        <v>57141384</v>
      </c>
      <c r="C27" s="427">
        <v>9557.98</v>
      </c>
      <c r="D27" s="428">
        <v>1.19</v>
      </c>
      <c r="E27" s="428">
        <v>5.25</v>
      </c>
    </row>
    <row r="28" spans="1:5" ht="16.5" customHeight="1" x14ac:dyDescent="0.3">
      <c r="A28" s="426">
        <v>5</v>
      </c>
      <c r="B28" s="430">
        <v>57262716</v>
      </c>
      <c r="C28" s="427">
        <v>9507.27</v>
      </c>
      <c r="D28" s="428">
        <v>1.19</v>
      </c>
      <c r="E28" s="428">
        <v>5.25</v>
      </c>
    </row>
    <row r="29" spans="1:5" ht="16.5" customHeight="1" x14ac:dyDescent="0.3">
      <c r="A29" s="426">
        <v>6</v>
      </c>
      <c r="B29" s="430">
        <v>57172787</v>
      </c>
      <c r="C29" s="430">
        <v>9541.48</v>
      </c>
      <c r="D29" s="431">
        <v>1.21</v>
      </c>
      <c r="E29" s="431">
        <v>5.25</v>
      </c>
    </row>
    <row r="30" spans="1:5" ht="16.5" customHeight="1" x14ac:dyDescent="0.3">
      <c r="A30" s="432" t="s">
        <v>121</v>
      </c>
      <c r="B30" s="433">
        <f>AVERAGE(B24:B29)</f>
        <v>57179135</v>
      </c>
      <c r="C30" s="434">
        <f>AVERAGE(C24:C29)</f>
        <v>9599.26</v>
      </c>
      <c r="D30" s="435">
        <f>AVERAGE(D24:D29)</f>
        <v>1.2033333333333334</v>
      </c>
      <c r="E30" s="435">
        <f>AVERAGE(E24:E29)</f>
        <v>5.251666666666666</v>
      </c>
    </row>
    <row r="31" spans="1:5" ht="16.5" customHeight="1" x14ac:dyDescent="0.3">
      <c r="A31" s="436" t="s">
        <v>122</v>
      </c>
      <c r="B31" s="437">
        <f>(STDEV(B24:B28)/B30)</f>
        <v>1.7432415243976752E-3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COUNT(B24:B28)</f>
        <v>5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123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125</v>
      </c>
      <c r="C35" s="446"/>
      <c r="D35" s="446"/>
      <c r="E35" s="446"/>
    </row>
    <row r="36" spans="1:5" ht="16.5" customHeight="1" x14ac:dyDescent="0.3">
      <c r="A36" s="421"/>
      <c r="B36" s="445" t="s">
        <v>126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127</v>
      </c>
    </row>
    <row r="39" spans="1:5" ht="16.5" customHeight="1" x14ac:dyDescent="0.3">
      <c r="A39" s="421" t="s">
        <v>1</v>
      </c>
      <c r="B39" s="418" t="s">
        <v>129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98.8</v>
      </c>
      <c r="C40" s="420"/>
      <c r="D40" s="420"/>
      <c r="E40" s="420"/>
    </row>
    <row r="41" spans="1:5" ht="16.5" customHeight="1" x14ac:dyDescent="0.3">
      <c r="A41" s="418" t="s">
        <v>114</v>
      </c>
      <c r="B41" s="422">
        <v>21.22</v>
      </c>
      <c r="C41" s="420"/>
      <c r="D41" s="420"/>
      <c r="E41" s="420"/>
    </row>
    <row r="42" spans="1:5" ht="16.5" customHeight="1" x14ac:dyDescent="0.3">
      <c r="A42" s="418" t="s">
        <v>115</v>
      </c>
      <c r="B42" s="423">
        <v>0.33300000000000002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116</v>
      </c>
      <c r="B44" s="425" t="s">
        <v>117</v>
      </c>
      <c r="C44" s="424" t="s">
        <v>118</v>
      </c>
      <c r="D44" s="424" t="s">
        <v>119</v>
      </c>
      <c r="E44" s="424" t="s">
        <v>120</v>
      </c>
    </row>
    <row r="45" spans="1:5" ht="16.5" customHeight="1" x14ac:dyDescent="0.3">
      <c r="A45" s="426">
        <v>1</v>
      </c>
      <c r="B45" s="427">
        <v>187662528</v>
      </c>
      <c r="C45" s="427">
        <v>6905.43</v>
      </c>
      <c r="D45" s="428">
        <v>1.32</v>
      </c>
      <c r="E45" s="429">
        <v>5.24</v>
      </c>
    </row>
    <row r="46" spans="1:5" ht="16.5" customHeight="1" x14ac:dyDescent="0.3">
      <c r="A46" s="426">
        <v>2</v>
      </c>
      <c r="B46" s="427">
        <v>187616077</v>
      </c>
      <c r="C46" s="427">
        <v>6906.15</v>
      </c>
      <c r="D46" s="428">
        <v>1.33</v>
      </c>
      <c r="E46" s="428">
        <v>5.24</v>
      </c>
    </row>
    <row r="47" spans="1:5" ht="16.5" customHeight="1" x14ac:dyDescent="0.3">
      <c r="A47" s="426">
        <v>3</v>
      </c>
      <c r="B47" s="427">
        <v>187590542</v>
      </c>
      <c r="C47" s="427">
        <v>6932.44</v>
      </c>
      <c r="D47" s="428">
        <v>1.3</v>
      </c>
      <c r="E47" s="428">
        <v>5.25</v>
      </c>
    </row>
    <row r="48" spans="1:5" ht="16.5" customHeight="1" x14ac:dyDescent="0.3">
      <c r="A48" s="426">
        <v>4</v>
      </c>
      <c r="B48" s="427">
        <v>187637618</v>
      </c>
      <c r="C48" s="427">
        <v>6900.86</v>
      </c>
      <c r="D48" s="428">
        <v>1.32</v>
      </c>
      <c r="E48" s="428">
        <v>5.24</v>
      </c>
    </row>
    <row r="49" spans="1:7" ht="16.5" customHeight="1" x14ac:dyDescent="0.3">
      <c r="A49" s="426">
        <v>5</v>
      </c>
      <c r="B49" s="427">
        <v>187610848</v>
      </c>
      <c r="C49" s="427">
        <v>6944.85</v>
      </c>
      <c r="D49" s="428">
        <v>1.29</v>
      </c>
      <c r="E49" s="428">
        <v>1.29</v>
      </c>
    </row>
    <row r="50" spans="1:7" ht="16.5" customHeight="1" x14ac:dyDescent="0.3">
      <c r="A50" s="426">
        <v>6</v>
      </c>
      <c r="B50" s="430">
        <v>187437895</v>
      </c>
      <c r="C50" s="430">
        <v>6929.26</v>
      </c>
      <c r="D50" s="431">
        <v>1.32</v>
      </c>
      <c r="E50" s="431">
        <v>1.32</v>
      </c>
    </row>
    <row r="51" spans="1:7" ht="16.5" customHeight="1" x14ac:dyDescent="0.3">
      <c r="A51" s="432" t="s">
        <v>121</v>
      </c>
      <c r="B51" s="433">
        <f>AVERAGE(B45:B50)</f>
        <v>187592584.66666666</v>
      </c>
      <c r="C51" s="434">
        <f>AVERAGE(C45:C50)</f>
        <v>6919.8316666666678</v>
      </c>
      <c r="D51" s="435">
        <f>AVERAGE(D45:D50)</f>
        <v>1.3133333333333335</v>
      </c>
      <c r="E51" s="435">
        <f>AVERAGE(E45:E50)</f>
        <v>3.9299999999999997</v>
      </c>
    </row>
    <row r="52" spans="1:7" ht="16.5" customHeight="1" x14ac:dyDescent="0.3">
      <c r="A52" s="436" t="s">
        <v>122</v>
      </c>
      <c r="B52" s="437">
        <f>(STDEV(B45:B50)/B51)</f>
        <v>4.247105470121493E-4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123</v>
      </c>
      <c r="B55" s="445" t="s">
        <v>124</v>
      </c>
      <c r="C55" s="446"/>
      <c r="D55" s="446"/>
      <c r="E55" s="446"/>
    </row>
    <row r="56" spans="1:7" ht="16.5" customHeight="1" x14ac:dyDescent="0.3">
      <c r="A56" s="421"/>
      <c r="B56" s="445" t="s">
        <v>125</v>
      </c>
      <c r="C56" s="446"/>
      <c r="D56" s="446"/>
      <c r="E56" s="446"/>
    </row>
    <row r="57" spans="1:7" ht="16.5" customHeight="1" x14ac:dyDescent="0.3">
      <c r="A57" s="421"/>
      <c r="B57" s="445" t="s">
        <v>126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60" t="s">
        <v>4</v>
      </c>
      <c r="C59" s="460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10" workbookViewId="0">
      <selection activeCell="D44" sqref="D44"/>
    </sheetView>
  </sheetViews>
  <sheetFormatPr defaultRowHeight="15" x14ac:dyDescent="0.3"/>
  <cols>
    <col min="1" max="1" width="15.5703125" style="500" customWidth="1"/>
    <col min="2" max="2" width="18.42578125" style="500" customWidth="1"/>
    <col min="3" max="3" width="14.28515625" style="500" customWidth="1"/>
    <col min="4" max="4" width="15" style="500" customWidth="1"/>
    <col min="5" max="5" width="9.140625" style="500" customWidth="1"/>
    <col min="6" max="6" width="27.85546875" style="500" customWidth="1"/>
    <col min="7" max="7" width="12.28515625" style="500" customWidth="1"/>
    <col min="8" max="8" width="9.140625" style="500" customWidth="1"/>
    <col min="9" max="16384" width="9.140625" style="551"/>
  </cols>
  <sheetData>
    <row r="10" spans="1:7" ht="13.5" customHeight="1" thickBot="1" x14ac:dyDescent="0.35"/>
    <row r="11" spans="1:7" ht="13.5" customHeight="1" thickBot="1" x14ac:dyDescent="0.35">
      <c r="A11" s="501" t="s">
        <v>9</v>
      </c>
      <c r="B11" s="502"/>
      <c r="C11" s="502"/>
      <c r="D11" s="502"/>
      <c r="E11" s="502"/>
      <c r="F11" s="503"/>
      <c r="G11" s="504"/>
    </row>
    <row r="12" spans="1:7" ht="16.5" customHeight="1" x14ac:dyDescent="0.3">
      <c r="A12" s="505" t="s">
        <v>10</v>
      </c>
      <c r="B12" s="505"/>
      <c r="C12" s="505"/>
      <c r="D12" s="505"/>
      <c r="E12" s="505"/>
      <c r="F12" s="505"/>
      <c r="G12" s="506"/>
    </row>
    <row r="14" spans="1:7" ht="16.5" customHeight="1" x14ac:dyDescent="0.3">
      <c r="A14" s="507" t="s">
        <v>11</v>
      </c>
      <c r="B14" s="507"/>
      <c r="C14" s="508" t="s">
        <v>130</v>
      </c>
    </row>
    <row r="15" spans="1:7" ht="16.5" customHeight="1" x14ac:dyDescent="0.3">
      <c r="A15" s="507" t="s">
        <v>12</v>
      </c>
      <c r="B15" s="507"/>
      <c r="C15" s="508" t="s">
        <v>110</v>
      </c>
    </row>
    <row r="16" spans="1:7" ht="16.5" customHeight="1" x14ac:dyDescent="0.3">
      <c r="A16" s="507" t="s">
        <v>13</v>
      </c>
      <c r="B16" s="507"/>
      <c r="C16" s="508" t="s">
        <v>131</v>
      </c>
    </row>
    <row r="17" spans="1:5" ht="16.5" customHeight="1" x14ac:dyDescent="0.3">
      <c r="A17" s="507" t="s">
        <v>14</v>
      </c>
      <c r="B17" s="507"/>
      <c r="C17" s="508" t="s">
        <v>132</v>
      </c>
    </row>
    <row r="18" spans="1:5" ht="16.5" customHeight="1" x14ac:dyDescent="0.3">
      <c r="A18" s="507" t="s">
        <v>15</v>
      </c>
      <c r="B18" s="507"/>
      <c r="C18" s="509" t="s">
        <v>133</v>
      </c>
    </row>
    <row r="19" spans="1:5" ht="16.5" customHeight="1" x14ac:dyDescent="0.3">
      <c r="A19" s="507" t="s">
        <v>16</v>
      </c>
      <c r="B19" s="507"/>
      <c r="C19" s="509" t="e">
        <f>#REF!</f>
        <v>#REF!</v>
      </c>
    </row>
    <row r="20" spans="1:5" ht="16.5" customHeight="1" x14ac:dyDescent="0.3">
      <c r="A20" s="510"/>
      <c r="B20" s="510"/>
      <c r="C20" s="511"/>
    </row>
    <row r="21" spans="1:5" ht="16.5" customHeight="1" x14ac:dyDescent="0.3">
      <c r="A21" s="505" t="s">
        <v>0</v>
      </c>
      <c r="B21" s="505"/>
      <c r="C21" s="512" t="s">
        <v>17</v>
      </c>
      <c r="D21" s="513"/>
    </row>
    <row r="22" spans="1:5" ht="15.75" customHeight="1" thickBot="1" x14ac:dyDescent="0.35">
      <c r="A22" s="514"/>
      <c r="B22" s="514"/>
      <c r="C22" s="515"/>
      <c r="D22" s="514"/>
      <c r="E22" s="514"/>
    </row>
    <row r="23" spans="1:5" ht="33.75" customHeight="1" thickBot="1" x14ac:dyDescent="0.35">
      <c r="C23" s="516" t="s">
        <v>18</v>
      </c>
      <c r="D23" s="517" t="s">
        <v>19</v>
      </c>
      <c r="E23" s="518"/>
    </row>
    <row r="24" spans="1:5" ht="15.75" customHeight="1" x14ac:dyDescent="0.3">
      <c r="C24" s="519">
        <v>865.96</v>
      </c>
      <c r="D24" s="520">
        <f t="shared" ref="D24:D43" si="0">(C24-$C$46)/$C$46</f>
        <v>6.0002671948605219E-3</v>
      </c>
      <c r="E24" s="521"/>
    </row>
    <row r="25" spans="1:5" ht="15.75" customHeight="1" x14ac:dyDescent="0.3">
      <c r="C25" s="519">
        <v>861.4</v>
      </c>
      <c r="D25" s="522">
        <f t="shared" si="0"/>
        <v>7.028386549641953E-4</v>
      </c>
      <c r="E25" s="521"/>
    </row>
    <row r="26" spans="1:5" ht="15.75" customHeight="1" x14ac:dyDescent="0.3">
      <c r="C26" s="519">
        <v>858.9</v>
      </c>
      <c r="D26" s="522">
        <f t="shared" si="0"/>
        <v>-2.2014533076982271E-3</v>
      </c>
      <c r="E26" s="521"/>
    </row>
    <row r="27" spans="1:5" ht="15.75" customHeight="1" x14ac:dyDescent="0.3">
      <c r="C27" s="519">
        <v>860.74</v>
      </c>
      <c r="D27" s="522">
        <f t="shared" si="0"/>
        <v>-6.3894423178647257E-5</v>
      </c>
      <c r="E27" s="521"/>
    </row>
    <row r="28" spans="1:5" ht="15.75" customHeight="1" x14ac:dyDescent="0.3">
      <c r="C28" s="519">
        <v>867.41</v>
      </c>
      <c r="D28" s="522">
        <f t="shared" si="0"/>
        <v>7.684756533204648E-3</v>
      </c>
      <c r="E28" s="521"/>
    </row>
    <row r="29" spans="1:5" ht="15.75" customHeight="1" x14ac:dyDescent="0.3">
      <c r="C29" s="519">
        <v>858.94</v>
      </c>
      <c r="D29" s="522">
        <f t="shared" si="0"/>
        <v>-2.1549846362955384E-3</v>
      </c>
      <c r="E29" s="521"/>
    </row>
    <row r="30" spans="1:5" ht="15.75" customHeight="1" x14ac:dyDescent="0.3">
      <c r="C30" s="519">
        <v>865.53</v>
      </c>
      <c r="D30" s="522">
        <f t="shared" si="0"/>
        <v>5.5007289772825117E-3</v>
      </c>
      <c r="E30" s="521"/>
    </row>
    <row r="31" spans="1:5" ht="15.75" customHeight="1" x14ac:dyDescent="0.3">
      <c r="C31" s="519">
        <v>862.87</v>
      </c>
      <c r="D31" s="522">
        <f t="shared" si="0"/>
        <v>2.4105623290097311E-3</v>
      </c>
      <c r="E31" s="521"/>
    </row>
    <row r="32" spans="1:5" ht="15.75" customHeight="1" x14ac:dyDescent="0.3">
      <c r="C32" s="519">
        <v>857.13</v>
      </c>
      <c r="D32" s="522">
        <f t="shared" si="0"/>
        <v>-4.2576920172632008E-3</v>
      </c>
      <c r="E32" s="521"/>
    </row>
    <row r="33" spans="1:7" ht="15.75" customHeight="1" x14ac:dyDescent="0.3">
      <c r="C33" s="519">
        <v>859.87</v>
      </c>
      <c r="D33" s="522">
        <f t="shared" si="0"/>
        <v>-1.0745880261851756E-3</v>
      </c>
      <c r="E33" s="521"/>
    </row>
    <row r="34" spans="1:7" ht="15.75" customHeight="1" x14ac:dyDescent="0.3">
      <c r="C34" s="519">
        <v>850.18</v>
      </c>
      <c r="D34" s="522">
        <f t="shared" si="0"/>
        <v>-1.2331623673464787E-2</v>
      </c>
      <c r="E34" s="521"/>
    </row>
    <row r="35" spans="1:7" ht="15.75" customHeight="1" x14ac:dyDescent="0.3">
      <c r="C35" s="519">
        <v>861.03</v>
      </c>
      <c r="D35" s="522">
        <f t="shared" si="0"/>
        <v>2.7300344449015146E-4</v>
      </c>
      <c r="E35" s="521"/>
    </row>
    <row r="36" spans="1:7" ht="15.75" customHeight="1" x14ac:dyDescent="0.3">
      <c r="C36" s="519">
        <v>859.61</v>
      </c>
      <c r="D36" s="522">
        <f t="shared" si="0"/>
        <v>-1.3766343903020568E-3</v>
      </c>
      <c r="E36" s="521"/>
    </row>
    <row r="37" spans="1:7" ht="15.75" customHeight="1" x14ac:dyDescent="0.3">
      <c r="C37" s="519">
        <v>866.13</v>
      </c>
      <c r="D37" s="522">
        <f t="shared" si="0"/>
        <v>6.1977590483215193E-3</v>
      </c>
      <c r="E37" s="521"/>
    </row>
    <row r="38" spans="1:7" ht="15.75" customHeight="1" x14ac:dyDescent="0.3">
      <c r="C38" s="519">
        <v>861.78</v>
      </c>
      <c r="D38" s="522">
        <f t="shared" si="0"/>
        <v>1.1442910332888781E-3</v>
      </c>
      <c r="E38" s="521"/>
    </row>
    <row r="39" spans="1:7" ht="15.75" customHeight="1" x14ac:dyDescent="0.3">
      <c r="C39" s="519">
        <v>861.23</v>
      </c>
      <c r="D39" s="522">
        <f t="shared" si="0"/>
        <v>5.0534680150319806E-4</v>
      </c>
      <c r="E39" s="521"/>
    </row>
    <row r="40" spans="1:7" ht="15.75" customHeight="1" x14ac:dyDescent="0.3">
      <c r="C40" s="519">
        <v>852.18</v>
      </c>
      <c r="D40" s="522">
        <f t="shared" si="0"/>
        <v>-1.0008190103334849E-2</v>
      </c>
      <c r="E40" s="521"/>
    </row>
    <row r="41" spans="1:7" ht="15.75" customHeight="1" x14ac:dyDescent="0.3">
      <c r="C41" s="519">
        <v>860.71</v>
      </c>
      <c r="D41" s="522">
        <f t="shared" si="0"/>
        <v>-9.874592673056462E-5</v>
      </c>
      <c r="E41" s="521"/>
    </row>
    <row r="42" spans="1:7" ht="15.75" customHeight="1" x14ac:dyDescent="0.3">
      <c r="C42" s="519">
        <v>859.17</v>
      </c>
      <c r="D42" s="522">
        <f t="shared" si="0"/>
        <v>-1.8877897757307066E-3</v>
      </c>
      <c r="E42" s="521"/>
    </row>
    <row r="43" spans="1:7" ht="16.5" customHeight="1" thickBot="1" x14ac:dyDescent="0.35">
      <c r="C43" s="523">
        <v>865.13</v>
      </c>
      <c r="D43" s="524">
        <f t="shared" si="0"/>
        <v>5.0360422632565504E-3</v>
      </c>
      <c r="E43" s="521"/>
    </row>
    <row r="44" spans="1:7" ht="16.5" customHeight="1" thickBot="1" x14ac:dyDescent="0.35">
      <c r="C44" s="525"/>
      <c r="D44" s="521"/>
      <c r="E44" s="526"/>
    </row>
    <row r="45" spans="1:7" ht="16.5" customHeight="1" thickBot="1" x14ac:dyDescent="0.35">
      <c r="B45" s="527" t="s">
        <v>20</v>
      </c>
      <c r="C45" s="528">
        <f>SUM(C24:C44)</f>
        <v>17215.900000000001</v>
      </c>
      <c r="D45" s="529"/>
      <c r="E45" s="525"/>
    </row>
    <row r="46" spans="1:7" ht="17.25" customHeight="1" thickBot="1" x14ac:dyDescent="0.35">
      <c r="B46" s="527" t="s">
        <v>21</v>
      </c>
      <c r="C46" s="530">
        <f>AVERAGE(C24:C44)</f>
        <v>860.79500000000007</v>
      </c>
      <c r="E46" s="531"/>
    </row>
    <row r="47" spans="1:7" ht="17.25" customHeight="1" thickBot="1" x14ac:dyDescent="0.35">
      <c r="A47" s="508"/>
      <c r="B47" s="532"/>
      <c r="D47" s="533"/>
      <c r="E47" s="531"/>
    </row>
    <row r="48" spans="1:7" ht="33.75" customHeight="1" thickBot="1" x14ac:dyDescent="0.35">
      <c r="B48" s="534" t="s">
        <v>21</v>
      </c>
      <c r="C48" s="517" t="s">
        <v>22</v>
      </c>
      <c r="D48" s="535"/>
      <c r="G48" s="533"/>
    </row>
    <row r="49" spans="1:6" ht="17.25" customHeight="1" thickBot="1" x14ac:dyDescent="0.35">
      <c r="B49" s="536">
        <f>C46</f>
        <v>860.79500000000007</v>
      </c>
      <c r="C49" s="537">
        <f>-IF(C46&lt;=80,10%,IF(C46&lt;250,7.5%,5%))</f>
        <v>-0.05</v>
      </c>
      <c r="D49" s="538">
        <f>IF(C46&lt;=80,C46*0.9,IF(C46&lt;250,C46*0.925,C46*0.95))</f>
        <v>817.75525000000005</v>
      </c>
    </row>
    <row r="50" spans="1:6" ht="17.25" customHeight="1" thickBot="1" x14ac:dyDescent="0.35">
      <c r="B50" s="539"/>
      <c r="C50" s="540">
        <f>IF(C46&lt;=80, 10%, IF(C46&lt;250, 7.5%, 5%))</f>
        <v>0.05</v>
      </c>
      <c r="D50" s="538">
        <f>IF(C46&lt;=80, C46*1.1, IF(C46&lt;250, C46*1.075, C46*1.05))</f>
        <v>903.8347500000001</v>
      </c>
    </row>
    <row r="51" spans="1:6" ht="16.5" customHeight="1" thickBot="1" x14ac:dyDescent="0.35">
      <c r="A51" s="541"/>
      <c r="B51" s="542"/>
      <c r="C51" s="508"/>
      <c r="D51" s="543"/>
      <c r="E51" s="508"/>
      <c r="F51" s="513"/>
    </row>
    <row r="52" spans="1:6" ht="16.5" customHeight="1" x14ac:dyDescent="0.3">
      <c r="A52" s="508"/>
      <c r="B52" s="544" t="s">
        <v>4</v>
      </c>
      <c r="C52" s="544"/>
      <c r="D52" s="545" t="s">
        <v>5</v>
      </c>
      <c r="E52" s="546"/>
      <c r="F52" s="545" t="s">
        <v>6</v>
      </c>
    </row>
    <row r="53" spans="1:6" ht="34.5" customHeight="1" x14ac:dyDescent="0.3">
      <c r="A53" s="510" t="s">
        <v>7</v>
      </c>
      <c r="B53" s="547"/>
      <c r="C53" s="508"/>
      <c r="D53" s="547"/>
      <c r="E53" s="508"/>
      <c r="F53" s="547"/>
    </row>
    <row r="54" spans="1:6" ht="34.5" customHeight="1" x14ac:dyDescent="0.3">
      <c r="A54" s="510" t="s">
        <v>8</v>
      </c>
      <c r="B54" s="548"/>
      <c r="C54" s="549"/>
      <c r="D54" s="548"/>
      <c r="E54" s="508"/>
      <c r="F54" s="550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40" zoomScalePageLayoutView="50" workbookViewId="0">
      <selection activeCell="H77" sqref="H7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1" t="s">
        <v>23</v>
      </c>
      <c r="B1" s="461"/>
      <c r="C1" s="461"/>
      <c r="D1" s="461"/>
      <c r="E1" s="461"/>
      <c r="F1" s="461"/>
      <c r="G1" s="461"/>
      <c r="H1" s="461"/>
      <c r="I1" s="461"/>
    </row>
    <row r="2" spans="1:9" ht="18.7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</row>
    <row r="3" spans="1:9" ht="18.75" customHeight="1" x14ac:dyDescent="0.25">
      <c r="A3" s="461"/>
      <c r="B3" s="461"/>
      <c r="C3" s="461"/>
      <c r="D3" s="461"/>
      <c r="E3" s="461"/>
      <c r="F3" s="461"/>
      <c r="G3" s="461"/>
      <c r="H3" s="461"/>
      <c r="I3" s="461"/>
    </row>
    <row r="4" spans="1:9" ht="18.75" customHeight="1" x14ac:dyDescent="0.25">
      <c r="A4" s="461"/>
      <c r="B4" s="461"/>
      <c r="C4" s="461"/>
      <c r="D4" s="461"/>
      <c r="E4" s="461"/>
      <c r="F4" s="461"/>
      <c r="G4" s="461"/>
      <c r="H4" s="461"/>
      <c r="I4" s="461"/>
    </row>
    <row r="5" spans="1:9" ht="18.75" customHeight="1" x14ac:dyDescent="0.25">
      <c r="A5" s="461"/>
      <c r="B5" s="461"/>
      <c r="C5" s="461"/>
      <c r="D5" s="461"/>
      <c r="E5" s="461"/>
      <c r="F5" s="461"/>
      <c r="G5" s="461"/>
      <c r="H5" s="461"/>
      <c r="I5" s="461"/>
    </row>
    <row r="6" spans="1:9" ht="18.75" customHeight="1" x14ac:dyDescent="0.25">
      <c r="A6" s="461"/>
      <c r="B6" s="461"/>
      <c r="C6" s="461"/>
      <c r="D6" s="461"/>
      <c r="E6" s="461"/>
      <c r="F6" s="461"/>
      <c r="G6" s="461"/>
      <c r="H6" s="461"/>
      <c r="I6" s="461"/>
    </row>
    <row r="7" spans="1:9" ht="18.75" customHeight="1" x14ac:dyDescent="0.25">
      <c r="A7" s="461"/>
      <c r="B7" s="461"/>
      <c r="C7" s="461"/>
      <c r="D7" s="461"/>
      <c r="E7" s="461"/>
      <c r="F7" s="461"/>
      <c r="G7" s="461"/>
      <c r="H7" s="461"/>
      <c r="I7" s="461"/>
    </row>
    <row r="8" spans="1:9" x14ac:dyDescent="0.25">
      <c r="A8" s="462" t="s">
        <v>24</v>
      </c>
      <c r="B8" s="462"/>
      <c r="C8" s="462"/>
      <c r="D8" s="462"/>
      <c r="E8" s="462"/>
      <c r="F8" s="462"/>
      <c r="G8" s="462"/>
      <c r="H8" s="462"/>
      <c r="I8" s="462"/>
    </row>
    <row r="9" spans="1:9" x14ac:dyDescent="0.25">
      <c r="A9" s="462"/>
      <c r="B9" s="462"/>
      <c r="C9" s="462"/>
      <c r="D9" s="462"/>
      <c r="E9" s="462"/>
      <c r="F9" s="462"/>
      <c r="G9" s="462"/>
      <c r="H9" s="462"/>
      <c r="I9" s="462"/>
    </row>
    <row r="10" spans="1:9" x14ac:dyDescent="0.25">
      <c r="A10" s="462"/>
      <c r="B10" s="462"/>
      <c r="C10" s="462"/>
      <c r="D10" s="462"/>
      <c r="E10" s="462"/>
      <c r="F10" s="462"/>
      <c r="G10" s="462"/>
      <c r="H10" s="462"/>
      <c r="I10" s="462"/>
    </row>
    <row r="11" spans="1:9" x14ac:dyDescent="0.25">
      <c r="A11" s="462"/>
      <c r="B11" s="462"/>
      <c r="C11" s="462"/>
      <c r="D11" s="462"/>
      <c r="E11" s="462"/>
      <c r="F11" s="462"/>
      <c r="G11" s="462"/>
      <c r="H11" s="462"/>
      <c r="I11" s="462"/>
    </row>
    <row r="12" spans="1:9" x14ac:dyDescent="0.25">
      <c r="A12" s="462"/>
      <c r="B12" s="462"/>
      <c r="C12" s="462"/>
      <c r="D12" s="462"/>
      <c r="E12" s="462"/>
      <c r="F12" s="462"/>
      <c r="G12" s="462"/>
      <c r="H12" s="462"/>
      <c r="I12" s="462"/>
    </row>
    <row r="13" spans="1:9" x14ac:dyDescent="0.25">
      <c r="A13" s="462"/>
      <c r="B13" s="462"/>
      <c r="C13" s="462"/>
      <c r="D13" s="462"/>
      <c r="E13" s="462"/>
      <c r="F13" s="462"/>
      <c r="G13" s="462"/>
      <c r="H13" s="462"/>
      <c r="I13" s="462"/>
    </row>
    <row r="14" spans="1:9" x14ac:dyDescent="0.25">
      <c r="A14" s="462"/>
      <c r="B14" s="462"/>
      <c r="C14" s="462"/>
      <c r="D14" s="462"/>
      <c r="E14" s="462"/>
      <c r="F14" s="462"/>
      <c r="G14" s="462"/>
      <c r="H14" s="462"/>
      <c r="I14" s="462"/>
    </row>
    <row r="15" spans="1:9" ht="19.5" customHeight="1" x14ac:dyDescent="0.3">
      <c r="A15" s="3"/>
    </row>
    <row r="16" spans="1:9" ht="19.5" customHeight="1" x14ac:dyDescent="0.3">
      <c r="A16" s="495" t="s">
        <v>9</v>
      </c>
      <c r="B16" s="496"/>
      <c r="C16" s="496"/>
      <c r="D16" s="496"/>
      <c r="E16" s="496"/>
      <c r="F16" s="496"/>
      <c r="G16" s="496"/>
      <c r="H16" s="497"/>
    </row>
    <row r="17" spans="1:14" ht="20.25" customHeight="1" x14ac:dyDescent="0.25">
      <c r="A17" s="498" t="s">
        <v>25</v>
      </c>
      <c r="B17" s="498"/>
      <c r="C17" s="498"/>
      <c r="D17" s="498"/>
      <c r="E17" s="498"/>
      <c r="F17" s="498"/>
      <c r="G17" s="498"/>
      <c r="H17" s="498"/>
    </row>
    <row r="18" spans="1:14" ht="26.25" customHeight="1" x14ac:dyDescent="0.4">
      <c r="A18" s="5" t="s">
        <v>11</v>
      </c>
      <c r="B18" s="494" t="s">
        <v>103</v>
      </c>
      <c r="C18" s="494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499" t="s">
        <v>104</v>
      </c>
      <c r="C20" s="499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499" t="s">
        <v>109</v>
      </c>
      <c r="C21" s="499"/>
      <c r="D21" s="499"/>
      <c r="E21" s="499"/>
      <c r="F21" s="499"/>
      <c r="G21" s="499"/>
      <c r="H21" s="499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94" t="s">
        <v>105</v>
      </c>
      <c r="C26" s="494"/>
    </row>
    <row r="27" spans="1:14" ht="26.25" customHeight="1" x14ac:dyDescent="0.4">
      <c r="A27" s="14" t="s">
        <v>26</v>
      </c>
      <c r="B27" s="492" t="s">
        <v>106</v>
      </c>
      <c r="C27" s="492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69" t="s">
        <v>28</v>
      </c>
      <c r="D29" s="470"/>
      <c r="E29" s="470"/>
      <c r="F29" s="470"/>
      <c r="G29" s="471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2" t="s">
        <v>31</v>
      </c>
      <c r="D31" s="473"/>
      <c r="E31" s="473"/>
      <c r="F31" s="473"/>
      <c r="G31" s="473"/>
      <c r="H31" s="474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2" t="s">
        <v>33</v>
      </c>
      <c r="D32" s="473"/>
      <c r="E32" s="473"/>
      <c r="F32" s="473"/>
      <c r="G32" s="473"/>
      <c r="H32" s="474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75" t="s">
        <v>37</v>
      </c>
      <c r="E36" s="493"/>
      <c r="F36" s="475" t="s">
        <v>38</v>
      </c>
      <c r="G36" s="476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77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77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63" t="s">
        <v>56</v>
      </c>
      <c r="B46" s="464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65"/>
      <c r="B47" s="466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863.95500000000004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80" t="s">
        <v>72</v>
      </c>
      <c r="D60" s="483">
        <v>145.69999999999999</v>
      </c>
      <c r="E60" s="87">
        <v>1</v>
      </c>
      <c r="F60" s="88">
        <v>68117698</v>
      </c>
      <c r="G60" s="174">
        <f>IF(ISBLANK(F60),"-",(F60/$D$50*$D$47*$B$68)*($B$57/$D$60))</f>
        <v>283.71162300818128</v>
      </c>
      <c r="H60" s="89">
        <f t="shared" ref="H60:H71" si="0">IF(ISBLANK(F60),"-",G60/$B$56)</f>
        <v>0.94570541002727093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81"/>
      <c r="D61" s="484"/>
      <c r="E61" s="90">
        <v>2</v>
      </c>
      <c r="F61" s="42">
        <v>68023655</v>
      </c>
      <c r="G61" s="175">
        <f>IF(ISBLANK(F61),"-",(F61/$D$50*$D$47*$B$68)*($B$57/$D$60))</f>
        <v>283.31993196538417</v>
      </c>
      <c r="H61" s="91">
        <f t="shared" si="0"/>
        <v>0.94439977321794721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81"/>
      <c r="D62" s="484"/>
      <c r="E62" s="90">
        <v>3</v>
      </c>
      <c r="F62" s="92">
        <v>68021390</v>
      </c>
      <c r="G62" s="175">
        <f>IF(ISBLANK(F62),"-",(F62/$D$50*$D$47*$B$68)*($B$57/$D$60))</f>
        <v>283.31049819347203</v>
      </c>
      <c r="H62" s="91">
        <f t="shared" si="0"/>
        <v>0.94436832731157339</v>
      </c>
      <c r="L62" s="17"/>
    </row>
    <row r="63" spans="1:12" ht="27" customHeight="1" x14ac:dyDescent="0.4">
      <c r="A63" s="29" t="s">
        <v>75</v>
      </c>
      <c r="B63" s="30">
        <v>1</v>
      </c>
      <c r="C63" s="491"/>
      <c r="D63" s="485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80" t="s">
        <v>77</v>
      </c>
      <c r="D64" s="483">
        <v>144.1</v>
      </c>
      <c r="E64" s="87">
        <v>1</v>
      </c>
      <c r="F64" s="88">
        <v>66996879</v>
      </c>
      <c r="G64" s="176">
        <f>IF(ISBLANK(F64),"-",(F64/$D$50*$D$47*$B$68)*($B$57/$D$64))</f>
        <v>282.14171913685857</v>
      </c>
      <c r="H64" s="95">
        <f t="shared" si="0"/>
        <v>0.9404723971228619</v>
      </c>
    </row>
    <row r="65" spans="1:8" ht="26.25" customHeight="1" x14ac:dyDescent="0.4">
      <c r="A65" s="29" t="s">
        <v>78</v>
      </c>
      <c r="B65" s="30">
        <v>1</v>
      </c>
      <c r="C65" s="481"/>
      <c r="D65" s="484"/>
      <c r="E65" s="90">
        <v>2</v>
      </c>
      <c r="F65" s="42">
        <v>66912715</v>
      </c>
      <c r="G65" s="177">
        <f>IF(ISBLANK(F65),"-",(F65/$D$50*$D$47*$B$68)*($B$57/$D$64))</f>
        <v>281.7872820943594</v>
      </c>
      <c r="H65" s="96">
        <f t="shared" si="0"/>
        <v>0.93929094031453131</v>
      </c>
    </row>
    <row r="66" spans="1:8" ht="26.25" customHeight="1" x14ac:dyDescent="0.4">
      <c r="A66" s="29" t="s">
        <v>79</v>
      </c>
      <c r="B66" s="30">
        <v>1</v>
      </c>
      <c r="C66" s="481"/>
      <c r="D66" s="484"/>
      <c r="E66" s="90">
        <v>3</v>
      </c>
      <c r="F66" s="42">
        <v>66938988</v>
      </c>
      <c r="G66" s="177">
        <f>IF(ISBLANK(F66),"-",(F66/$D$50*$D$47*$B$68)*($B$57/$D$64))</f>
        <v>281.89792470185887</v>
      </c>
      <c r="H66" s="96">
        <f t="shared" si="0"/>
        <v>0.9396597490061962</v>
      </c>
    </row>
    <row r="67" spans="1:8" ht="27" customHeight="1" x14ac:dyDescent="0.4">
      <c r="A67" s="29" t="s">
        <v>80</v>
      </c>
      <c r="B67" s="30">
        <v>1</v>
      </c>
      <c r="C67" s="491"/>
      <c r="D67" s="485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80" t="s">
        <v>82</v>
      </c>
      <c r="D68" s="483">
        <v>142.83000000000001</v>
      </c>
      <c r="E68" s="87">
        <v>1</v>
      </c>
      <c r="F68" s="88">
        <v>67337547</v>
      </c>
      <c r="G68" s="176">
        <f>IF(ISBLANK(F68),"-",(F68/$D$50*$D$47*$B$68)*($B$57/$D$68))</f>
        <v>286.09783585458842</v>
      </c>
      <c r="H68" s="91">
        <f t="shared" si="0"/>
        <v>0.95365945284862808</v>
      </c>
    </row>
    <row r="69" spans="1:8" ht="27" customHeight="1" x14ac:dyDescent="0.4">
      <c r="A69" s="77" t="s">
        <v>83</v>
      </c>
      <c r="B69" s="99">
        <f>(D47*B68)/B56*B57</f>
        <v>143.99250000000001</v>
      </c>
      <c r="C69" s="481"/>
      <c r="D69" s="484"/>
      <c r="E69" s="90">
        <v>2</v>
      </c>
      <c r="F69" s="42">
        <v>67602269</v>
      </c>
      <c r="G69" s="177">
        <f>IF(ISBLANK(F69),"-",(F69/$D$50*$D$47*$B$68)*($B$57/$D$68))</f>
        <v>287.2225633606721</v>
      </c>
      <c r="H69" s="91">
        <f t="shared" si="0"/>
        <v>0.95740854453557367</v>
      </c>
    </row>
    <row r="70" spans="1:8" ht="26.25" customHeight="1" x14ac:dyDescent="0.4">
      <c r="A70" s="486" t="s">
        <v>56</v>
      </c>
      <c r="B70" s="487"/>
      <c r="C70" s="481"/>
      <c r="D70" s="484"/>
      <c r="E70" s="90">
        <v>3</v>
      </c>
      <c r="F70" s="42">
        <v>67411778</v>
      </c>
      <c r="G70" s="177">
        <f>IF(ISBLANK(F70),"-",(F70/$D$50*$D$47*$B$68)*($B$57/$D$68))</f>
        <v>286.41322198609282</v>
      </c>
      <c r="H70" s="91">
        <f t="shared" si="0"/>
        <v>0.95471073995364275</v>
      </c>
    </row>
    <row r="71" spans="1:8" ht="27" customHeight="1" x14ac:dyDescent="0.4">
      <c r="A71" s="488"/>
      <c r="B71" s="489"/>
      <c r="C71" s="482"/>
      <c r="D71" s="485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283.9891778112742</v>
      </c>
      <c r="H72" s="104">
        <f>AVERAGE(H60:H71)</f>
        <v>0.94663059270424732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7.3015801213685543E-3</v>
      </c>
      <c r="H73" s="179">
        <f>STDEV(H60:H71)/H72</f>
        <v>7.3015801213685656E-3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9</v>
      </c>
      <c r="H74" s="108">
        <f>COUNT(H60:H71)</f>
        <v>9</v>
      </c>
    </row>
    <row r="76" spans="1:8" ht="26.25" customHeight="1" x14ac:dyDescent="0.4">
      <c r="A76" s="13" t="s">
        <v>84</v>
      </c>
      <c r="B76" s="109" t="s">
        <v>85</v>
      </c>
      <c r="C76" s="467" t="str">
        <f>B20</f>
        <v xml:space="preserve">Lamivudine </v>
      </c>
      <c r="D76" s="467"/>
      <c r="E76" s="110" t="s">
        <v>86</v>
      </c>
      <c r="F76" s="110"/>
      <c r="G76" s="111">
        <f>H72</f>
        <v>0.94663059270424732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90" t="str">
        <f>B26</f>
        <v>Lamivudine</v>
      </c>
      <c r="C79" s="490"/>
    </row>
    <row r="80" spans="1:8" ht="26.25" customHeight="1" x14ac:dyDescent="0.4">
      <c r="A80" s="14" t="s">
        <v>26</v>
      </c>
      <c r="B80" s="490" t="str">
        <f>B27</f>
        <v>L3-7</v>
      </c>
      <c r="C80" s="490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69" t="s">
        <v>28</v>
      </c>
      <c r="D82" s="470"/>
      <c r="E82" s="470"/>
      <c r="F82" s="470"/>
      <c r="G82" s="471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2" t="s">
        <v>89</v>
      </c>
      <c r="D84" s="473"/>
      <c r="E84" s="473"/>
      <c r="F84" s="473"/>
      <c r="G84" s="473"/>
      <c r="H84" s="474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2" t="s">
        <v>90</v>
      </c>
      <c r="D85" s="473"/>
      <c r="E85" s="473"/>
      <c r="F85" s="473"/>
      <c r="G85" s="473"/>
      <c r="H85" s="474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75" t="s">
        <v>38</v>
      </c>
      <c r="G89" s="476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77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77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63" t="s">
        <v>56</v>
      </c>
      <c r="B99" s="478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65"/>
      <c r="B100" s="479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220334929</v>
      </c>
      <c r="E108" s="180">
        <f t="shared" ref="E108:E113" si="1">IF(ISBLANK(D108),"-",D108/$D$103*$D$100*$B$116)</f>
        <v>255.54385450723632</v>
      </c>
      <c r="F108" s="150">
        <f t="shared" ref="F108:F113" si="2">IF(ISBLANK(D108), "-", E108/$B$56)</f>
        <v>0.85181284835745441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239472057</v>
      </c>
      <c r="E109" s="181">
        <f t="shared" si="1"/>
        <v>277.73904378346026</v>
      </c>
      <c r="F109" s="151">
        <f t="shared" si="2"/>
        <v>0.92579681261153424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227171095</v>
      </c>
      <c r="E110" s="181">
        <f t="shared" si="1"/>
        <v>263.47242133783323</v>
      </c>
      <c r="F110" s="151">
        <f t="shared" si="2"/>
        <v>0.8782414044594441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223621187</v>
      </c>
      <c r="E111" s="181">
        <f t="shared" si="1"/>
        <v>259.3552476442058</v>
      </c>
      <c r="F111" s="151">
        <f t="shared" si="2"/>
        <v>0.86451749214735263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220399095</v>
      </c>
      <c r="E112" s="181">
        <f t="shared" si="1"/>
        <v>255.61827406042624</v>
      </c>
      <c r="F112" s="151">
        <f t="shared" si="2"/>
        <v>0.85206091353475411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224366937</v>
      </c>
      <c r="E113" s="182">
        <f t="shared" si="1"/>
        <v>260.22016647647484</v>
      </c>
      <c r="F113" s="154">
        <f t="shared" si="2"/>
        <v>0.86740055492158286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261.99150130160609</v>
      </c>
      <c r="F115" s="157">
        <f>AVERAGE(F108:F113)</f>
        <v>0.87330500433868696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3.1588579102716931E-2</v>
      </c>
      <c r="F116" s="159">
        <f>STDEV(F108:F113)/F115</f>
        <v>3.1588579102716952E-2</v>
      </c>
      <c r="I116" s="3"/>
    </row>
    <row r="117" spans="1:10" ht="27" customHeight="1" x14ac:dyDescent="0.4">
      <c r="A117" s="463" t="s">
        <v>56</v>
      </c>
      <c r="B117" s="464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65"/>
      <c r="B118" s="466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67" t="str">
        <f>B20</f>
        <v xml:space="preserve">Lamivudine </v>
      </c>
      <c r="D120" s="467"/>
      <c r="E120" s="110" t="s">
        <v>102</v>
      </c>
      <c r="F120" s="110"/>
      <c r="G120" s="111">
        <f>F115</f>
        <v>0.87330500433868696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68" t="s">
        <v>4</v>
      </c>
      <c r="C122" s="468"/>
      <c r="E122" s="116" t="s">
        <v>5</v>
      </c>
      <c r="F122" s="165"/>
      <c r="G122" s="468" t="s">
        <v>6</v>
      </c>
      <c r="H122" s="468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6" zoomScale="50" zoomScaleNormal="40" zoomScalePageLayoutView="50" workbookViewId="0">
      <selection activeCell="G67" sqref="G67:G72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1" t="s">
        <v>23</v>
      </c>
      <c r="B1" s="461"/>
      <c r="C1" s="461"/>
      <c r="D1" s="461"/>
      <c r="E1" s="461"/>
      <c r="F1" s="461"/>
      <c r="G1" s="461"/>
      <c r="H1" s="461"/>
      <c r="I1" s="461"/>
    </row>
    <row r="2" spans="1:9" ht="18.75" customHeight="1" x14ac:dyDescent="0.25">
      <c r="A2" s="461"/>
      <c r="B2" s="461"/>
      <c r="C2" s="461"/>
      <c r="D2" s="461"/>
      <c r="E2" s="461"/>
      <c r="F2" s="461"/>
      <c r="G2" s="461"/>
      <c r="H2" s="461"/>
      <c r="I2" s="461"/>
    </row>
    <row r="3" spans="1:9" ht="18.75" customHeight="1" x14ac:dyDescent="0.25">
      <c r="A3" s="461"/>
      <c r="B3" s="461"/>
      <c r="C3" s="461"/>
      <c r="D3" s="461"/>
      <c r="E3" s="461"/>
      <c r="F3" s="461"/>
      <c r="G3" s="461"/>
      <c r="H3" s="461"/>
      <c r="I3" s="461"/>
    </row>
    <row r="4" spans="1:9" ht="18.75" customHeight="1" x14ac:dyDescent="0.25">
      <c r="A4" s="461"/>
      <c r="B4" s="461"/>
      <c r="C4" s="461"/>
      <c r="D4" s="461"/>
      <c r="E4" s="461"/>
      <c r="F4" s="461"/>
      <c r="G4" s="461"/>
      <c r="H4" s="461"/>
      <c r="I4" s="461"/>
    </row>
    <row r="5" spans="1:9" ht="18.75" customHeight="1" x14ac:dyDescent="0.25">
      <c r="A5" s="461"/>
      <c r="B5" s="461"/>
      <c r="C5" s="461"/>
      <c r="D5" s="461"/>
      <c r="E5" s="461"/>
      <c r="F5" s="461"/>
      <c r="G5" s="461"/>
      <c r="H5" s="461"/>
      <c r="I5" s="461"/>
    </row>
    <row r="6" spans="1:9" ht="18.75" customHeight="1" x14ac:dyDescent="0.25">
      <c r="A6" s="461"/>
      <c r="B6" s="461"/>
      <c r="C6" s="461"/>
      <c r="D6" s="461"/>
      <c r="E6" s="461"/>
      <c r="F6" s="461"/>
      <c r="G6" s="461"/>
      <c r="H6" s="461"/>
      <c r="I6" s="461"/>
    </row>
    <row r="7" spans="1:9" ht="18.75" customHeight="1" x14ac:dyDescent="0.25">
      <c r="A7" s="461"/>
      <c r="B7" s="461"/>
      <c r="C7" s="461"/>
      <c r="D7" s="461"/>
      <c r="E7" s="461"/>
      <c r="F7" s="461"/>
      <c r="G7" s="461"/>
      <c r="H7" s="461"/>
      <c r="I7" s="461"/>
    </row>
    <row r="8" spans="1:9" x14ac:dyDescent="0.25">
      <c r="A8" s="462" t="s">
        <v>24</v>
      </c>
      <c r="B8" s="462"/>
      <c r="C8" s="462"/>
      <c r="D8" s="462"/>
      <c r="E8" s="462"/>
      <c r="F8" s="462"/>
      <c r="G8" s="462"/>
      <c r="H8" s="462"/>
      <c r="I8" s="462"/>
    </row>
    <row r="9" spans="1:9" x14ac:dyDescent="0.25">
      <c r="A9" s="462"/>
      <c r="B9" s="462"/>
      <c r="C9" s="462"/>
      <c r="D9" s="462"/>
      <c r="E9" s="462"/>
      <c r="F9" s="462"/>
      <c r="G9" s="462"/>
      <c r="H9" s="462"/>
      <c r="I9" s="462"/>
    </row>
    <row r="10" spans="1:9" x14ac:dyDescent="0.25">
      <c r="A10" s="462"/>
      <c r="B10" s="462"/>
      <c r="C10" s="462"/>
      <c r="D10" s="462"/>
      <c r="E10" s="462"/>
      <c r="F10" s="462"/>
      <c r="G10" s="462"/>
      <c r="H10" s="462"/>
      <c r="I10" s="462"/>
    </row>
    <row r="11" spans="1:9" x14ac:dyDescent="0.25">
      <c r="A11" s="462"/>
      <c r="B11" s="462"/>
      <c r="C11" s="462"/>
      <c r="D11" s="462"/>
      <c r="E11" s="462"/>
      <c r="F11" s="462"/>
      <c r="G11" s="462"/>
      <c r="H11" s="462"/>
      <c r="I11" s="462"/>
    </row>
    <row r="12" spans="1:9" x14ac:dyDescent="0.25">
      <c r="A12" s="462"/>
      <c r="B12" s="462"/>
      <c r="C12" s="462"/>
      <c r="D12" s="462"/>
      <c r="E12" s="462"/>
      <c r="F12" s="462"/>
      <c r="G12" s="462"/>
      <c r="H12" s="462"/>
      <c r="I12" s="462"/>
    </row>
    <row r="13" spans="1:9" x14ac:dyDescent="0.25">
      <c r="A13" s="462"/>
      <c r="B13" s="462"/>
      <c r="C13" s="462"/>
      <c r="D13" s="462"/>
      <c r="E13" s="462"/>
      <c r="F13" s="462"/>
      <c r="G13" s="462"/>
      <c r="H13" s="462"/>
      <c r="I13" s="462"/>
    </row>
    <row r="14" spans="1:9" x14ac:dyDescent="0.25">
      <c r="A14" s="462"/>
      <c r="B14" s="462"/>
      <c r="C14" s="462"/>
      <c r="D14" s="462"/>
      <c r="E14" s="462"/>
      <c r="F14" s="462"/>
      <c r="G14" s="462"/>
      <c r="H14" s="462"/>
      <c r="I14" s="462"/>
    </row>
    <row r="15" spans="1:9" ht="19.5" customHeight="1" x14ac:dyDescent="0.3">
      <c r="A15" s="186"/>
    </row>
    <row r="16" spans="1:9" ht="19.5" customHeight="1" x14ac:dyDescent="0.3">
      <c r="A16" s="495" t="s">
        <v>9</v>
      </c>
      <c r="B16" s="496"/>
      <c r="C16" s="496"/>
      <c r="D16" s="496"/>
      <c r="E16" s="496"/>
      <c r="F16" s="496"/>
      <c r="G16" s="496"/>
      <c r="H16" s="497"/>
    </row>
    <row r="17" spans="1:14" ht="20.25" customHeight="1" x14ac:dyDescent="0.25">
      <c r="A17" s="498" t="s">
        <v>25</v>
      </c>
      <c r="B17" s="498"/>
      <c r="C17" s="498"/>
      <c r="D17" s="498"/>
      <c r="E17" s="498"/>
      <c r="F17" s="498"/>
      <c r="G17" s="498"/>
      <c r="H17" s="498"/>
    </row>
    <row r="18" spans="1:14" ht="26.25" customHeight="1" x14ac:dyDescent="0.4">
      <c r="A18" s="188" t="s">
        <v>11</v>
      </c>
      <c r="B18" s="494" t="s">
        <v>103</v>
      </c>
      <c r="C18" s="494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499" t="s">
        <v>107</v>
      </c>
      <c r="C20" s="499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499" t="s">
        <v>109</v>
      </c>
      <c r="C21" s="499"/>
      <c r="D21" s="499"/>
      <c r="E21" s="499"/>
      <c r="F21" s="499"/>
      <c r="G21" s="499"/>
      <c r="H21" s="499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494" t="s">
        <v>107</v>
      </c>
      <c r="C26" s="494"/>
    </row>
    <row r="27" spans="1:14" ht="26.25" customHeight="1" x14ac:dyDescent="0.4">
      <c r="A27" s="197" t="s">
        <v>26</v>
      </c>
      <c r="B27" s="492" t="s">
        <v>108</v>
      </c>
      <c r="C27" s="492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69" t="s">
        <v>28</v>
      </c>
      <c r="D29" s="470"/>
      <c r="E29" s="470"/>
      <c r="F29" s="470"/>
      <c r="G29" s="471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2" t="s">
        <v>31</v>
      </c>
      <c r="D31" s="473"/>
      <c r="E31" s="473"/>
      <c r="F31" s="473"/>
      <c r="G31" s="473"/>
      <c r="H31" s="474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2" t="s">
        <v>33</v>
      </c>
      <c r="D32" s="473"/>
      <c r="E32" s="473"/>
      <c r="F32" s="473"/>
      <c r="G32" s="473"/>
      <c r="H32" s="474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75" t="s">
        <v>37</v>
      </c>
      <c r="E36" s="493"/>
      <c r="F36" s="475" t="s">
        <v>38</v>
      </c>
      <c r="G36" s="476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77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77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63" t="s">
        <v>56</v>
      </c>
      <c r="B46" s="464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65"/>
      <c r="B47" s="466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860.79499999999996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80" t="s">
        <v>72</v>
      </c>
      <c r="D60" s="483">
        <v>145.69999999999999</v>
      </c>
      <c r="E60" s="270">
        <v>1</v>
      </c>
      <c r="F60" s="271">
        <v>53999972</v>
      </c>
      <c r="G60" s="357">
        <f>IF(ISBLANK(F60),"-",(F60/$D$50*$D$47*$B$68)*($B$57/$D$60))</f>
        <v>278.90872255038477</v>
      </c>
      <c r="H60" s="272">
        <f t="shared" ref="H60:H71" si="0">IF(ISBLANK(F60),"-",G60/$B$56)</f>
        <v>0.9296957418346159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81"/>
      <c r="D61" s="484"/>
      <c r="E61" s="273">
        <v>2</v>
      </c>
      <c r="F61" s="225">
        <v>53912424</v>
      </c>
      <c r="G61" s="358">
        <f>IF(ISBLANK(F61),"-",(F61/$D$50*$D$47*$B$68)*($B$57/$D$60))</f>
        <v>278.45653896699622</v>
      </c>
      <c r="H61" s="274">
        <f t="shared" si="0"/>
        <v>0.92818846322332071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81"/>
      <c r="D62" s="484"/>
      <c r="E62" s="273">
        <v>3</v>
      </c>
      <c r="F62" s="275">
        <v>53930017</v>
      </c>
      <c r="G62" s="358">
        <f>IF(ISBLANK(F62),"-",(F62/$D$50*$D$47*$B$68)*($B$57/$D$60))</f>
        <v>278.54740644292434</v>
      </c>
      <c r="H62" s="274">
        <f t="shared" si="0"/>
        <v>0.92849135480974776</v>
      </c>
      <c r="L62" s="200"/>
    </row>
    <row r="63" spans="1:12" ht="27" customHeight="1" x14ac:dyDescent="0.4">
      <c r="A63" s="212" t="s">
        <v>75</v>
      </c>
      <c r="B63" s="213">
        <v>1</v>
      </c>
      <c r="C63" s="491"/>
      <c r="D63" s="485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80" t="s">
        <v>77</v>
      </c>
      <c r="D64" s="483">
        <v>144.1</v>
      </c>
      <c r="E64" s="270">
        <v>1</v>
      </c>
      <c r="F64" s="271">
        <v>53279682</v>
      </c>
      <c r="G64" s="359">
        <f>IF(ISBLANK(F64),"-",(F64/$D$50*$D$47*$B$68)*($B$57/$D$64))</f>
        <v>278.24396724804944</v>
      </c>
      <c r="H64" s="278">
        <f t="shared" si="0"/>
        <v>0.92747989082683147</v>
      </c>
    </row>
    <row r="65" spans="1:8" ht="26.25" customHeight="1" x14ac:dyDescent="0.4">
      <c r="A65" s="212" t="s">
        <v>78</v>
      </c>
      <c r="B65" s="213">
        <v>1</v>
      </c>
      <c r="C65" s="481"/>
      <c r="D65" s="484"/>
      <c r="E65" s="273">
        <v>2</v>
      </c>
      <c r="F65" s="225">
        <v>53176423</v>
      </c>
      <c r="G65" s="360">
        <f>IF(ISBLANK(F65),"-",(F65/$D$50*$D$47*$B$68)*($B$57/$D$64))</f>
        <v>277.70471489639192</v>
      </c>
      <c r="H65" s="279">
        <f t="shared" si="0"/>
        <v>0.92568238298797312</v>
      </c>
    </row>
    <row r="66" spans="1:8" ht="26.25" customHeight="1" x14ac:dyDescent="0.4">
      <c r="A66" s="212" t="s">
        <v>79</v>
      </c>
      <c r="B66" s="213">
        <v>1</v>
      </c>
      <c r="C66" s="481"/>
      <c r="D66" s="484"/>
      <c r="E66" s="273">
        <v>3</v>
      </c>
      <c r="F66" s="225">
        <v>53222057</v>
      </c>
      <c r="G66" s="360">
        <f>IF(ISBLANK(F66),"-",(F66/$D$50*$D$47*$B$68)*($B$57/$D$64))</f>
        <v>277.94303060558474</v>
      </c>
      <c r="H66" s="279">
        <f t="shared" si="0"/>
        <v>0.9264767686852825</v>
      </c>
    </row>
    <row r="67" spans="1:8" ht="27" customHeight="1" x14ac:dyDescent="0.4">
      <c r="A67" s="212" t="s">
        <v>80</v>
      </c>
      <c r="B67" s="213">
        <v>1</v>
      </c>
      <c r="C67" s="491"/>
      <c r="D67" s="485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80" t="s">
        <v>82</v>
      </c>
      <c r="D68" s="483">
        <v>142.83000000000001</v>
      </c>
      <c r="E68" s="270">
        <v>1</v>
      </c>
      <c r="F68" s="271">
        <v>53178710</v>
      </c>
      <c r="G68" s="359">
        <f>IF(ISBLANK(F68),"-",(F68/$D$50*$D$47*$B$68)*($B$57/$D$68))</f>
        <v>280.18602863336309</v>
      </c>
      <c r="H68" s="274">
        <f t="shared" si="0"/>
        <v>0.93395342877787701</v>
      </c>
    </row>
    <row r="69" spans="1:8" ht="27" customHeight="1" x14ac:dyDescent="0.4">
      <c r="A69" s="260" t="s">
        <v>83</v>
      </c>
      <c r="B69" s="282">
        <f>(D47*B68)/B56*B57</f>
        <v>143.46583333333331</v>
      </c>
      <c r="C69" s="481"/>
      <c r="D69" s="484"/>
      <c r="E69" s="273">
        <v>2</v>
      </c>
      <c r="F69" s="225">
        <v>53365869</v>
      </c>
      <c r="G69" s="360">
        <f>IF(ISBLANK(F69),"-",(F69/$D$50*$D$47*$B$68)*($B$57/$D$68))</f>
        <v>281.17212507934664</v>
      </c>
      <c r="H69" s="274">
        <f t="shared" si="0"/>
        <v>0.93724041693115545</v>
      </c>
    </row>
    <row r="70" spans="1:8" ht="26.25" customHeight="1" x14ac:dyDescent="0.4">
      <c r="A70" s="486" t="s">
        <v>56</v>
      </c>
      <c r="B70" s="487"/>
      <c r="C70" s="481"/>
      <c r="D70" s="484"/>
      <c r="E70" s="273">
        <v>3</v>
      </c>
      <c r="F70" s="225">
        <v>53238237</v>
      </c>
      <c r="G70" s="360">
        <f>IF(ISBLANK(F70),"-",(F70/$D$50*$D$47*$B$68)*($B$57/$D$68))</f>
        <v>280.49966229853584</v>
      </c>
      <c r="H70" s="274">
        <f t="shared" si="0"/>
        <v>0.93499887432845274</v>
      </c>
    </row>
    <row r="71" spans="1:8" ht="27" customHeight="1" x14ac:dyDescent="0.4">
      <c r="A71" s="488"/>
      <c r="B71" s="489"/>
      <c r="C71" s="482"/>
      <c r="D71" s="485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279.07357741350853</v>
      </c>
      <c r="H72" s="287">
        <f>AVERAGE(H60:H71)</f>
        <v>0.93024525804502867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4.4250500071821314E-3</v>
      </c>
      <c r="H73" s="362">
        <f>STDEV(H60:H71)/H72</f>
        <v>4.4250500071821132E-3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67" t="str">
        <f>B20</f>
        <v>Tenofovir Disoproxil Fumarate</v>
      </c>
      <c r="D76" s="467"/>
      <c r="E76" s="293" t="s">
        <v>86</v>
      </c>
      <c r="F76" s="293"/>
      <c r="G76" s="294">
        <f>H72</f>
        <v>0.93024525804502867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90" t="str">
        <f>B26</f>
        <v>Tenofovir Disoproxil Fumarate</v>
      </c>
      <c r="C79" s="490"/>
    </row>
    <row r="80" spans="1:8" ht="26.25" customHeight="1" x14ac:dyDescent="0.4">
      <c r="A80" s="197" t="s">
        <v>26</v>
      </c>
      <c r="B80" s="490" t="str">
        <f>B27</f>
        <v>T11-8</v>
      </c>
      <c r="C80" s="490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69" t="s">
        <v>28</v>
      </c>
      <c r="D82" s="470"/>
      <c r="E82" s="470"/>
      <c r="F82" s="470"/>
      <c r="G82" s="471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2" t="s">
        <v>89</v>
      </c>
      <c r="D84" s="473"/>
      <c r="E84" s="473"/>
      <c r="F84" s="473"/>
      <c r="G84" s="473"/>
      <c r="H84" s="474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2" t="s">
        <v>90</v>
      </c>
      <c r="D85" s="473"/>
      <c r="E85" s="473"/>
      <c r="F85" s="473"/>
      <c r="G85" s="473"/>
      <c r="H85" s="474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75" t="s">
        <v>38</v>
      </c>
      <c r="G89" s="476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184865269</v>
      </c>
      <c r="G91" s="222">
        <f>IF(ISBLANK(F91),"-",$D$101/$F$98*F91)</f>
        <v>189138157.19901964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77">
        <f>ABS((F96/D96*D95)-F95)/D95</f>
        <v>7.6174520829279946E-3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77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183528564</v>
      </c>
      <c r="G95" s="307">
        <f>AVERAGE(G91:G94)</f>
        <v>187770556.23326597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63" t="s">
        <v>56</v>
      </c>
      <c r="B99" s="478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65"/>
      <c r="B100" s="479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187039952.69386151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5.8787996525531691E-3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174129271</v>
      </c>
      <c r="E108" s="363">
        <f t="shared" ref="E108:E113" si="1">IF(ISBLANK(D108),"-",D108/$D$103*$D$100*$B$116)</f>
        <v>279.2921006855795</v>
      </c>
      <c r="F108" s="333">
        <f t="shared" ref="F108:F113" si="2">IF(ISBLANK(D108), "-", E108/$B$56)</f>
        <v>0.93097366895193168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188698009</v>
      </c>
      <c r="E109" s="364">
        <f t="shared" si="1"/>
        <v>302.65941519272997</v>
      </c>
      <c r="F109" s="334">
        <f t="shared" si="2"/>
        <v>1.0088647173090999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176938849</v>
      </c>
      <c r="E110" s="364">
        <f t="shared" si="1"/>
        <v>283.79848227871207</v>
      </c>
      <c r="F110" s="334">
        <f t="shared" si="2"/>
        <v>0.94599494092904024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176809886</v>
      </c>
      <c r="E111" s="364">
        <f t="shared" si="1"/>
        <v>283.59163395864579</v>
      </c>
      <c r="F111" s="334">
        <f t="shared" si="2"/>
        <v>0.94530544652881932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174517222</v>
      </c>
      <c r="E112" s="364">
        <f t="shared" si="1"/>
        <v>279.91434902516551</v>
      </c>
      <c r="F112" s="334">
        <f t="shared" si="2"/>
        <v>0.93304783008388503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177200871</v>
      </c>
      <c r="E113" s="365">
        <f t="shared" si="1"/>
        <v>284.21874863821364</v>
      </c>
      <c r="F113" s="337">
        <f t="shared" si="2"/>
        <v>0.94739582879404549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285.57912162984104</v>
      </c>
      <c r="F115" s="340">
        <f>AVERAGE(F108:F113)</f>
        <v>0.95193040543280361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3.0216845428518404E-2</v>
      </c>
      <c r="F116" s="342">
        <f>STDEV(F108:F113)/F115</f>
        <v>3.0216845428518394E-2</v>
      </c>
      <c r="I116" s="186"/>
    </row>
    <row r="117" spans="1:10" ht="27" customHeight="1" x14ac:dyDescent="0.4">
      <c r="A117" s="463" t="s">
        <v>56</v>
      </c>
      <c r="B117" s="464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65"/>
      <c r="B118" s="466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67" t="str">
        <f>B20</f>
        <v>Tenofovir Disoproxil Fumarate</v>
      </c>
      <c r="D120" s="467"/>
      <c r="E120" s="293" t="s">
        <v>102</v>
      </c>
      <c r="F120" s="293"/>
      <c r="G120" s="294">
        <f>F115</f>
        <v>0.95193040543280361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68" t="s">
        <v>4</v>
      </c>
      <c r="C122" s="468"/>
      <c r="E122" s="299" t="s">
        <v>5</v>
      </c>
      <c r="F122" s="348"/>
      <c r="G122" s="468" t="s">
        <v>6</v>
      </c>
      <c r="H122" s="468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3TC</vt:lpstr>
      <vt:lpstr>SST TDF</vt:lpstr>
      <vt:lpstr>Uniformity</vt:lpstr>
      <vt:lpstr>3TC</vt:lpstr>
      <vt:lpstr>TDF</vt:lpstr>
      <vt:lpstr>'SST 3TC'!Print_Area</vt:lpstr>
      <vt:lpstr>'SST TDF'!Print_Area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2016-07-05T10:33:03Z</cp:lastPrinted>
  <dcterms:created xsi:type="dcterms:W3CDTF">2005-07-05T10:19:27Z</dcterms:created>
  <dcterms:modified xsi:type="dcterms:W3CDTF">2016-07-05T10:38:14Z</dcterms:modified>
</cp:coreProperties>
</file>