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6"/>
  </bookViews>
  <sheets>
    <sheet name="SST 1" sheetId="7" r:id="rId1"/>
    <sheet name="sst 2" sheetId="8" r:id="rId2"/>
    <sheet name="SST (3)" sheetId="9" r:id="rId3"/>
    <sheet name="SST (4)" sheetId="10" r:id="rId4"/>
    <sheet name="Clavulanic acid" sheetId="4" r:id="rId5"/>
    <sheet name="Amoxicillin" sheetId="5" r:id="rId6"/>
    <sheet name="Clavulanic acid 1" sheetId="6" r:id="rId7"/>
  </sheets>
  <externalReferences>
    <externalReference r:id="rId8"/>
    <externalReference r:id="rId9"/>
  </externalReferences>
  <definedNames>
    <definedName name="_xlnm.Print_Area" localSheetId="5">Amoxicillin!$A$1:$H$135</definedName>
    <definedName name="_xlnm.Print_Area" localSheetId="6">'Clavulanic acid 1'!$A$1:$H$135</definedName>
    <definedName name="_xlnm.Print_Area" localSheetId="0">'SST 1'!$A$1:$E$38</definedName>
  </definedNames>
  <calcPr calcId="145621"/>
  <fileRecoveryPr repairLoad="1"/>
</workbook>
</file>

<file path=xl/calcChain.xml><?xml version="1.0" encoding="utf-8"?>
<calcChain xmlns="http://schemas.openxmlformats.org/spreadsheetml/2006/main">
  <c r="B39" i="10" l="1"/>
  <c r="E37" i="10"/>
  <c r="D37" i="10"/>
  <c r="C37" i="10"/>
  <c r="B37" i="10"/>
  <c r="B38" i="10" s="1"/>
  <c r="B28" i="10"/>
  <c r="B27" i="10"/>
  <c r="B39" i="9"/>
  <c r="E37" i="9"/>
  <c r="D37" i="9"/>
  <c r="C37" i="9"/>
  <c r="B37" i="9"/>
  <c r="B38" i="9" s="1"/>
  <c r="B28" i="9"/>
  <c r="B27" i="9"/>
  <c r="B27" i="8"/>
  <c r="B28" i="8"/>
  <c r="B37" i="8"/>
  <c r="C37" i="8"/>
  <c r="D37" i="8"/>
  <c r="E37" i="8"/>
  <c r="B38" i="8"/>
  <c r="B39" i="8"/>
  <c r="B18" i="7"/>
  <c r="B19" i="7"/>
  <c r="B20" i="7"/>
  <c r="B21" i="7"/>
  <c r="B22" i="7"/>
  <c r="B31" i="7"/>
  <c r="B32" i="7" s="1"/>
  <c r="C31" i="7"/>
  <c r="D31" i="7"/>
  <c r="E31" i="7"/>
  <c r="B33" i="7"/>
  <c r="C132" i="6"/>
  <c r="H127" i="6"/>
  <c r="G127" i="6"/>
  <c r="B124" i="6"/>
  <c r="H123" i="6"/>
  <c r="G123" i="6"/>
  <c r="H119" i="6"/>
  <c r="G119" i="6"/>
  <c r="G117" i="6"/>
  <c r="H117" i="6" s="1"/>
  <c r="G116" i="6"/>
  <c r="H116" i="6" s="1"/>
  <c r="B113" i="6"/>
  <c r="E111" i="6"/>
  <c r="B110" i="6"/>
  <c r="D103" i="6"/>
  <c r="B100" i="6"/>
  <c r="F97" i="6"/>
  <c r="D97" i="6"/>
  <c r="G96" i="6"/>
  <c r="E96" i="6"/>
  <c r="B89" i="6"/>
  <c r="F99" i="6" s="1"/>
  <c r="F100" i="6" s="1"/>
  <c r="B85" i="6"/>
  <c r="C78" i="6"/>
  <c r="H73" i="6"/>
  <c r="G73" i="6"/>
  <c r="B70" i="6"/>
  <c r="B71" i="6" s="1"/>
  <c r="H69" i="6"/>
  <c r="G69" i="6"/>
  <c r="H65" i="6"/>
  <c r="G65" i="6"/>
  <c r="G63" i="6"/>
  <c r="H63" i="6" s="1"/>
  <c r="D59" i="6"/>
  <c r="B59" i="6"/>
  <c r="B58" i="6"/>
  <c r="B112" i="6" s="1"/>
  <c r="D113" i="6" s="1"/>
  <c r="E57" i="6"/>
  <c r="B56" i="6"/>
  <c r="B46" i="6"/>
  <c r="D49" i="6" s="1"/>
  <c r="F43" i="6"/>
  <c r="D43" i="6"/>
  <c r="G42" i="6"/>
  <c r="E42" i="6"/>
  <c r="B35" i="6"/>
  <c r="D45" i="6" s="1"/>
  <c r="B31" i="6"/>
  <c r="C132" i="5"/>
  <c r="H127" i="5"/>
  <c r="G127" i="5"/>
  <c r="B124" i="5"/>
  <c r="H123" i="5"/>
  <c r="G123" i="5"/>
  <c r="H119" i="5"/>
  <c r="G119" i="5"/>
  <c r="G117" i="5"/>
  <c r="H117" i="5" s="1"/>
  <c r="G116" i="5"/>
  <c r="H116" i="5" s="1"/>
  <c r="B113" i="5"/>
  <c r="E111" i="5"/>
  <c r="B110" i="5"/>
  <c r="D104" i="5"/>
  <c r="D103" i="5"/>
  <c r="B100" i="5"/>
  <c r="D99" i="5"/>
  <c r="D100" i="5" s="1"/>
  <c r="F97" i="5"/>
  <c r="D97" i="5"/>
  <c r="G96" i="5"/>
  <c r="E96" i="5"/>
  <c r="B89" i="5"/>
  <c r="F99" i="5" s="1"/>
  <c r="F100" i="5" s="1"/>
  <c r="B85" i="5"/>
  <c r="C78" i="5"/>
  <c r="H73" i="5"/>
  <c r="G73" i="5"/>
  <c r="B70" i="5"/>
  <c r="H69" i="5"/>
  <c r="G69" i="5"/>
  <c r="H65" i="5"/>
  <c r="G65" i="5"/>
  <c r="H63" i="5"/>
  <c r="G63" i="5"/>
  <c r="H62" i="5"/>
  <c r="G62" i="5"/>
  <c r="B59" i="5"/>
  <c r="B58" i="5"/>
  <c r="B112" i="5" s="1"/>
  <c r="D113" i="5" s="1"/>
  <c r="B125" i="5" s="1"/>
  <c r="E57" i="5"/>
  <c r="B56" i="5"/>
  <c r="B46" i="5"/>
  <c r="D49" i="5" s="1"/>
  <c r="F43" i="5"/>
  <c r="D43" i="5"/>
  <c r="G42" i="5"/>
  <c r="E42" i="5"/>
  <c r="B35" i="5"/>
  <c r="F45" i="5" s="1"/>
  <c r="F46" i="5" s="1"/>
  <c r="F47" i="5" s="1"/>
  <c r="B31" i="5"/>
  <c r="D33" i="4"/>
  <c r="C33" i="4"/>
  <c r="B33" i="4"/>
  <c r="F45" i="6" l="1"/>
  <c r="D46" i="6"/>
  <c r="D47" i="6" s="1"/>
  <c r="F46" i="6"/>
  <c r="F47" i="6" s="1"/>
  <c r="C35" i="4"/>
  <c r="C37" i="4"/>
  <c r="E95" i="5"/>
  <c r="E94" i="5"/>
  <c r="E93" i="5"/>
  <c r="D101" i="5"/>
  <c r="B125" i="6"/>
  <c r="G41" i="6"/>
  <c r="D50" i="6"/>
  <c r="G41" i="5"/>
  <c r="G39" i="5"/>
  <c r="D50" i="5"/>
  <c r="G40" i="5"/>
  <c r="G94" i="5"/>
  <c r="F101" i="5"/>
  <c r="G95" i="5"/>
  <c r="G93" i="5"/>
  <c r="G94" i="6"/>
  <c r="F101" i="6"/>
  <c r="D99" i="6"/>
  <c r="D100" i="6" s="1"/>
  <c r="D101" i="6" s="1"/>
  <c r="D104" i="6"/>
  <c r="D45" i="5"/>
  <c r="D46" i="5" s="1"/>
  <c r="D47" i="5" s="1"/>
  <c r="D59" i="5"/>
  <c r="B71" i="5" s="1"/>
  <c r="G93" i="6"/>
  <c r="G95" i="6"/>
  <c r="G97" i="6" l="1"/>
  <c r="G39" i="6"/>
  <c r="G40" i="6"/>
  <c r="G43" i="6" s="1"/>
  <c r="E40" i="6"/>
  <c r="E41" i="6"/>
  <c r="E39" i="6"/>
  <c r="G97" i="5"/>
  <c r="G43" i="5"/>
  <c r="C39" i="4"/>
  <c r="E95" i="6"/>
  <c r="E41" i="5"/>
  <c r="D107" i="5"/>
  <c r="D105" i="5"/>
  <c r="E97" i="5"/>
  <c r="E93" i="6"/>
  <c r="E94" i="6"/>
  <c r="E40" i="5"/>
  <c r="E39" i="5"/>
  <c r="E43" i="6" l="1"/>
  <c r="D53" i="6"/>
  <c r="D51" i="6"/>
  <c r="G126" i="5"/>
  <c r="H126" i="5" s="1"/>
  <c r="G121" i="5"/>
  <c r="H121" i="5" s="1"/>
  <c r="G124" i="5"/>
  <c r="H124" i="5" s="1"/>
  <c r="D106" i="5"/>
  <c r="G125" i="5"/>
  <c r="H125" i="5" s="1"/>
  <c r="G122" i="5"/>
  <c r="H122" i="5" s="1"/>
  <c r="G120" i="5"/>
  <c r="H120" i="5" s="1"/>
  <c r="G118" i="5"/>
  <c r="H118" i="5" s="1"/>
  <c r="D51" i="5"/>
  <c r="E43" i="5"/>
  <c r="D53" i="5"/>
  <c r="D107" i="6"/>
  <c r="D105" i="6"/>
  <c r="E97" i="6"/>
  <c r="G68" i="6" l="1"/>
  <c r="H68" i="6" s="1"/>
  <c r="G62" i="6"/>
  <c r="H62" i="6" s="1"/>
  <c r="D52" i="6"/>
  <c r="G71" i="6"/>
  <c r="H71" i="6" s="1"/>
  <c r="G72" i="6"/>
  <c r="H72" i="6" s="1"/>
  <c r="G64" i="6"/>
  <c r="H64" i="6" s="1"/>
  <c r="G70" i="6"/>
  <c r="H70" i="6" s="1"/>
  <c r="G66" i="6"/>
  <c r="H66" i="6" s="1"/>
  <c r="G67" i="6"/>
  <c r="H67" i="6" s="1"/>
  <c r="H128" i="5"/>
  <c r="H130" i="5"/>
  <c r="G126" i="6"/>
  <c r="H126" i="6" s="1"/>
  <c r="G121" i="6"/>
  <c r="H121" i="6" s="1"/>
  <c r="G124" i="6"/>
  <c r="H124" i="6" s="1"/>
  <c r="D106" i="6"/>
  <c r="G125" i="6"/>
  <c r="H125" i="6" s="1"/>
  <c r="G122" i="6"/>
  <c r="H122" i="6" s="1"/>
  <c r="G120" i="6"/>
  <c r="H120" i="6" s="1"/>
  <c r="G118" i="6"/>
  <c r="H118" i="6" s="1"/>
  <c r="G71" i="5"/>
  <c r="H71" i="5" s="1"/>
  <c r="G68" i="5"/>
  <c r="H68" i="5" s="1"/>
  <c r="G66" i="5"/>
  <c r="H66" i="5" s="1"/>
  <c r="G64" i="5"/>
  <c r="H64" i="5" s="1"/>
  <c r="G70" i="5"/>
  <c r="H70" i="5" s="1"/>
  <c r="D52" i="5"/>
  <c r="G72" i="5"/>
  <c r="H72" i="5" s="1"/>
  <c r="G67" i="5"/>
  <c r="H67" i="5" s="1"/>
  <c r="H76" i="6" l="1"/>
  <c r="H74" i="6"/>
  <c r="H75" i="6" s="1"/>
  <c r="H76" i="5"/>
  <c r="H74" i="5"/>
  <c r="H128" i="6"/>
  <c r="H130" i="6"/>
  <c r="G132" i="5"/>
  <c r="H129" i="5"/>
  <c r="G78" i="6" l="1"/>
  <c r="G132" i="6"/>
  <c r="H129" i="6"/>
  <c r="H75" i="5"/>
  <c r="G78" i="5"/>
</calcChain>
</file>

<file path=xl/sharedStrings.xml><?xml version="1.0" encoding="utf-8"?>
<sst xmlns="http://schemas.openxmlformats.org/spreadsheetml/2006/main" count="488" uniqueCount="123">
  <si>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</si>
  <si>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</si>
  <si>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</si>
  <si>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</si>
  <si>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MYCLAV 156.25mg/5ml Suspension</t>
  </si>
  <si>
    <t>NDQD201501038</t>
  </si>
  <si>
    <t>Sample Name:</t>
  </si>
  <si>
    <t>Amoxicillin Trihydrate &amp; Clavulanate Potassium</t>
  </si>
  <si>
    <t>Laboratory Ref No:</t>
  </si>
  <si>
    <t>Amoxicillin Trihydrate Eq. to Amoxicillin 125mg &amp; Clavulanate Potassium Eq. to Clavulanic Acid    31.25mg</t>
  </si>
  <si>
    <t>Active Ingredient:</t>
  </si>
  <si>
    <t>2015-01-29 06:58:33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</si>
  <si>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</si>
  <si>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</si>
  <si>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</si>
  <si>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</si>
  <si>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</si>
  <si>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</si>
  <si>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</si>
  <si>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</si>
  <si>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</si>
  <si>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</si>
  <si>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</si>
  <si>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</si>
  <si>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</si>
  <si>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</si>
  <si>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</si>
  <si>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</si>
  <si>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</si>
  <si>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</si>
  <si>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</si>
  <si>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</si>
  <si>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</si>
  <si>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</si>
  <si>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</si>
  <si>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</si>
  <si>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</si>
  <si>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</si>
  <si>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</si>
  <si>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</si>
  <si>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</si>
  <si>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</si>
  <si>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</si>
  <si>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</si>
  <si>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</si>
  <si>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</si>
  <si>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</si>
  <si>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</si>
  <si>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</si>
  <si>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</si>
  <si>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</si>
  <si>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</si>
  <si>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</si>
  <si>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</si>
  <si>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</si>
  <si>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</si>
  <si>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</si>
  <si>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</si>
  <si>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</si>
  <si>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</si>
  <si>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</si>
  <si>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</si>
  <si>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</si>
  <si>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</si>
  <si>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</si>
  <si>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</si>
  <si>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</si>
  <si>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</si>
  <si>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</si>
  <si>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</si>
  <si>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</si>
  <si>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</si>
  <si>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</si>
  <si>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</si>
  <si>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</si>
  <si>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</si>
  <si>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</si>
  <si>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</si>
  <si>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</si>
  <si>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</si>
  <si>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</si>
  <si>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</si>
  <si>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</si>
  <si>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</si>
  <si>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</si>
  <si>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</si>
  <si>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</si>
  <si>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</si>
  <si>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</si>
  <si>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</si>
  <si>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</si>
  <si>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</si>
  <si>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</si>
  <si>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</si>
  <si>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</si>
  <si>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</si>
  <si>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F0J018</t>
  </si>
  <si>
    <t>Day 1</t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</si>
  <si>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</si>
  <si>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</si>
  <si>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</si>
  <si>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</si>
  <si>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</si>
  <si>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</si>
  <si>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</si>
  <si>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</si>
  <si>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</si>
  <si>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</si>
  <si>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</si>
  <si>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</si>
  <si>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</si>
  <si>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Sample(s)</t>
  </si>
  <si>
    <t>Assay</t>
  </si>
  <si>
    <t>HPLC System Suitability Report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</si>
  <si>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</si>
  <si>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</si>
  <si>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</si>
  <si>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t>Clavulanate lithium</t>
  </si>
  <si>
    <t>DAY 1</t>
  </si>
  <si>
    <t>Clavulanic acid</t>
  </si>
  <si>
    <t>Amoxicillin trihydrate</t>
  </si>
  <si>
    <t>A1 2</t>
  </si>
  <si>
    <t>C14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</si>
</sst>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</numFmts>
  <fonts count="37" x14ac:knownFonts="1">
    <font>
      <sz val="11"/>
      <color rgb="FF000000"/>
      <name val="Calibri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sz val="14"/>
      <name val="Book Antiqua"/>
      <family val="1"/>
    </font>
    <font>
      <b/>
      <sz val="14"/>
      <name val="Book Antiqua"/>
      <family val="1"/>
    </font>
    <font>
      <b/>
      <u/>
      <sz val="14"/>
      <name val="Book Antiqua"/>
      <family val="1"/>
    </font>
    <font>
      <b/>
      <sz val="10"/>
      <name val="Book Antiqua"/>
      <family val="1"/>
    </font>
    <font>
      <sz val="10"/>
      <color rgb="FF00000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u/>
      <sz val="12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name val="Book Antiqua"/>
      <family val="1"/>
    </font>
    <font>
      <b/>
      <i/>
      <sz val="12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2" fillId="2" borderId="0"/>
    <xf numFmtId="0" fontId="28" fillId="2" borderId="0"/>
    <xf numFmtId="9" fontId="22" fillId="2" borderId="0" applyFont="0" applyFill="0" applyBorder="0" applyAlignment="0" applyProtection="0"/>
    <xf numFmtId="0" fontId="7" fillId="2" borderId="0"/>
  </cellStyleXfs>
  <cellXfs count="45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2" fontId="3" fillId="2" borderId="1" xfId="0" applyNumberFormat="1" applyFont="1" applyFill="1" applyBorder="1" applyAlignment="1">
      <alignment horizontal="center" wrapText="1"/>
    </xf>
    <xf numFmtId="2" fontId="3" fillId="2" borderId="5" xfId="0" applyNumberFormat="1" applyFont="1" applyFill="1" applyBorder="1" applyAlignment="1">
      <alignment horizontal="center" wrapText="1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/>
    <xf numFmtId="164" fontId="4" fillId="3" borderId="6" xfId="0" applyNumberFormat="1" applyFont="1" applyFill="1" applyBorder="1" applyAlignment="1" applyProtection="1">
      <alignment horizontal="center"/>
      <protection locked="0"/>
    </xf>
    <xf numFmtId="164" fontId="4" fillId="3" borderId="7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 applyProtection="1">
      <alignment horizontal="center"/>
      <protection locked="0"/>
    </xf>
    <xf numFmtId="164" fontId="4" fillId="2" borderId="0" xfId="0" applyNumberFormat="1" applyFont="1" applyFill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5" fontId="3" fillId="4" borderId="6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 wrapText="1"/>
    </xf>
    <xf numFmtId="166" fontId="3" fillId="4" borderId="3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wrapText="1"/>
    </xf>
    <xf numFmtId="166" fontId="5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wrapText="1"/>
    </xf>
    <xf numFmtId="0" fontId="6" fillId="2" borderId="11" xfId="0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10" fontId="6" fillId="2" borderId="11" xfId="0" applyNumberFormat="1" applyFont="1" applyFill="1" applyBorder="1"/>
    <xf numFmtId="2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2" borderId="0" xfId="0" applyFont="1" applyFill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12" xfId="0" applyFont="1" applyFill="1" applyBorder="1"/>
    <xf numFmtId="0" fontId="4" fillId="2" borderId="0" xfId="0" applyFont="1" applyFill="1"/>
    <xf numFmtId="0" fontId="4" fillId="2" borderId="0" xfId="0" applyFont="1" applyFill="1"/>
    <xf numFmtId="0" fontId="4" fillId="2" borderId="12" xfId="0" applyFont="1" applyFill="1" applyBorder="1"/>
    <xf numFmtId="0" fontId="3" fillId="2" borderId="13" xfId="0" applyFont="1" applyFill="1" applyBorder="1"/>
    <xf numFmtId="0" fontId="3" fillId="2" borderId="0" xfId="0" applyFont="1" applyFill="1"/>
    <xf numFmtId="0" fontId="4" fillId="2" borderId="13" xfId="0" applyFont="1" applyFill="1" applyBorder="1"/>
    <xf numFmtId="2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7" fontId="7" fillId="2" borderId="0" xfId="0" applyNumberFormat="1" applyFont="1" applyFill="1"/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168" fontId="4" fillId="2" borderId="0" xfId="0" applyNumberFormat="1" applyFont="1" applyFill="1" applyProtection="1">
      <protection locked="0"/>
    </xf>
    <xf numFmtId="0" fontId="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1" fillId="2" borderId="11" xfId="0" applyFont="1" applyFill="1" applyBorder="1" applyAlignment="1">
      <alignment horizontal="left" vertical="center" wrapText="1"/>
    </xf>
    <xf numFmtId="0" fontId="18" fillId="3" borderId="0" xfId="0" applyFont="1" applyFill="1" applyProtection="1">
      <protection locked="0"/>
    </xf>
    <xf numFmtId="10" fontId="12" fillId="2" borderId="23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25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1" fillId="2" borderId="11" xfId="0" applyFont="1" applyFill="1" applyBorder="1" applyAlignment="1">
      <alignment horizontal="left" vertical="center" wrapText="1"/>
    </xf>
    <xf numFmtId="0" fontId="18" fillId="3" borderId="0" xfId="0" applyFont="1" applyFill="1" applyProtection="1">
      <protection locked="0"/>
    </xf>
    <xf numFmtId="10" fontId="12" fillId="2" borderId="23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25" xfId="0" applyNumberFormat="1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30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2" fontId="19" fillId="3" borderId="23" xfId="0" applyNumberFormat="1" applyFont="1" applyFill="1" applyBorder="1" applyAlignment="1" applyProtection="1">
      <alignment horizontal="center" vertical="center"/>
      <protection locked="0"/>
    </xf>
    <xf numFmtId="2" fontId="19" fillId="3" borderId="24" xfId="0" applyNumberFormat="1" applyFont="1" applyFill="1" applyBorder="1" applyAlignment="1" applyProtection="1">
      <alignment horizontal="center" vertical="center"/>
      <protection locked="0"/>
    </xf>
    <xf numFmtId="2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/>
    </xf>
    <xf numFmtId="0" fontId="23" fillId="2" borderId="0" xfId="1" applyFont="1"/>
    <xf numFmtId="0" fontId="24" fillId="2" borderId="0" xfId="1" applyFont="1"/>
    <xf numFmtId="0" fontId="24" fillId="2" borderId="0" xfId="1" applyFont="1" applyProtection="1">
      <protection locked="0"/>
    </xf>
    <xf numFmtId="0" fontId="24" fillId="2" borderId="0" xfId="1" applyFont="1" applyAlignment="1" applyProtection="1">
      <alignment horizontal="left"/>
      <protection locked="0"/>
    </xf>
    <xf numFmtId="0" fontId="25" fillId="2" borderId="0" xfId="1" applyFont="1"/>
    <xf numFmtId="0" fontId="23" fillId="2" borderId="0" xfId="1" applyFont="1" applyBorder="1"/>
    <xf numFmtId="0" fontId="24" fillId="2" borderId="0" xfId="1" applyFont="1" applyBorder="1" applyProtection="1">
      <protection locked="0"/>
    </xf>
    <xf numFmtId="0" fontId="24" fillId="2" borderId="0" xfId="1" quotePrefix="1" applyFont="1" applyAlignment="1" applyProtection="1">
      <alignment horizontal="left"/>
      <protection locked="0"/>
    </xf>
    <xf numFmtId="0" fontId="24" fillId="2" borderId="0" xfId="1" applyFont="1" applyBorder="1"/>
    <xf numFmtId="0" fontId="24" fillId="2" borderId="45" xfId="1" applyFont="1" applyBorder="1"/>
    <xf numFmtId="0" fontId="24" fillId="2" borderId="46" xfId="1" applyFont="1" applyBorder="1"/>
    <xf numFmtId="0" fontId="25" fillId="2" borderId="46" xfId="1" applyFont="1" applyFill="1" applyBorder="1" applyAlignment="1">
      <alignment horizontal="center"/>
    </xf>
    <xf numFmtId="0" fontId="25" fillId="7" borderId="47" xfId="1" applyFont="1" applyFill="1" applyBorder="1" applyAlignment="1">
      <alignment horizontal="center"/>
    </xf>
    <xf numFmtId="0" fontId="24" fillId="2" borderId="48" xfId="1" applyFont="1" applyBorder="1"/>
    <xf numFmtId="0" fontId="24" fillId="2" borderId="49" xfId="1" applyFont="1" applyBorder="1"/>
    <xf numFmtId="174" fontId="25" fillId="2" borderId="0" xfId="1" applyNumberFormat="1" applyFont="1" applyFill="1" applyBorder="1" applyAlignment="1">
      <alignment horizontal="center"/>
    </xf>
    <xf numFmtId="10" fontId="25" fillId="8" borderId="47" xfId="1" applyNumberFormat="1" applyFont="1" applyFill="1" applyBorder="1" applyAlignment="1">
      <alignment horizontal="center"/>
    </xf>
    <xf numFmtId="0" fontId="24" fillId="2" borderId="50" xfId="1" applyFont="1" applyBorder="1"/>
    <xf numFmtId="2" fontId="25" fillId="7" borderId="47" xfId="1" applyNumberFormat="1" applyFont="1" applyFill="1" applyBorder="1" applyAlignment="1">
      <alignment horizontal="center"/>
    </xf>
    <xf numFmtId="1" fontId="25" fillId="7" borderId="47" xfId="1" applyNumberFormat="1" applyFont="1" applyFill="1" applyBorder="1" applyAlignment="1">
      <alignment horizontal="center"/>
    </xf>
    <xf numFmtId="1" fontId="25" fillId="7" borderId="51" xfId="1" applyNumberFormat="1" applyFont="1" applyFill="1" applyBorder="1" applyAlignment="1">
      <alignment horizontal="center"/>
    </xf>
    <xf numFmtId="0" fontId="24" fillId="2" borderId="52" xfId="1" applyFont="1" applyBorder="1"/>
    <xf numFmtId="2" fontId="24" fillId="9" borderId="48" xfId="1" applyNumberFormat="1" applyFont="1" applyFill="1" applyBorder="1" applyAlignment="1" applyProtection="1">
      <alignment horizontal="center"/>
      <protection locked="0"/>
    </xf>
    <xf numFmtId="0" fontId="24" fillId="9" borderId="48" xfId="1" applyFont="1" applyFill="1" applyBorder="1" applyAlignment="1" applyProtection="1">
      <alignment horizontal="center"/>
      <protection locked="0"/>
    </xf>
    <xf numFmtId="0" fontId="24" fillId="2" borderId="50" xfId="1" applyFont="1" applyBorder="1" applyAlignment="1">
      <alignment horizontal="center"/>
    </xf>
    <xf numFmtId="2" fontId="24" fillId="9" borderId="50" xfId="1" applyNumberFormat="1" applyFont="1" applyFill="1" applyBorder="1" applyAlignment="1" applyProtection="1">
      <alignment horizontal="center"/>
      <protection locked="0"/>
    </xf>
    <xf numFmtId="0" fontId="24" fillId="9" borderId="50" xfId="1" applyFont="1" applyFill="1" applyBorder="1" applyAlignment="1" applyProtection="1">
      <alignment horizontal="center"/>
      <protection locked="0"/>
    </xf>
    <xf numFmtId="2" fontId="24" fillId="9" borderId="52" xfId="1" applyNumberFormat="1" applyFont="1" applyFill="1" applyBorder="1" applyAlignment="1" applyProtection="1">
      <alignment horizontal="center"/>
      <protection locked="0"/>
    </xf>
    <xf numFmtId="0" fontId="25" fillId="2" borderId="47" xfId="1" quotePrefix="1" applyFont="1" applyBorder="1" applyAlignment="1">
      <alignment horizontal="center"/>
    </xf>
    <xf numFmtId="0" fontId="25" fillId="2" borderId="47" xfId="1" applyFont="1" applyBorder="1" applyAlignment="1">
      <alignment horizontal="center"/>
    </xf>
    <xf numFmtId="0" fontId="25" fillId="2" borderId="51" xfId="1" quotePrefix="1" applyFont="1" applyBorder="1" applyAlignment="1">
      <alignment horizontal="center"/>
    </xf>
    <xf numFmtId="164" fontId="25" fillId="2" borderId="0" xfId="1" applyNumberFormat="1" applyFont="1" applyAlignment="1">
      <alignment horizontal="center"/>
    </xf>
    <xf numFmtId="0" fontId="25" fillId="2" borderId="0" xfId="1" quotePrefix="1" applyFont="1" applyAlignment="1">
      <alignment horizontal="left"/>
    </xf>
    <xf numFmtId="2" fontId="25" fillId="2" borderId="0" xfId="1" applyNumberFormat="1" applyFont="1" applyAlignment="1">
      <alignment horizontal="center"/>
    </xf>
    <xf numFmtId="0" fontId="25" fillId="2" borderId="0" xfId="1" applyFont="1" applyAlignment="1">
      <alignment horizontal="left"/>
    </xf>
    <xf numFmtId="0" fontId="25" fillId="2" borderId="0" xfId="1" quotePrefix="1" applyFont="1" applyAlignment="1">
      <alignment horizontal="center"/>
    </xf>
    <xf numFmtId="0" fontId="26" fillId="2" borderId="0" xfId="1" applyFont="1" applyAlignment="1">
      <alignment horizontal="left"/>
    </xf>
    <xf numFmtId="0" fontId="26" fillId="2" borderId="0" xfId="1" applyFont="1"/>
    <xf numFmtId="0" fontId="26" fillId="2" borderId="0" xfId="1" quotePrefix="1" applyFont="1" applyAlignment="1">
      <alignment horizontal="center"/>
    </xf>
    <xf numFmtId="0" fontId="23" fillId="2" borderId="0" xfId="1" applyFont="1" applyBorder="1" applyAlignment="1">
      <alignment horizontal="right"/>
    </xf>
    <xf numFmtId="0" fontId="24" fillId="2" borderId="0" xfId="1" applyFont="1" applyAlignment="1">
      <alignment horizontal="right"/>
    </xf>
    <xf numFmtId="0" fontId="23" fillId="2" borderId="0" xfId="1" applyFont="1" applyFill="1" applyBorder="1" applyAlignment="1">
      <alignment horizontal="right"/>
    </xf>
    <xf numFmtId="0" fontId="23" fillId="2" borderId="0" xfId="1" applyFont="1" applyAlignment="1">
      <alignment horizontal="right"/>
    </xf>
    <xf numFmtId="0" fontId="27" fillId="2" borderId="0" xfId="1" applyFont="1"/>
    <xf numFmtId="0" fontId="23" fillId="9" borderId="0" xfId="1" applyFont="1" applyFill="1" applyProtection="1">
      <protection locked="0"/>
    </xf>
    <xf numFmtId="0" fontId="28" fillId="2" borderId="0" xfId="2" applyFill="1"/>
    <xf numFmtId="0" fontId="29" fillId="2" borderId="0" xfId="1" applyFont="1"/>
    <xf numFmtId="0" fontId="29" fillId="2" borderId="0" xfId="1" applyFont="1" applyProtection="1">
      <protection locked="0"/>
    </xf>
    <xf numFmtId="0" fontId="29" fillId="2" borderId="0" xfId="1" applyFont="1" applyAlignment="1" applyProtection="1">
      <alignment horizontal="left"/>
      <protection locked="0"/>
    </xf>
    <xf numFmtId="0" fontId="30" fillId="2" borderId="0" xfId="1" applyFont="1"/>
    <xf numFmtId="0" fontId="29" fillId="2" borderId="0" xfId="1" applyFont="1" applyBorder="1" applyProtection="1">
      <protection locked="0"/>
    </xf>
    <xf numFmtId="0" fontId="29" fillId="2" borderId="0" xfId="1" quotePrefix="1" applyFont="1" applyAlignment="1" applyProtection="1">
      <alignment horizontal="left"/>
      <protection locked="0"/>
    </xf>
    <xf numFmtId="0" fontId="29" fillId="2" borderId="0" xfId="1" applyFont="1" applyBorder="1"/>
    <xf numFmtId="0" fontId="29" fillId="2" borderId="45" xfId="1" applyFont="1" applyBorder="1"/>
    <xf numFmtId="0" fontId="29" fillId="2" borderId="46" xfId="1" applyFont="1" applyBorder="1"/>
    <xf numFmtId="0" fontId="30" fillId="2" borderId="46" xfId="1" applyFont="1" applyFill="1" applyBorder="1" applyAlignment="1">
      <alignment horizontal="center"/>
    </xf>
    <xf numFmtId="0" fontId="30" fillId="7" borderId="47" xfId="1" applyFont="1" applyFill="1" applyBorder="1" applyAlignment="1">
      <alignment horizontal="center"/>
    </xf>
    <xf numFmtId="0" fontId="29" fillId="2" borderId="48" xfId="1" applyFont="1" applyBorder="1"/>
    <xf numFmtId="0" fontId="29" fillId="2" borderId="49" xfId="1" applyFont="1" applyBorder="1"/>
    <xf numFmtId="174" fontId="30" fillId="2" borderId="0" xfId="1" applyNumberFormat="1" applyFont="1" applyFill="1" applyBorder="1" applyAlignment="1">
      <alignment horizontal="center"/>
    </xf>
    <xf numFmtId="10" fontId="30" fillId="8" borderId="47" xfId="1" applyNumberFormat="1" applyFont="1" applyFill="1" applyBorder="1" applyAlignment="1">
      <alignment horizontal="center"/>
    </xf>
    <xf numFmtId="0" fontId="29" fillId="2" borderId="50" xfId="1" applyFont="1" applyBorder="1"/>
    <xf numFmtId="2" fontId="30" fillId="7" borderId="47" xfId="1" applyNumberFormat="1" applyFont="1" applyFill="1" applyBorder="1" applyAlignment="1">
      <alignment horizontal="center"/>
    </xf>
    <xf numFmtId="1" fontId="30" fillId="7" borderId="47" xfId="1" applyNumberFormat="1" applyFont="1" applyFill="1" applyBorder="1" applyAlignment="1">
      <alignment horizontal="center"/>
    </xf>
    <xf numFmtId="1" fontId="30" fillId="7" borderId="51" xfId="1" applyNumberFormat="1" applyFont="1" applyFill="1" applyBorder="1" applyAlignment="1">
      <alignment horizontal="center"/>
    </xf>
    <xf numFmtId="0" fontId="29" fillId="2" borderId="52" xfId="1" applyFont="1" applyBorder="1"/>
    <xf numFmtId="2" fontId="31" fillId="9" borderId="48" xfId="1" applyNumberFormat="1" applyFont="1" applyFill="1" applyBorder="1" applyAlignment="1" applyProtection="1">
      <alignment horizontal="center"/>
      <protection locked="0"/>
    </xf>
    <xf numFmtId="0" fontId="31" fillId="9" borderId="48" xfId="1" applyFont="1" applyFill="1" applyBorder="1" applyAlignment="1" applyProtection="1">
      <alignment horizontal="center"/>
      <protection locked="0"/>
    </xf>
    <xf numFmtId="0" fontId="29" fillId="2" borderId="50" xfId="1" applyFont="1" applyBorder="1" applyAlignment="1">
      <alignment horizontal="center"/>
    </xf>
    <xf numFmtId="2" fontId="31" fillId="9" borderId="50" xfId="1" applyNumberFormat="1" applyFont="1" applyFill="1" applyBorder="1" applyAlignment="1" applyProtection="1">
      <alignment horizontal="center"/>
      <protection locked="0"/>
    </xf>
    <xf numFmtId="0" fontId="31" fillId="9" borderId="50" xfId="1" applyFont="1" applyFill="1" applyBorder="1" applyAlignment="1" applyProtection="1">
      <alignment horizontal="center"/>
      <protection locked="0"/>
    </xf>
    <xf numFmtId="2" fontId="31" fillId="9" borderId="52" xfId="1" applyNumberFormat="1" applyFont="1" applyFill="1" applyBorder="1" applyAlignment="1" applyProtection="1">
      <alignment horizontal="center"/>
      <protection locked="0"/>
    </xf>
    <xf numFmtId="0" fontId="30" fillId="2" borderId="47" xfId="1" quotePrefix="1" applyFont="1" applyBorder="1" applyAlignment="1">
      <alignment horizontal="center"/>
    </xf>
    <xf numFmtId="0" fontId="30" fillId="2" borderId="47" xfId="1" applyFont="1" applyBorder="1" applyAlignment="1">
      <alignment horizontal="center"/>
    </xf>
    <xf numFmtId="0" fontId="30" fillId="2" borderId="51" xfId="1" quotePrefix="1" applyFont="1" applyBorder="1" applyAlignment="1">
      <alignment horizontal="center"/>
    </xf>
    <xf numFmtId="164" fontId="30" fillId="2" borderId="0" xfId="1" applyNumberFormat="1" applyFont="1" applyAlignment="1">
      <alignment horizontal="center"/>
    </xf>
    <xf numFmtId="0" fontId="30" fillId="2" borderId="0" xfId="1" quotePrefix="1" applyFont="1" applyAlignment="1">
      <alignment horizontal="left"/>
    </xf>
    <xf numFmtId="2" fontId="30" fillId="2" borderId="0" xfId="1" applyNumberFormat="1" applyFont="1" applyAlignment="1">
      <alignment horizontal="center"/>
    </xf>
    <xf numFmtId="0" fontId="30" fillId="2" borderId="0" xfId="1" applyFont="1" applyAlignment="1">
      <alignment horizontal="left"/>
    </xf>
    <xf numFmtId="0" fontId="32" fillId="2" borderId="0" xfId="1" applyFont="1" applyAlignment="1">
      <alignment horizontal="left"/>
    </xf>
    <xf numFmtId="0" fontId="32" fillId="2" borderId="0" xfId="1" applyFont="1"/>
    <xf numFmtId="0" fontId="26" fillId="2" borderId="0" xfId="1" quotePrefix="1" applyFont="1" applyAlignment="1">
      <alignment horizontal="center"/>
    </xf>
    <xf numFmtId="168" fontId="29" fillId="2" borderId="0" xfId="1" quotePrefix="1" applyNumberFormat="1" applyFont="1" applyAlignment="1">
      <alignment horizontal="left"/>
    </xf>
    <xf numFmtId="0" fontId="30" fillId="2" borderId="0" xfId="1" applyFont="1" applyAlignment="1">
      <alignment horizontal="right"/>
    </xf>
    <xf numFmtId="15" fontId="33" fillId="3" borderId="0" xfId="4" applyNumberFormat="1" applyFont="1" applyFill="1" applyAlignment="1" applyProtection="1">
      <alignment horizontal="left"/>
      <protection locked="0"/>
    </xf>
    <xf numFmtId="0" fontId="33" fillId="3" borderId="0" xfId="4" applyFont="1" applyFill="1" applyAlignment="1" applyProtection="1">
      <alignment horizontal="left"/>
      <protection locked="0"/>
    </xf>
    <xf numFmtId="0" fontId="29" fillId="2" borderId="0" xfId="1" quotePrefix="1" applyFont="1" applyAlignment="1">
      <alignment horizontal="left"/>
    </xf>
    <xf numFmtId="0" fontId="34" fillId="3" borderId="0" xfId="4" applyFont="1" applyFill="1" applyAlignment="1" applyProtection="1">
      <alignment horizontal="left"/>
      <protection locked="0"/>
    </xf>
    <xf numFmtId="0" fontId="35" fillId="2" borderId="0" xfId="1" applyFont="1" applyBorder="1" applyAlignment="1"/>
    <xf numFmtId="0" fontId="36" fillId="2" borderId="53" xfId="1" applyFont="1" applyBorder="1" applyAlignment="1">
      <alignment horizontal="center"/>
    </xf>
    <xf numFmtId="0" fontId="36" fillId="2" borderId="54" xfId="1" applyFont="1" applyBorder="1" applyAlignment="1">
      <alignment horizontal="center"/>
    </xf>
    <xf numFmtId="0" fontId="36" fillId="2" borderId="55" xfId="1" applyFont="1" applyBorder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4"/>
    <cellStyle name="Percent 2" xfId="3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057525" cy="2266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orna\MYCLAV%200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orna\NDQD20150103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AMOXICILLIN"/>
      <sheetName val="SST (2)"/>
      <sheetName val="Component 1 (2)"/>
    </sheetNames>
    <sheetDataSet>
      <sheetData sheetId="0"/>
      <sheetData sheetId="1"/>
      <sheetData sheetId="2">
        <row r="18">
          <cell r="B18" t="str">
            <v>MYCLAV POWDER FOR SUSPENSION</v>
          </cell>
        </row>
        <row r="27">
          <cell r="B27" t="str">
            <v>Amoxicilin</v>
          </cell>
        </row>
        <row r="31">
          <cell r="B31">
            <v>72.34</v>
          </cell>
        </row>
        <row r="44">
          <cell r="D44">
            <v>23.67</v>
          </cell>
        </row>
        <row r="46">
          <cell r="B46">
            <v>50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xicillin1"/>
      <sheetName val="Clavulanic acid 1"/>
      <sheetName val="RD"/>
      <sheetName val="SST (3)"/>
      <sheetName val="Amoxicillin (2)"/>
      <sheetName val="SST (4)"/>
      <sheetName val="Clavulanic acid (2)"/>
      <sheetName val="Sheet7"/>
    </sheetNames>
    <sheetDataSet>
      <sheetData sheetId="0"/>
      <sheetData sheetId="1">
        <row r="43">
          <cell r="D43">
            <v>9.58</v>
          </cell>
        </row>
        <row r="47">
          <cell r="D47">
            <v>0.2</v>
          </cell>
        </row>
      </sheetData>
      <sheetData sheetId="2"/>
      <sheetData sheetId="3"/>
      <sheetData sheetId="4">
        <row r="43">
          <cell r="D43">
            <v>25.97</v>
          </cell>
        </row>
        <row r="47">
          <cell r="D47">
            <v>0.5</v>
          </cell>
        </row>
      </sheetData>
      <sheetData sheetId="5"/>
      <sheetData sheetId="6">
        <row r="43">
          <cell r="D43">
            <v>11.29</v>
          </cell>
        </row>
        <row r="47">
          <cell r="D47">
            <v>0.2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8"/>
  <sheetViews>
    <sheetView view="pageBreakPreview" topLeftCell="A10" zoomScaleSheetLayoutView="100" workbookViewId="0">
      <selection activeCell="B18" sqref="B18"/>
    </sheetView>
  </sheetViews>
  <sheetFormatPr defaultRowHeight="13.5" x14ac:dyDescent="0.25"/>
  <cols>
    <col min="1" max="1" width="32.85546875" style="360" bestFit="1" customWidth="1"/>
    <col min="2" max="2" width="20.42578125" style="360" customWidth="1"/>
    <col min="3" max="3" width="31.85546875" style="360" customWidth="1"/>
    <col min="4" max="5" width="30.28515625" style="360" bestFit="1" customWidth="1"/>
    <col min="6" max="6" width="23.140625" style="360" customWidth="1"/>
    <col min="7" max="7" width="28.42578125" style="360" customWidth="1"/>
    <col min="8" max="8" width="21.5703125" style="360" customWidth="1"/>
    <col min="9" max="16384" width="9.140625" style="360"/>
  </cols>
  <sheetData>
    <row r="3" spans="1:10" x14ac:dyDescent="0.25">
      <c r="A3" s="404"/>
      <c r="B3" s="404"/>
      <c r="C3" s="404"/>
    </row>
    <row r="4" spans="1:10" x14ac:dyDescent="0.25">
      <c r="B4" s="404"/>
      <c r="C4" s="404"/>
    </row>
    <row r="5" spans="1:10" x14ac:dyDescent="0.25">
      <c r="B5" s="404"/>
      <c r="C5" s="404"/>
    </row>
    <row r="13" spans="1:10" x14ac:dyDescent="0.25">
      <c r="F13" s="365"/>
      <c r="G13" s="365"/>
      <c r="H13" s="365"/>
      <c r="I13" s="365"/>
      <c r="J13" s="365"/>
    </row>
    <row r="14" spans="1:10" ht="15" x14ac:dyDescent="0.3">
      <c r="A14" s="403"/>
      <c r="B14" s="365"/>
      <c r="C14" s="402"/>
      <c r="D14" s="365"/>
      <c r="F14" s="401"/>
      <c r="G14" s="365"/>
      <c r="H14" s="365"/>
      <c r="I14" s="365"/>
      <c r="J14" s="365"/>
    </row>
    <row r="15" spans="1:10" ht="18.75" x14ac:dyDescent="0.3">
      <c r="A15" s="364"/>
      <c r="B15" s="368"/>
      <c r="C15" s="400"/>
      <c r="D15" s="368"/>
      <c r="E15" s="361"/>
      <c r="F15" s="399"/>
      <c r="G15" s="365"/>
      <c r="H15" s="365"/>
      <c r="I15" s="365"/>
      <c r="J15" s="365"/>
    </row>
    <row r="16" spans="1:10" ht="20.100000000000001" customHeight="1" x14ac:dyDescent="0.3">
      <c r="A16" s="398" t="s">
        <v>113</v>
      </c>
      <c r="B16" s="398"/>
      <c r="C16" s="398"/>
      <c r="D16" s="398"/>
      <c r="E16" s="398"/>
      <c r="F16" s="365"/>
      <c r="G16" s="365"/>
      <c r="H16" s="365"/>
      <c r="I16" s="365"/>
      <c r="J16" s="365"/>
    </row>
    <row r="17" spans="1:10" ht="18.75" x14ac:dyDescent="0.3">
      <c r="A17" s="397" t="s">
        <v>26</v>
      </c>
      <c r="B17" s="396" t="s">
        <v>112</v>
      </c>
      <c r="C17" s="361"/>
      <c r="D17" s="361"/>
      <c r="E17" s="361"/>
      <c r="F17" s="365"/>
      <c r="G17" s="365"/>
      <c r="H17" s="365"/>
      <c r="I17" s="365"/>
      <c r="J17" s="365"/>
    </row>
    <row r="18" spans="1:10" ht="18.75" x14ac:dyDescent="0.3">
      <c r="A18" s="392" t="s">
        <v>111</v>
      </c>
      <c r="B18" s="394" t="str">
        <f>[1]AMOXICILLIN!B18:C18</f>
        <v>MYCLAV POWDER FOR SUSPENSION</v>
      </c>
      <c r="C18" s="361"/>
      <c r="D18" s="395"/>
      <c r="E18" s="361"/>
      <c r="F18" s="365"/>
      <c r="G18" s="365"/>
      <c r="H18" s="365"/>
      <c r="I18" s="365"/>
      <c r="J18" s="365"/>
    </row>
    <row r="19" spans="1:10" ht="18.75" x14ac:dyDescent="0.3">
      <c r="A19" s="364" t="s">
        <v>27</v>
      </c>
      <c r="B19" s="394" t="str">
        <f>[1]AMOXICILLIN!B27</f>
        <v>Amoxicilin</v>
      </c>
      <c r="C19" s="361"/>
      <c r="D19" s="361"/>
      <c r="E19" s="361"/>
    </row>
    <row r="20" spans="1:10" ht="18.75" x14ac:dyDescent="0.3">
      <c r="A20" s="364" t="s">
        <v>29</v>
      </c>
      <c r="B20" s="393">
        <f>[1]AMOXICILLIN!B31</f>
        <v>72.34</v>
      </c>
      <c r="C20" s="361"/>
      <c r="D20" s="361"/>
      <c r="E20" s="361"/>
    </row>
    <row r="21" spans="1:10" ht="18.75" x14ac:dyDescent="0.3">
      <c r="A21" s="392" t="s">
        <v>110</v>
      </c>
      <c r="B21" s="393">
        <f>[1]AMOXICILLIN!D44</f>
        <v>23.67</v>
      </c>
      <c r="C21" s="361"/>
      <c r="D21" s="361"/>
      <c r="E21" s="361"/>
    </row>
    <row r="22" spans="1:10" ht="18.75" x14ac:dyDescent="0.3">
      <c r="A22" s="392" t="s">
        <v>109</v>
      </c>
      <c r="B22" s="391">
        <f>B21/[1]AMOXICILLIN!B46</f>
        <v>0.47340000000000004</v>
      </c>
      <c r="C22" s="361"/>
      <c r="D22" s="361"/>
      <c r="E22" s="361"/>
    </row>
    <row r="23" spans="1:10" ht="18.75" x14ac:dyDescent="0.3">
      <c r="A23" s="361"/>
      <c r="B23" s="361"/>
      <c r="C23" s="361"/>
      <c r="D23" s="361"/>
      <c r="E23" s="361"/>
    </row>
    <row r="24" spans="1:10" ht="18.75" x14ac:dyDescent="0.3">
      <c r="A24" s="389" t="s">
        <v>108</v>
      </c>
      <c r="B24" s="390" t="s">
        <v>107</v>
      </c>
      <c r="C24" s="389" t="s">
        <v>106</v>
      </c>
      <c r="D24" s="389" t="s">
        <v>105</v>
      </c>
      <c r="E24" s="388" t="s">
        <v>104</v>
      </c>
    </row>
    <row r="25" spans="1:10" ht="18.75" x14ac:dyDescent="0.3">
      <c r="A25" s="384">
        <v>1</v>
      </c>
      <c r="B25" s="386">
        <v>20185577</v>
      </c>
      <c r="C25" s="386">
        <v>5322.9</v>
      </c>
      <c r="D25" s="385">
        <v>1.04</v>
      </c>
      <c r="E25" s="387">
        <v>6.23</v>
      </c>
    </row>
    <row r="26" spans="1:10" ht="18.75" x14ac:dyDescent="0.3">
      <c r="A26" s="384">
        <v>2</v>
      </c>
      <c r="B26" s="386">
        <v>20277547</v>
      </c>
      <c r="C26" s="386">
        <v>5337.1</v>
      </c>
      <c r="D26" s="385">
        <v>1.04</v>
      </c>
      <c r="E26" s="385">
        <v>6.22</v>
      </c>
    </row>
    <row r="27" spans="1:10" ht="18.75" x14ac:dyDescent="0.3">
      <c r="A27" s="384">
        <v>3</v>
      </c>
      <c r="B27" s="386">
        <v>20277890</v>
      </c>
      <c r="C27" s="386">
        <v>5309.8</v>
      </c>
      <c r="D27" s="385">
        <v>1.02</v>
      </c>
      <c r="E27" s="385">
        <v>6.22</v>
      </c>
    </row>
    <row r="28" spans="1:10" ht="18.75" x14ac:dyDescent="0.3">
      <c r="A28" s="384">
        <v>4</v>
      </c>
      <c r="B28" s="386">
        <v>20221516</v>
      </c>
      <c r="C28" s="386">
        <v>5291</v>
      </c>
      <c r="D28" s="385">
        <v>1.02</v>
      </c>
      <c r="E28" s="385">
        <v>6.22</v>
      </c>
    </row>
    <row r="29" spans="1:10" ht="18.75" x14ac:dyDescent="0.3">
      <c r="A29" s="384">
        <v>5</v>
      </c>
      <c r="B29" s="386">
        <v>20213785</v>
      </c>
      <c r="C29" s="386">
        <v>5296.9</v>
      </c>
      <c r="D29" s="385">
        <v>1.04</v>
      </c>
      <c r="E29" s="385">
        <v>6.21</v>
      </c>
    </row>
    <row r="30" spans="1:10" ht="18.75" x14ac:dyDescent="0.3">
      <c r="A30" s="384">
        <v>6</v>
      </c>
      <c r="B30" s="383">
        <v>20216807</v>
      </c>
      <c r="C30" s="383">
        <v>5299.5</v>
      </c>
      <c r="D30" s="382">
        <v>1.04</v>
      </c>
      <c r="E30" s="382">
        <v>6.21</v>
      </c>
    </row>
    <row r="31" spans="1:10" ht="18.75" x14ac:dyDescent="0.3">
      <c r="A31" s="381" t="s">
        <v>103</v>
      </c>
      <c r="B31" s="380">
        <f>AVERAGE(B25:B30)</f>
        <v>20232187</v>
      </c>
      <c r="C31" s="379">
        <f>AVERAGE(C25:C30)</f>
        <v>5309.5333333333328</v>
      </c>
      <c r="D31" s="378">
        <f>AVERAGE(D25:D30)</f>
        <v>1.0333333333333334</v>
      </c>
      <c r="E31" s="378">
        <f>AVERAGE(E25:E30)</f>
        <v>6.2183333333333328</v>
      </c>
    </row>
    <row r="32" spans="1:10" ht="18.75" x14ac:dyDescent="0.3">
      <c r="A32" s="377" t="s">
        <v>102</v>
      </c>
      <c r="B32" s="376">
        <f>(STDEV(B25:B30)/B31)</f>
        <v>1.8503934186707759E-3</v>
      </c>
      <c r="C32" s="375"/>
      <c r="D32" s="375"/>
      <c r="E32" s="374"/>
      <c r="F32" s="365"/>
    </row>
    <row r="33" spans="1:6" s="365" customFormat="1" ht="18.75" x14ac:dyDescent="0.3">
      <c r="A33" s="373" t="s">
        <v>65</v>
      </c>
      <c r="B33" s="372">
        <f>COUNT(B25:B30)</f>
        <v>6</v>
      </c>
      <c r="C33" s="371"/>
      <c r="D33" s="370"/>
      <c r="E33" s="369"/>
    </row>
    <row r="34" spans="1:6" s="365" customFormat="1" ht="18.75" x14ac:dyDescent="0.3">
      <c r="A34" s="361"/>
      <c r="B34" s="361"/>
      <c r="C34" s="361"/>
      <c r="D34" s="361"/>
      <c r="E34" s="368"/>
    </row>
    <row r="35" spans="1:6" s="365" customFormat="1" ht="18.75" x14ac:dyDescent="0.3">
      <c r="A35" s="364" t="s">
        <v>101</v>
      </c>
      <c r="B35" s="367" t="s">
        <v>100</v>
      </c>
      <c r="C35" s="362"/>
      <c r="D35" s="362"/>
      <c r="E35" s="366"/>
    </row>
    <row r="36" spans="1:6" ht="18.75" x14ac:dyDescent="0.3">
      <c r="A36" s="364"/>
      <c r="B36" s="367" t="s">
        <v>99</v>
      </c>
      <c r="C36" s="362"/>
      <c r="D36" s="362"/>
      <c r="E36" s="366"/>
      <c r="F36" s="365"/>
    </row>
    <row r="37" spans="1:6" ht="18.75" x14ac:dyDescent="0.3">
      <c r="A37" s="364"/>
      <c r="B37" s="363" t="s">
        <v>98</v>
      </c>
      <c r="C37" s="362"/>
      <c r="D37" s="362"/>
      <c r="E37" s="362"/>
    </row>
    <row r="38" spans="1:6" ht="18.75" x14ac:dyDescent="0.3">
      <c r="A38" s="361"/>
      <c r="B38" s="361"/>
      <c r="C38" s="361"/>
      <c r="D38" s="361"/>
      <c r="E38" s="361"/>
    </row>
  </sheetData>
  <sheetProtection password="AD9C" sheet="1" objects="1" scenarios="1"/>
  <mergeCells count="1">
    <mergeCell ref="A16:E16"/>
  </mergeCells>
  <printOptions horizontalCentered="1"/>
  <pageMargins left="0.75" right="0.75" top="0.49" bottom="1" header="0.5" footer="0.5"/>
  <pageSetup scale="8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workbookViewId="0">
      <selection activeCell="B23" sqref="B23"/>
    </sheetView>
  </sheetViews>
  <sheetFormatPr defaultRowHeight="12.75" x14ac:dyDescent="0.2"/>
  <cols>
    <col min="1" max="1" width="27.5703125" style="405" bestFit="1" customWidth="1"/>
    <col min="2" max="2" width="20.42578125" style="405" customWidth="1"/>
    <col min="3" max="3" width="31.85546875" style="405" customWidth="1"/>
    <col min="4" max="4" width="25.85546875" style="405" bestFit="1" customWidth="1"/>
    <col min="5" max="5" width="25.7109375" style="405" bestFit="1" customWidth="1"/>
    <col min="6" max="6" width="23.140625" style="405" customWidth="1"/>
    <col min="7" max="7" width="28.42578125" style="405" customWidth="1"/>
    <col min="8" max="8" width="21.5703125" style="405" customWidth="1"/>
    <col min="9" max="16384" width="9.140625" style="405"/>
  </cols>
  <sheetData>
    <row r="1" spans="1:9" s="360" customFormat="1" ht="13.5" x14ac:dyDescent="0.25"/>
    <row r="2" spans="1:9" s="360" customFormat="1" ht="13.5" x14ac:dyDescent="0.25"/>
    <row r="3" spans="1:9" s="360" customFormat="1" ht="13.5" x14ac:dyDescent="0.25"/>
    <row r="4" spans="1:9" s="360" customFormat="1" ht="13.5" x14ac:dyDescent="0.25"/>
    <row r="5" spans="1:9" s="360" customFormat="1" ht="13.5" x14ac:dyDescent="0.25"/>
    <row r="6" spans="1:9" s="360" customFormat="1" ht="13.5" x14ac:dyDescent="0.25"/>
    <row r="7" spans="1:9" s="360" customFormat="1" ht="13.5" x14ac:dyDescent="0.25"/>
    <row r="8" spans="1:9" s="360" customFormat="1" ht="13.5" x14ac:dyDescent="0.25"/>
    <row r="9" spans="1:9" s="360" customFormat="1" ht="13.5" x14ac:dyDescent="0.25"/>
    <row r="10" spans="1:9" s="360" customFormat="1" ht="13.5" x14ac:dyDescent="0.25"/>
    <row r="11" spans="1:9" s="360" customFormat="1" ht="13.5" x14ac:dyDescent="0.25"/>
    <row r="12" spans="1:9" s="360" customFormat="1" ht="13.5" x14ac:dyDescent="0.25"/>
    <row r="13" spans="1:9" s="360" customFormat="1" ht="13.5" x14ac:dyDescent="0.25">
      <c r="F13" s="365"/>
      <c r="G13" s="365"/>
      <c r="H13" s="365"/>
      <c r="I13" s="365"/>
    </row>
    <row r="14" spans="1:9" s="360" customFormat="1" ht="15.75" thickBot="1" x14ac:dyDescent="0.35">
      <c r="A14" s="403"/>
      <c r="B14" s="365"/>
      <c r="C14" s="402"/>
      <c r="D14" s="365"/>
      <c r="F14" s="401"/>
      <c r="G14" s="365"/>
      <c r="H14" s="365"/>
      <c r="I14" s="365"/>
    </row>
    <row r="15" spans="1:9" s="360" customFormat="1" ht="19.5" thickBot="1" x14ac:dyDescent="0.35">
      <c r="A15" s="451" t="s">
        <v>2</v>
      </c>
      <c r="B15" s="450"/>
      <c r="C15" s="450"/>
      <c r="D15" s="450"/>
      <c r="E15" s="450"/>
      <c r="F15" s="449"/>
      <c r="G15" s="448"/>
      <c r="H15" s="448"/>
      <c r="I15" s="365"/>
    </row>
    <row r="16" spans="1:9" s="360" customFormat="1" ht="20.100000000000001" customHeight="1" x14ac:dyDescent="0.3">
      <c r="A16" s="398" t="s">
        <v>113</v>
      </c>
      <c r="B16" s="398"/>
      <c r="C16" s="398"/>
      <c r="D16" s="398"/>
      <c r="E16" s="398"/>
      <c r="F16" s="365"/>
      <c r="G16" s="365"/>
      <c r="H16" s="365"/>
      <c r="I16" s="365"/>
    </row>
    <row r="17" spans="1:9" s="360" customFormat="1" ht="20.100000000000001" customHeight="1" x14ac:dyDescent="0.3">
      <c r="A17" s="443" t="s">
        <v>6</v>
      </c>
      <c r="B17" s="447" t="s">
        <v>4</v>
      </c>
      <c r="C17" s="447"/>
      <c r="D17" s="441"/>
      <c r="E17" s="441"/>
      <c r="F17" s="365"/>
      <c r="G17" s="365"/>
      <c r="H17" s="365"/>
      <c r="I17" s="365"/>
    </row>
    <row r="18" spans="1:9" s="360" customFormat="1" ht="20.100000000000001" customHeight="1" x14ac:dyDescent="0.3">
      <c r="A18" s="443" t="s">
        <v>8</v>
      </c>
      <c r="B18" s="446" t="s">
        <v>5</v>
      </c>
      <c r="C18" s="441"/>
      <c r="D18" s="441"/>
      <c r="E18" s="441"/>
      <c r="F18" s="365"/>
      <c r="G18" s="365"/>
      <c r="H18" s="365"/>
      <c r="I18" s="365"/>
    </row>
    <row r="19" spans="1:9" s="360" customFormat="1" ht="20.100000000000001" customHeight="1" x14ac:dyDescent="0.3">
      <c r="A19" s="443" t="s">
        <v>10</v>
      </c>
      <c r="B19" s="446" t="s">
        <v>119</v>
      </c>
      <c r="C19" s="441"/>
      <c r="D19" s="441"/>
      <c r="E19" s="441"/>
      <c r="F19" s="365"/>
      <c r="G19" s="365"/>
      <c r="H19" s="365"/>
      <c r="I19" s="365"/>
    </row>
    <row r="20" spans="1:9" s="360" customFormat="1" ht="20.100000000000001" customHeight="1" x14ac:dyDescent="0.3">
      <c r="A20" s="443" t="s">
        <v>12</v>
      </c>
      <c r="B20" s="445" t="s">
        <v>9</v>
      </c>
      <c r="C20" s="445"/>
      <c r="D20" s="445"/>
      <c r="E20" s="445"/>
      <c r="F20" s="445"/>
      <c r="G20" s="445"/>
      <c r="H20" s="445"/>
      <c r="I20" s="445"/>
    </row>
    <row r="21" spans="1:9" s="360" customFormat="1" ht="20.100000000000001" customHeight="1" x14ac:dyDescent="0.3">
      <c r="A21" s="443" t="s">
        <v>13</v>
      </c>
      <c r="B21" s="444">
        <v>42234</v>
      </c>
      <c r="C21" s="441"/>
      <c r="D21" s="441"/>
      <c r="E21" s="441"/>
      <c r="F21" s="365"/>
      <c r="G21" s="365"/>
      <c r="H21" s="365"/>
      <c r="I21" s="365"/>
    </row>
    <row r="22" spans="1:9" s="360" customFormat="1" ht="20.100000000000001" customHeight="1" x14ac:dyDescent="0.3">
      <c r="A22" s="443" t="s">
        <v>14</v>
      </c>
      <c r="B22" s="444">
        <v>42242</v>
      </c>
      <c r="C22" s="441"/>
      <c r="D22" s="441"/>
      <c r="E22" s="441"/>
      <c r="F22" s="365"/>
      <c r="G22" s="365"/>
      <c r="H22" s="365"/>
      <c r="I22" s="365"/>
    </row>
    <row r="23" spans="1:9" s="360" customFormat="1" ht="20.100000000000001" customHeight="1" x14ac:dyDescent="0.3">
      <c r="A23" s="443"/>
      <c r="B23" s="442" t="s">
        <v>118</v>
      </c>
      <c r="C23" s="441"/>
      <c r="D23" s="441"/>
      <c r="E23" s="441"/>
      <c r="F23" s="365"/>
      <c r="G23" s="365"/>
      <c r="H23" s="365"/>
      <c r="I23" s="365"/>
    </row>
    <row r="24" spans="1:9" s="360" customFormat="1" ht="16.5" x14ac:dyDescent="0.3">
      <c r="A24" s="440" t="s">
        <v>26</v>
      </c>
      <c r="B24" s="439" t="s">
        <v>112</v>
      </c>
      <c r="F24" s="365"/>
      <c r="G24" s="365"/>
      <c r="H24" s="365"/>
      <c r="I24" s="365"/>
    </row>
    <row r="25" spans="1:9" s="360" customFormat="1" ht="16.5" x14ac:dyDescent="0.3">
      <c r="A25" s="409" t="s">
        <v>27</v>
      </c>
      <c r="B25" s="438" t="s">
        <v>117</v>
      </c>
      <c r="C25" s="406"/>
      <c r="D25" s="406"/>
      <c r="E25" s="406"/>
    </row>
    <row r="26" spans="1:9" s="360" customFormat="1" ht="16.5" x14ac:dyDescent="0.3">
      <c r="A26" s="409" t="s">
        <v>29</v>
      </c>
      <c r="B26" s="437">
        <v>96.4</v>
      </c>
      <c r="C26" s="406"/>
      <c r="D26" s="406"/>
      <c r="E26" s="406"/>
    </row>
    <row r="27" spans="1:9" s="360" customFormat="1" ht="16.5" x14ac:dyDescent="0.3">
      <c r="A27" s="436" t="s">
        <v>110</v>
      </c>
      <c r="B27" s="437">
        <f>'[2]Clavulanic acid 1'!D43</f>
        <v>9.58</v>
      </c>
      <c r="C27" s="406"/>
      <c r="D27" s="406"/>
      <c r="E27" s="406"/>
    </row>
    <row r="28" spans="1:9" s="360" customFormat="1" ht="16.5" x14ac:dyDescent="0.3">
      <c r="A28" s="436" t="s">
        <v>109</v>
      </c>
      <c r="B28" s="435">
        <f>'[2]Clavulanic acid 1'!D47</f>
        <v>0.2</v>
      </c>
      <c r="C28" s="406"/>
      <c r="D28" s="406"/>
      <c r="E28" s="406"/>
    </row>
    <row r="29" spans="1:9" s="360" customFormat="1" ht="15.75" x14ac:dyDescent="0.25">
      <c r="A29" s="406"/>
      <c r="B29" s="406"/>
      <c r="C29" s="406"/>
      <c r="D29" s="406"/>
      <c r="E29" s="406"/>
    </row>
    <row r="30" spans="1:9" s="360" customFormat="1" ht="16.5" x14ac:dyDescent="0.3">
      <c r="A30" s="433" t="s">
        <v>108</v>
      </c>
      <c r="B30" s="434" t="s">
        <v>107</v>
      </c>
      <c r="C30" s="433" t="s">
        <v>106</v>
      </c>
      <c r="D30" s="433" t="s">
        <v>105</v>
      </c>
      <c r="E30" s="432" t="s">
        <v>104</v>
      </c>
    </row>
    <row r="31" spans="1:9" s="360" customFormat="1" ht="16.5" x14ac:dyDescent="0.3">
      <c r="A31" s="428">
        <v>1</v>
      </c>
      <c r="B31" s="430">
        <v>117552838</v>
      </c>
      <c r="C31" s="430">
        <v>7536.6</v>
      </c>
      <c r="D31" s="429">
        <v>1.22</v>
      </c>
      <c r="E31" s="431">
        <v>3.76</v>
      </c>
    </row>
    <row r="32" spans="1:9" s="360" customFormat="1" ht="16.5" x14ac:dyDescent="0.3">
      <c r="A32" s="428">
        <v>2</v>
      </c>
      <c r="B32" s="430">
        <v>118042327</v>
      </c>
      <c r="C32" s="430">
        <v>7599.4</v>
      </c>
      <c r="D32" s="429">
        <v>1.19</v>
      </c>
      <c r="E32" s="429">
        <v>3.76</v>
      </c>
    </row>
    <row r="33" spans="1:6" s="360" customFormat="1" ht="16.5" x14ac:dyDescent="0.3">
      <c r="A33" s="428">
        <v>3</v>
      </c>
      <c r="B33" s="430">
        <v>118025356</v>
      </c>
      <c r="C33" s="430">
        <v>7554.9</v>
      </c>
      <c r="D33" s="429">
        <v>1.2</v>
      </c>
      <c r="E33" s="429">
        <v>3.76</v>
      </c>
    </row>
    <row r="34" spans="1:6" s="360" customFormat="1" ht="16.5" x14ac:dyDescent="0.3">
      <c r="A34" s="428">
        <v>4</v>
      </c>
      <c r="B34" s="430">
        <v>117632389</v>
      </c>
      <c r="C34" s="430">
        <v>7447.7</v>
      </c>
      <c r="D34" s="429">
        <v>1.24</v>
      </c>
      <c r="E34" s="429">
        <v>3.75</v>
      </c>
    </row>
    <row r="35" spans="1:6" s="360" customFormat="1" ht="16.5" x14ac:dyDescent="0.3">
      <c r="A35" s="428">
        <v>5</v>
      </c>
      <c r="B35" s="430">
        <v>117619834</v>
      </c>
      <c r="C35" s="430">
        <v>7443.8</v>
      </c>
      <c r="D35" s="429">
        <v>1.23</v>
      </c>
      <c r="E35" s="429">
        <v>3.75</v>
      </c>
    </row>
    <row r="36" spans="1:6" s="360" customFormat="1" ht="16.5" x14ac:dyDescent="0.3">
      <c r="A36" s="428">
        <v>6</v>
      </c>
      <c r="B36" s="427">
        <v>117584321</v>
      </c>
      <c r="C36" s="427">
        <v>7456.8</v>
      </c>
      <c r="D36" s="426">
        <v>1.25</v>
      </c>
      <c r="E36" s="426">
        <v>3.75</v>
      </c>
    </row>
    <row r="37" spans="1:6" s="360" customFormat="1" ht="16.5" x14ac:dyDescent="0.3">
      <c r="A37" s="425" t="s">
        <v>103</v>
      </c>
      <c r="B37" s="424">
        <f>AVERAGE(B31:B36)</f>
        <v>117742844.16666667</v>
      </c>
      <c r="C37" s="423">
        <f>AVERAGE(C31:C36)</f>
        <v>7506.5333333333338</v>
      </c>
      <c r="D37" s="422">
        <f>AVERAGE(D31:D36)</f>
        <v>1.2216666666666667</v>
      </c>
      <c r="E37" s="422">
        <f>AVERAGE(E31:E36)</f>
        <v>3.7550000000000003</v>
      </c>
    </row>
    <row r="38" spans="1:6" s="360" customFormat="1" ht="16.5" x14ac:dyDescent="0.3">
      <c r="A38" s="421" t="s">
        <v>102</v>
      </c>
      <c r="B38" s="420">
        <f>(STDEV(B31:B36)/B37)</f>
        <v>1.9295073978535765E-3</v>
      </c>
      <c r="C38" s="419"/>
      <c r="D38" s="419"/>
      <c r="E38" s="418"/>
      <c r="F38" s="365"/>
    </row>
    <row r="39" spans="1:6" s="365" customFormat="1" ht="16.5" x14ac:dyDescent="0.3">
      <c r="A39" s="417" t="s">
        <v>65</v>
      </c>
      <c r="B39" s="416">
        <f>COUNT(B31:B36)</f>
        <v>6</v>
      </c>
      <c r="C39" s="415"/>
      <c r="D39" s="414"/>
      <c r="E39" s="413"/>
    </row>
    <row r="40" spans="1:6" s="365" customFormat="1" ht="15.75" x14ac:dyDescent="0.25">
      <c r="A40" s="406"/>
      <c r="B40" s="406"/>
      <c r="C40" s="406"/>
      <c r="D40" s="406"/>
      <c r="E40" s="412"/>
    </row>
    <row r="41" spans="1:6" s="365" customFormat="1" ht="16.5" x14ac:dyDescent="0.3">
      <c r="A41" s="409" t="s">
        <v>101</v>
      </c>
      <c r="B41" s="411" t="s">
        <v>116</v>
      </c>
      <c r="C41" s="407"/>
      <c r="D41" s="407"/>
      <c r="E41" s="410"/>
    </row>
    <row r="42" spans="1:6" s="360" customFormat="1" ht="16.5" x14ac:dyDescent="0.3">
      <c r="A42" s="409"/>
      <c r="B42" s="411" t="s">
        <v>115</v>
      </c>
      <c r="C42" s="407"/>
      <c r="D42" s="407"/>
      <c r="E42" s="410"/>
      <c r="F42" s="365"/>
    </row>
    <row r="43" spans="1:6" s="360" customFormat="1" ht="16.5" x14ac:dyDescent="0.3">
      <c r="A43" s="409"/>
      <c r="B43" s="408" t="s">
        <v>114</v>
      </c>
      <c r="C43" s="407"/>
      <c r="D43" s="407"/>
      <c r="E43" s="407"/>
    </row>
    <row r="44" spans="1:6" s="360" customFormat="1" ht="15.75" x14ac:dyDescent="0.25">
      <c r="A44" s="406"/>
      <c r="B44" s="406"/>
      <c r="C44" s="406"/>
      <c r="D44" s="406"/>
      <c r="E44" s="406"/>
    </row>
  </sheetData>
  <mergeCells count="4">
    <mergeCell ref="A15:F15"/>
    <mergeCell ref="A16:E16"/>
    <mergeCell ref="B17:C17"/>
    <mergeCell ref="B20:I20"/>
  </mergeCells>
  <pageMargins left="0.7" right="0.7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7" workbookViewId="0">
      <selection activeCell="A15" sqref="A15:I47"/>
    </sheetView>
  </sheetViews>
  <sheetFormatPr defaultRowHeight="12.75" x14ac:dyDescent="0.2"/>
  <cols>
    <col min="1" max="1" width="27.5703125" style="405" bestFit="1" customWidth="1"/>
    <col min="2" max="2" width="20.42578125" style="405" customWidth="1"/>
    <col min="3" max="3" width="31.85546875" style="405" customWidth="1"/>
    <col min="4" max="4" width="25.85546875" style="405" bestFit="1" customWidth="1"/>
    <col min="5" max="5" width="25.7109375" style="405" bestFit="1" customWidth="1"/>
    <col min="6" max="6" width="23.140625" style="405" customWidth="1"/>
    <col min="7" max="7" width="28.42578125" style="405" customWidth="1"/>
    <col min="8" max="8" width="21.5703125" style="405" customWidth="1"/>
    <col min="9" max="16384" width="9.140625" style="405"/>
  </cols>
  <sheetData>
    <row r="1" spans="1:9" s="360" customFormat="1" ht="13.5" x14ac:dyDescent="0.25"/>
    <row r="2" spans="1:9" s="360" customFormat="1" ht="13.5" x14ac:dyDescent="0.25"/>
    <row r="3" spans="1:9" s="360" customFormat="1" ht="13.5" x14ac:dyDescent="0.25"/>
    <row r="4" spans="1:9" s="360" customFormat="1" ht="13.5" x14ac:dyDescent="0.25"/>
    <row r="5" spans="1:9" s="360" customFormat="1" ht="13.5" x14ac:dyDescent="0.25"/>
    <row r="6" spans="1:9" s="360" customFormat="1" ht="13.5" x14ac:dyDescent="0.25"/>
    <row r="7" spans="1:9" s="360" customFormat="1" ht="13.5" x14ac:dyDescent="0.25"/>
    <row r="8" spans="1:9" s="360" customFormat="1" ht="13.5" x14ac:dyDescent="0.25"/>
    <row r="9" spans="1:9" s="360" customFormat="1" ht="13.5" x14ac:dyDescent="0.25"/>
    <row r="10" spans="1:9" s="360" customFormat="1" ht="13.5" x14ac:dyDescent="0.25"/>
    <row r="11" spans="1:9" s="360" customFormat="1" ht="13.5" x14ac:dyDescent="0.25"/>
    <row r="12" spans="1:9" s="360" customFormat="1" ht="13.5" x14ac:dyDescent="0.25"/>
    <row r="13" spans="1:9" s="360" customFormat="1" ht="13.5" x14ac:dyDescent="0.25">
      <c r="F13" s="365"/>
      <c r="G13" s="365"/>
      <c r="H13" s="365"/>
      <c r="I13" s="365"/>
    </row>
    <row r="14" spans="1:9" s="360" customFormat="1" ht="15.75" thickBot="1" x14ac:dyDescent="0.35">
      <c r="A14" s="403"/>
      <c r="B14" s="365"/>
      <c r="C14" s="402"/>
      <c r="D14" s="365"/>
      <c r="F14" s="401"/>
      <c r="G14" s="365"/>
      <c r="H14" s="365"/>
      <c r="I14" s="365"/>
    </row>
    <row r="15" spans="1:9" s="360" customFormat="1" ht="19.5" thickBot="1" x14ac:dyDescent="0.35">
      <c r="A15" s="451" t="s">
        <v>2</v>
      </c>
      <c r="B15" s="450"/>
      <c r="C15" s="450"/>
      <c r="D15" s="450"/>
      <c r="E15" s="450"/>
      <c r="F15" s="449"/>
      <c r="G15" s="448"/>
      <c r="H15" s="448"/>
      <c r="I15" s="365"/>
    </row>
    <row r="16" spans="1:9" s="360" customFormat="1" ht="20.100000000000001" customHeight="1" x14ac:dyDescent="0.3">
      <c r="A16" s="398" t="s">
        <v>113</v>
      </c>
      <c r="B16" s="398"/>
      <c r="C16" s="398"/>
      <c r="D16" s="398"/>
      <c r="E16" s="398"/>
      <c r="F16" s="365"/>
      <c r="G16" s="365"/>
      <c r="H16" s="365"/>
      <c r="I16" s="365"/>
    </row>
    <row r="17" spans="1:9" s="360" customFormat="1" ht="20.100000000000001" customHeight="1" x14ac:dyDescent="0.3">
      <c r="A17" s="443" t="s">
        <v>6</v>
      </c>
      <c r="B17" s="447" t="s">
        <v>4</v>
      </c>
      <c r="C17" s="447"/>
      <c r="D17" s="441"/>
      <c r="E17" s="441"/>
      <c r="F17" s="365"/>
      <c r="G17" s="365"/>
      <c r="H17" s="365"/>
      <c r="I17" s="365"/>
    </row>
    <row r="18" spans="1:9" s="360" customFormat="1" ht="20.100000000000001" customHeight="1" x14ac:dyDescent="0.3">
      <c r="A18" s="443" t="s">
        <v>8</v>
      </c>
      <c r="B18" s="446" t="s">
        <v>5</v>
      </c>
      <c r="C18" s="441"/>
      <c r="D18" s="441"/>
      <c r="E18" s="441"/>
      <c r="F18" s="365"/>
      <c r="G18" s="365"/>
      <c r="H18" s="365"/>
      <c r="I18" s="365"/>
    </row>
    <row r="19" spans="1:9" s="360" customFormat="1" ht="20.100000000000001" customHeight="1" x14ac:dyDescent="0.3">
      <c r="A19" s="443" t="s">
        <v>10</v>
      </c>
      <c r="B19" s="446" t="s">
        <v>119</v>
      </c>
      <c r="C19" s="441"/>
      <c r="D19" s="441"/>
      <c r="E19" s="441"/>
      <c r="F19" s="365"/>
      <c r="G19" s="365"/>
      <c r="H19" s="365"/>
      <c r="I19" s="365"/>
    </row>
    <row r="20" spans="1:9" s="360" customFormat="1" ht="20.100000000000001" customHeight="1" x14ac:dyDescent="0.3">
      <c r="A20" s="443" t="s">
        <v>12</v>
      </c>
      <c r="B20" s="445" t="s">
        <v>9</v>
      </c>
      <c r="C20" s="445"/>
      <c r="D20" s="445"/>
      <c r="E20" s="445"/>
      <c r="F20" s="445"/>
      <c r="G20" s="445"/>
      <c r="H20" s="445"/>
      <c r="I20" s="445"/>
    </row>
    <row r="21" spans="1:9" s="360" customFormat="1" ht="20.100000000000001" customHeight="1" x14ac:dyDescent="0.3">
      <c r="A21" s="443" t="s">
        <v>13</v>
      </c>
      <c r="B21" s="444">
        <v>42234</v>
      </c>
      <c r="C21" s="441"/>
      <c r="D21" s="441"/>
      <c r="E21" s="441"/>
      <c r="F21" s="365"/>
      <c r="G21" s="365"/>
      <c r="H21" s="365"/>
      <c r="I21" s="365"/>
    </row>
    <row r="22" spans="1:9" s="360" customFormat="1" ht="20.100000000000001" customHeight="1" x14ac:dyDescent="0.3">
      <c r="A22" s="443" t="s">
        <v>14</v>
      </c>
      <c r="B22" s="444">
        <v>42242</v>
      </c>
      <c r="C22" s="441"/>
      <c r="D22" s="441"/>
      <c r="E22" s="441"/>
      <c r="F22" s="365"/>
      <c r="G22" s="365"/>
      <c r="H22" s="365"/>
      <c r="I22" s="365"/>
    </row>
    <row r="23" spans="1:9" s="360" customFormat="1" ht="20.100000000000001" customHeight="1" x14ac:dyDescent="0.3">
      <c r="A23" s="443"/>
      <c r="B23" s="442" t="s">
        <v>94</v>
      </c>
      <c r="C23" s="441"/>
      <c r="D23" s="441"/>
      <c r="E23" s="441"/>
      <c r="F23" s="365"/>
      <c r="G23" s="365"/>
      <c r="H23" s="365"/>
      <c r="I23" s="365"/>
    </row>
    <row r="24" spans="1:9" s="360" customFormat="1" ht="16.5" x14ac:dyDescent="0.3">
      <c r="A24" s="440" t="s">
        <v>26</v>
      </c>
      <c r="B24" s="439" t="s">
        <v>112</v>
      </c>
      <c r="F24" s="365"/>
      <c r="G24" s="365"/>
      <c r="H24" s="365"/>
      <c r="I24" s="365"/>
    </row>
    <row r="25" spans="1:9" s="360" customFormat="1" ht="16.5" x14ac:dyDescent="0.3">
      <c r="A25" s="409" t="s">
        <v>27</v>
      </c>
      <c r="B25" s="438" t="s">
        <v>120</v>
      </c>
      <c r="C25" s="406"/>
      <c r="D25" s="406"/>
      <c r="E25" s="406"/>
    </row>
    <row r="26" spans="1:9" s="360" customFormat="1" ht="16.5" x14ac:dyDescent="0.3">
      <c r="A26" s="409" t="s">
        <v>29</v>
      </c>
      <c r="B26" s="437">
        <v>72.34</v>
      </c>
      <c r="C26" s="406"/>
      <c r="D26" s="406"/>
      <c r="E26" s="406"/>
    </row>
    <row r="27" spans="1:9" s="360" customFormat="1" ht="16.5" x14ac:dyDescent="0.3">
      <c r="A27" s="436" t="s">
        <v>110</v>
      </c>
      <c r="B27" s="437">
        <f>'[2]Amoxicillin (2)'!D43</f>
        <v>25.97</v>
      </c>
      <c r="C27" s="406"/>
      <c r="D27" s="406"/>
      <c r="E27" s="406"/>
    </row>
    <row r="28" spans="1:9" s="360" customFormat="1" ht="16.5" x14ac:dyDescent="0.3">
      <c r="A28" s="436" t="s">
        <v>109</v>
      </c>
      <c r="B28" s="435">
        <f>'[2]Amoxicillin (2)'!D47</f>
        <v>0.5</v>
      </c>
      <c r="C28" s="406"/>
      <c r="D28" s="406"/>
      <c r="E28" s="406"/>
    </row>
    <row r="29" spans="1:9" s="360" customFormat="1" ht="15.75" x14ac:dyDescent="0.25">
      <c r="A29" s="406"/>
      <c r="B29" s="406"/>
      <c r="C29" s="406"/>
      <c r="D29" s="406"/>
      <c r="E29" s="406"/>
    </row>
    <row r="30" spans="1:9" s="360" customFormat="1" ht="16.5" x14ac:dyDescent="0.3">
      <c r="A30" s="433" t="s">
        <v>108</v>
      </c>
      <c r="B30" s="434" t="s">
        <v>107</v>
      </c>
      <c r="C30" s="433" t="s">
        <v>106</v>
      </c>
      <c r="D30" s="433" t="s">
        <v>105</v>
      </c>
      <c r="E30" s="432" t="s">
        <v>104</v>
      </c>
    </row>
    <row r="31" spans="1:9" s="360" customFormat="1" ht="16.5" x14ac:dyDescent="0.3">
      <c r="A31" s="428">
        <v>1</v>
      </c>
      <c r="B31" s="430">
        <v>219542890</v>
      </c>
      <c r="C31" s="430">
        <v>5230.5</v>
      </c>
      <c r="D31" s="429">
        <v>1.02</v>
      </c>
      <c r="E31" s="431">
        <v>5.98</v>
      </c>
    </row>
    <row r="32" spans="1:9" s="360" customFormat="1" ht="16.5" x14ac:dyDescent="0.3">
      <c r="A32" s="428">
        <v>2</v>
      </c>
      <c r="B32" s="430">
        <v>219104742</v>
      </c>
      <c r="C32" s="430">
        <v>5143.7</v>
      </c>
      <c r="D32" s="429">
        <v>1.03</v>
      </c>
      <c r="E32" s="429">
        <v>5.97</v>
      </c>
    </row>
    <row r="33" spans="1:6" s="360" customFormat="1" ht="16.5" x14ac:dyDescent="0.3">
      <c r="A33" s="428">
        <v>3</v>
      </c>
      <c r="B33" s="430">
        <v>219590758</v>
      </c>
      <c r="C33" s="430">
        <v>5180.6000000000004</v>
      </c>
      <c r="D33" s="429">
        <v>1.02</v>
      </c>
      <c r="E33" s="429">
        <v>5.97</v>
      </c>
    </row>
    <row r="34" spans="1:6" s="360" customFormat="1" ht="16.5" x14ac:dyDescent="0.3">
      <c r="A34" s="428">
        <v>4</v>
      </c>
      <c r="B34" s="430">
        <v>219559120</v>
      </c>
      <c r="C34" s="430">
        <v>5138.7</v>
      </c>
      <c r="D34" s="429">
        <v>1.03</v>
      </c>
      <c r="E34" s="429">
        <v>5.97</v>
      </c>
    </row>
    <row r="35" spans="1:6" s="360" customFormat="1" ht="16.5" x14ac:dyDescent="0.3">
      <c r="A35" s="428">
        <v>5</v>
      </c>
      <c r="B35" s="430">
        <v>219748993</v>
      </c>
      <c r="C35" s="430">
        <v>5145.8</v>
      </c>
      <c r="D35" s="429">
        <v>1.03</v>
      </c>
      <c r="E35" s="429">
        <v>5.97</v>
      </c>
    </row>
    <row r="36" spans="1:6" s="360" customFormat="1" ht="16.5" x14ac:dyDescent="0.3">
      <c r="A36" s="428">
        <v>6</v>
      </c>
      <c r="B36" s="427">
        <v>219657445</v>
      </c>
      <c r="C36" s="427">
        <v>5140.7</v>
      </c>
      <c r="D36" s="426">
        <v>1.03</v>
      </c>
      <c r="E36" s="426">
        <v>5.97</v>
      </c>
    </row>
    <row r="37" spans="1:6" s="360" customFormat="1" ht="16.5" x14ac:dyDescent="0.3">
      <c r="A37" s="425" t="s">
        <v>103</v>
      </c>
      <c r="B37" s="424">
        <f>AVERAGE(B31:B36)</f>
        <v>219533991.33333334</v>
      </c>
      <c r="C37" s="423">
        <f>AVERAGE(C31:C36)</f>
        <v>5163.333333333333</v>
      </c>
      <c r="D37" s="422">
        <f>AVERAGE(D31:D36)</f>
        <v>1.0266666666666666</v>
      </c>
      <c r="E37" s="422">
        <f>AVERAGE(E31:E36)</f>
        <v>5.9716666666666667</v>
      </c>
    </row>
    <row r="38" spans="1:6" s="360" customFormat="1" ht="16.5" x14ac:dyDescent="0.3">
      <c r="A38" s="421" t="s">
        <v>102</v>
      </c>
      <c r="B38" s="420">
        <f>(STDEV(B31:B36)/B37)</f>
        <v>1.0178482055424086E-3</v>
      </c>
      <c r="C38" s="419"/>
      <c r="D38" s="419"/>
      <c r="E38" s="418"/>
      <c r="F38" s="365"/>
    </row>
    <row r="39" spans="1:6" s="365" customFormat="1" ht="16.5" x14ac:dyDescent="0.3">
      <c r="A39" s="417" t="s">
        <v>65</v>
      </c>
      <c r="B39" s="416">
        <f>COUNT(B31:B36)</f>
        <v>6</v>
      </c>
      <c r="C39" s="415"/>
      <c r="D39" s="414"/>
      <c r="E39" s="413"/>
    </row>
    <row r="40" spans="1:6" s="365" customFormat="1" ht="15.75" x14ac:dyDescent="0.25">
      <c r="A40" s="406"/>
      <c r="B40" s="406"/>
      <c r="C40" s="406"/>
      <c r="D40" s="406"/>
      <c r="E40" s="412"/>
    </row>
    <row r="41" spans="1:6" s="365" customFormat="1" ht="16.5" x14ac:dyDescent="0.3">
      <c r="A41" s="409" t="s">
        <v>101</v>
      </c>
      <c r="B41" s="411" t="s">
        <v>116</v>
      </c>
      <c r="C41" s="407"/>
      <c r="D41" s="407"/>
      <c r="E41" s="410"/>
    </row>
    <row r="42" spans="1:6" s="360" customFormat="1" ht="16.5" x14ac:dyDescent="0.3">
      <c r="A42" s="409"/>
      <c r="B42" s="411" t="s">
        <v>115</v>
      </c>
      <c r="C42" s="407"/>
      <c r="D42" s="407"/>
      <c r="E42" s="410"/>
      <c r="F42" s="365"/>
    </row>
    <row r="43" spans="1:6" s="360" customFormat="1" ht="16.5" x14ac:dyDescent="0.3">
      <c r="A43" s="409"/>
      <c r="B43" s="408" t="s">
        <v>114</v>
      </c>
      <c r="C43" s="407"/>
      <c r="D43" s="407"/>
      <c r="E43" s="407"/>
    </row>
    <row r="44" spans="1:6" s="360" customFormat="1" ht="15.75" x14ac:dyDescent="0.25">
      <c r="A44" s="406"/>
      <c r="B44" s="406"/>
      <c r="C44" s="406"/>
      <c r="D44" s="406"/>
      <c r="E44" s="406"/>
    </row>
  </sheetData>
  <mergeCells count="4">
    <mergeCell ref="A15:F15"/>
    <mergeCell ref="A16:E16"/>
    <mergeCell ref="B17:C17"/>
    <mergeCell ref="B20:I20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7" workbookViewId="0">
      <selection activeCell="D39" sqref="D39"/>
    </sheetView>
  </sheetViews>
  <sheetFormatPr defaultRowHeight="12.75" x14ac:dyDescent="0.2"/>
  <cols>
    <col min="1" max="1" width="27.5703125" style="405" bestFit="1" customWidth="1"/>
    <col min="2" max="2" width="20.42578125" style="405" customWidth="1"/>
    <col min="3" max="3" width="31.85546875" style="405" customWidth="1"/>
    <col min="4" max="4" width="25.85546875" style="405" bestFit="1" customWidth="1"/>
    <col min="5" max="5" width="25.7109375" style="405" bestFit="1" customWidth="1"/>
    <col min="6" max="6" width="23.140625" style="405" customWidth="1"/>
    <col min="7" max="7" width="28.42578125" style="405" customWidth="1"/>
    <col min="8" max="8" width="21.5703125" style="405" customWidth="1"/>
    <col min="9" max="16384" width="9.140625" style="405"/>
  </cols>
  <sheetData>
    <row r="1" spans="1:9" s="360" customFormat="1" ht="13.5" x14ac:dyDescent="0.25"/>
    <row r="2" spans="1:9" s="360" customFormat="1" ht="13.5" x14ac:dyDescent="0.25"/>
    <row r="3" spans="1:9" s="360" customFormat="1" ht="13.5" x14ac:dyDescent="0.25"/>
    <row r="4" spans="1:9" s="360" customFormat="1" ht="13.5" x14ac:dyDescent="0.25"/>
    <row r="5" spans="1:9" s="360" customFormat="1" ht="13.5" x14ac:dyDescent="0.25"/>
    <row r="6" spans="1:9" s="360" customFormat="1" ht="13.5" x14ac:dyDescent="0.25"/>
    <row r="7" spans="1:9" s="360" customFormat="1" ht="13.5" x14ac:dyDescent="0.25"/>
    <row r="8" spans="1:9" s="360" customFormat="1" ht="13.5" x14ac:dyDescent="0.25"/>
    <row r="9" spans="1:9" s="360" customFormat="1" ht="13.5" x14ac:dyDescent="0.25"/>
    <row r="10" spans="1:9" s="360" customFormat="1" ht="13.5" x14ac:dyDescent="0.25"/>
    <row r="11" spans="1:9" s="360" customFormat="1" ht="13.5" x14ac:dyDescent="0.25"/>
    <row r="12" spans="1:9" s="360" customFormat="1" ht="13.5" x14ac:dyDescent="0.25"/>
    <row r="13" spans="1:9" s="360" customFormat="1" ht="13.5" x14ac:dyDescent="0.25">
      <c r="F13" s="365"/>
      <c r="G13" s="365"/>
      <c r="H13" s="365"/>
      <c r="I13" s="365"/>
    </row>
    <row r="14" spans="1:9" s="360" customFormat="1" ht="15.75" thickBot="1" x14ac:dyDescent="0.35">
      <c r="A14" s="403"/>
      <c r="B14" s="365"/>
      <c r="C14" s="402"/>
      <c r="D14" s="365"/>
      <c r="F14" s="401"/>
      <c r="G14" s="365"/>
      <c r="H14" s="365"/>
      <c r="I14" s="365"/>
    </row>
    <row r="15" spans="1:9" s="360" customFormat="1" ht="19.5" thickBot="1" x14ac:dyDescent="0.35">
      <c r="A15" s="451" t="s">
        <v>2</v>
      </c>
      <c r="B15" s="450"/>
      <c r="C15" s="450"/>
      <c r="D15" s="450"/>
      <c r="E15" s="450"/>
      <c r="F15" s="449"/>
      <c r="G15" s="448"/>
      <c r="H15" s="448"/>
      <c r="I15" s="365"/>
    </row>
    <row r="16" spans="1:9" s="360" customFormat="1" ht="20.100000000000001" customHeight="1" x14ac:dyDescent="0.3">
      <c r="A16" s="398" t="s">
        <v>113</v>
      </c>
      <c r="B16" s="398"/>
      <c r="C16" s="398"/>
      <c r="D16" s="398"/>
      <c r="E16" s="398"/>
      <c r="F16" s="365"/>
      <c r="G16" s="365"/>
      <c r="H16" s="365"/>
      <c r="I16" s="365"/>
    </row>
    <row r="17" spans="1:9" s="360" customFormat="1" ht="20.100000000000001" customHeight="1" x14ac:dyDescent="0.3">
      <c r="A17" s="443" t="s">
        <v>6</v>
      </c>
      <c r="B17" s="447" t="s">
        <v>4</v>
      </c>
      <c r="C17" s="447"/>
      <c r="D17" s="441"/>
      <c r="E17" s="441"/>
      <c r="F17" s="365"/>
      <c r="G17" s="365"/>
      <c r="H17" s="365"/>
      <c r="I17" s="365"/>
    </row>
    <row r="18" spans="1:9" s="360" customFormat="1" ht="20.100000000000001" customHeight="1" x14ac:dyDescent="0.3">
      <c r="A18" s="443" t="s">
        <v>8</v>
      </c>
      <c r="B18" s="446" t="s">
        <v>5</v>
      </c>
      <c r="C18" s="441"/>
      <c r="D18" s="441"/>
      <c r="E18" s="441"/>
      <c r="F18" s="365"/>
      <c r="G18" s="365"/>
      <c r="H18" s="365"/>
      <c r="I18" s="365"/>
    </row>
    <row r="19" spans="1:9" s="360" customFormat="1" ht="20.100000000000001" customHeight="1" x14ac:dyDescent="0.3">
      <c r="A19" s="443" t="s">
        <v>10</v>
      </c>
      <c r="B19" s="446" t="s">
        <v>119</v>
      </c>
      <c r="C19" s="441"/>
      <c r="D19" s="441"/>
      <c r="E19" s="441"/>
      <c r="F19" s="365"/>
      <c r="G19" s="365"/>
      <c r="H19" s="365"/>
      <c r="I19" s="365"/>
    </row>
    <row r="20" spans="1:9" s="360" customFormat="1" ht="20.100000000000001" customHeight="1" x14ac:dyDescent="0.3">
      <c r="A20" s="443" t="s">
        <v>12</v>
      </c>
      <c r="B20" s="445" t="s">
        <v>9</v>
      </c>
      <c r="C20" s="445"/>
      <c r="D20" s="445"/>
      <c r="E20" s="445"/>
      <c r="F20" s="445"/>
      <c r="G20" s="445"/>
      <c r="H20" s="445"/>
      <c r="I20" s="445"/>
    </row>
    <row r="21" spans="1:9" s="360" customFormat="1" ht="20.100000000000001" customHeight="1" x14ac:dyDescent="0.3">
      <c r="A21" s="443" t="s">
        <v>13</v>
      </c>
      <c r="B21" s="444">
        <v>42234</v>
      </c>
      <c r="C21" s="441"/>
      <c r="D21" s="441"/>
      <c r="E21" s="441"/>
      <c r="F21" s="365"/>
      <c r="G21" s="365"/>
      <c r="H21" s="365"/>
      <c r="I21" s="365"/>
    </row>
    <row r="22" spans="1:9" s="360" customFormat="1" ht="20.100000000000001" customHeight="1" x14ac:dyDescent="0.3">
      <c r="A22" s="443" t="s">
        <v>14</v>
      </c>
      <c r="B22" s="444">
        <v>42242</v>
      </c>
      <c r="C22" s="441"/>
      <c r="D22" s="441"/>
      <c r="E22" s="441"/>
      <c r="F22" s="365"/>
      <c r="G22" s="365"/>
      <c r="H22" s="365"/>
      <c r="I22" s="365"/>
    </row>
    <row r="23" spans="1:9" s="360" customFormat="1" ht="20.100000000000001" customHeight="1" x14ac:dyDescent="0.3">
      <c r="A23" s="443"/>
      <c r="B23" s="442" t="s">
        <v>94</v>
      </c>
      <c r="C23" s="441"/>
      <c r="D23" s="441"/>
      <c r="E23" s="441"/>
      <c r="F23" s="365"/>
      <c r="G23" s="365"/>
      <c r="H23" s="365"/>
      <c r="I23" s="365"/>
    </row>
    <row r="24" spans="1:9" s="360" customFormat="1" ht="16.5" x14ac:dyDescent="0.3">
      <c r="A24" s="440" t="s">
        <v>26</v>
      </c>
      <c r="B24" s="439" t="s">
        <v>112</v>
      </c>
      <c r="F24" s="365"/>
      <c r="G24" s="365"/>
      <c r="H24" s="365"/>
      <c r="I24" s="365"/>
    </row>
    <row r="25" spans="1:9" s="360" customFormat="1" ht="16.5" x14ac:dyDescent="0.3">
      <c r="A25" s="409" t="s">
        <v>27</v>
      </c>
      <c r="B25" s="438" t="s">
        <v>117</v>
      </c>
      <c r="C25" s="406"/>
      <c r="D25" s="406"/>
      <c r="E25" s="406"/>
    </row>
    <row r="26" spans="1:9" s="360" customFormat="1" ht="16.5" x14ac:dyDescent="0.3">
      <c r="A26" s="409" t="s">
        <v>29</v>
      </c>
      <c r="B26" s="437">
        <v>96.4</v>
      </c>
      <c r="C26" s="406"/>
      <c r="D26" s="406"/>
      <c r="E26" s="406"/>
    </row>
    <row r="27" spans="1:9" s="360" customFormat="1" ht="16.5" x14ac:dyDescent="0.3">
      <c r="A27" s="436" t="s">
        <v>110</v>
      </c>
      <c r="B27" s="437">
        <f>'[2]Clavulanic acid (2)'!D43</f>
        <v>11.29</v>
      </c>
      <c r="C27" s="406"/>
      <c r="D27" s="406"/>
      <c r="E27" s="406"/>
    </row>
    <row r="28" spans="1:9" s="360" customFormat="1" ht="16.5" x14ac:dyDescent="0.3">
      <c r="A28" s="436" t="s">
        <v>109</v>
      </c>
      <c r="B28" s="435">
        <f>'[2]Clavulanic acid (2)'!D47</f>
        <v>0.2</v>
      </c>
      <c r="C28" s="406"/>
      <c r="D28" s="406"/>
      <c r="E28" s="406"/>
    </row>
    <row r="29" spans="1:9" s="360" customFormat="1" ht="15.75" x14ac:dyDescent="0.25">
      <c r="A29" s="406"/>
      <c r="B29" s="406"/>
      <c r="C29" s="406"/>
      <c r="D29" s="406"/>
      <c r="E29" s="406"/>
    </row>
    <row r="30" spans="1:9" s="360" customFormat="1" ht="16.5" x14ac:dyDescent="0.3">
      <c r="A30" s="433" t="s">
        <v>108</v>
      </c>
      <c r="B30" s="434" t="s">
        <v>107</v>
      </c>
      <c r="C30" s="433" t="s">
        <v>106</v>
      </c>
      <c r="D30" s="433" t="s">
        <v>105</v>
      </c>
      <c r="E30" s="432" t="s">
        <v>104</v>
      </c>
    </row>
    <row r="31" spans="1:9" s="360" customFormat="1" ht="16.5" x14ac:dyDescent="0.3">
      <c r="A31" s="428">
        <v>1</v>
      </c>
      <c r="B31" s="430">
        <v>137329411</v>
      </c>
      <c r="C31" s="430">
        <v>7143.4</v>
      </c>
      <c r="D31" s="429">
        <v>1.26</v>
      </c>
      <c r="E31" s="431">
        <v>3.79</v>
      </c>
    </row>
    <row r="32" spans="1:9" s="360" customFormat="1" ht="16.5" x14ac:dyDescent="0.3">
      <c r="A32" s="428">
        <v>2</v>
      </c>
      <c r="B32" s="430">
        <v>136898406</v>
      </c>
      <c r="C32" s="430">
        <v>7038.1</v>
      </c>
      <c r="D32" s="429">
        <v>1.23</v>
      </c>
      <c r="E32" s="429">
        <v>3.79</v>
      </c>
    </row>
    <row r="33" spans="1:6" s="360" customFormat="1" ht="16.5" x14ac:dyDescent="0.3">
      <c r="A33" s="428">
        <v>3</v>
      </c>
      <c r="B33" s="430">
        <v>137207898</v>
      </c>
      <c r="C33" s="430">
        <v>7008.7</v>
      </c>
      <c r="D33" s="429">
        <v>1.25</v>
      </c>
      <c r="E33" s="429">
        <v>3.79</v>
      </c>
    </row>
    <row r="34" spans="1:6" s="360" customFormat="1" ht="16.5" x14ac:dyDescent="0.3">
      <c r="A34" s="428">
        <v>4</v>
      </c>
      <c r="B34" s="430">
        <v>137079061</v>
      </c>
      <c r="C34" s="430">
        <v>7005.9</v>
      </c>
      <c r="D34" s="429">
        <v>1.22</v>
      </c>
      <c r="E34" s="429">
        <v>3.79</v>
      </c>
    </row>
    <row r="35" spans="1:6" s="360" customFormat="1" ht="16.5" x14ac:dyDescent="0.3">
      <c r="A35" s="428">
        <v>5</v>
      </c>
      <c r="B35" s="430">
        <v>137067094</v>
      </c>
      <c r="C35" s="430">
        <v>7021.7</v>
      </c>
      <c r="D35" s="429">
        <v>1.21</v>
      </c>
      <c r="E35" s="429">
        <v>3.79</v>
      </c>
    </row>
    <row r="36" spans="1:6" s="360" customFormat="1" ht="16.5" x14ac:dyDescent="0.3">
      <c r="A36" s="428">
        <v>6</v>
      </c>
      <c r="B36" s="427">
        <v>137015357</v>
      </c>
      <c r="C36" s="427">
        <v>7021.7</v>
      </c>
      <c r="D36" s="426">
        <v>1.23</v>
      </c>
      <c r="E36" s="426">
        <v>3.79</v>
      </c>
    </row>
    <row r="37" spans="1:6" s="360" customFormat="1" ht="16.5" x14ac:dyDescent="0.3">
      <c r="A37" s="425" t="s">
        <v>103</v>
      </c>
      <c r="B37" s="424">
        <f>AVERAGE(B31:B36)</f>
        <v>137099537.83333334</v>
      </c>
      <c r="C37" s="423">
        <f>AVERAGE(C31:C36)</f>
        <v>7039.9166666666652</v>
      </c>
      <c r="D37" s="422">
        <f>AVERAGE(D31:D36)</f>
        <v>1.2333333333333334</v>
      </c>
      <c r="E37" s="422">
        <f>AVERAGE(E31:E36)</f>
        <v>3.7899999999999996</v>
      </c>
    </row>
    <row r="38" spans="1:6" s="360" customFormat="1" ht="16.5" x14ac:dyDescent="0.3">
      <c r="A38" s="421" t="s">
        <v>102</v>
      </c>
      <c r="B38" s="420">
        <f>(STDEV(B31:B36)/B37)</f>
        <v>1.0994117901613986E-3</v>
      </c>
      <c r="C38" s="419"/>
      <c r="D38" s="419"/>
      <c r="E38" s="418"/>
      <c r="F38" s="365"/>
    </row>
    <row r="39" spans="1:6" s="365" customFormat="1" ht="16.5" x14ac:dyDescent="0.3">
      <c r="A39" s="417" t="s">
        <v>65</v>
      </c>
      <c r="B39" s="416">
        <f>COUNT(B31:B36)</f>
        <v>6</v>
      </c>
      <c r="C39" s="415"/>
      <c r="D39" s="414"/>
      <c r="E39" s="413"/>
    </row>
    <row r="40" spans="1:6" s="365" customFormat="1" ht="15.75" x14ac:dyDescent="0.25">
      <c r="A40" s="406"/>
      <c r="B40" s="406"/>
      <c r="C40" s="406"/>
      <c r="D40" s="406"/>
      <c r="E40" s="412"/>
    </row>
    <row r="41" spans="1:6" s="365" customFormat="1" ht="16.5" x14ac:dyDescent="0.3">
      <c r="A41" s="409" t="s">
        <v>101</v>
      </c>
      <c r="B41" s="411" t="s">
        <v>116</v>
      </c>
      <c r="C41" s="407"/>
      <c r="D41" s="407"/>
      <c r="E41" s="410"/>
    </row>
    <row r="42" spans="1:6" s="360" customFormat="1" ht="16.5" x14ac:dyDescent="0.3">
      <c r="A42" s="409"/>
      <c r="B42" s="411" t="s">
        <v>115</v>
      </c>
      <c r="C42" s="407"/>
      <c r="D42" s="407"/>
      <c r="E42" s="410"/>
      <c r="F42" s="365"/>
    </row>
    <row r="43" spans="1:6" s="360" customFormat="1" ht="16.5" x14ac:dyDescent="0.3">
      <c r="A43" s="409"/>
      <c r="B43" s="408" t="s">
        <v>114</v>
      </c>
      <c r="C43" s="407"/>
      <c r="D43" s="407"/>
      <c r="E43" s="407"/>
    </row>
    <row r="44" spans="1:6" s="360" customFormat="1" ht="15.75" x14ac:dyDescent="0.25">
      <c r="A44" s="406"/>
      <c r="B44" s="406"/>
      <c r="C44" s="406"/>
      <c r="D44" s="406"/>
      <c r="E44" s="406"/>
    </row>
  </sheetData>
  <mergeCells count="4">
    <mergeCell ref="A15:F15"/>
    <mergeCell ref="A16:E16"/>
    <mergeCell ref="B17:C17"/>
    <mergeCell ref="B20:I20"/>
  </mergeCells>
  <pageMargins left="0.7" right="0.7" top="0.75" bottom="0.75" header="0.3" footer="0.3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D37" sqref="D37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331" t="s">
        <v>0</v>
      </c>
      <c r="B1" s="331"/>
      <c r="C1" s="331"/>
      <c r="D1" s="331"/>
      <c r="E1" s="331"/>
      <c r="F1" s="331"/>
      <c r="G1" s="56"/>
    </row>
    <row r="2" spans="1:7" ht="12.75" customHeight="1" x14ac:dyDescent="0.25">
      <c r="A2" s="331"/>
      <c r="B2" s="331"/>
      <c r="C2" s="331"/>
      <c r="D2" s="331"/>
      <c r="E2" s="331"/>
      <c r="F2" s="331"/>
      <c r="G2" s="56"/>
    </row>
    <row r="3" spans="1:7" ht="12.75" customHeight="1" x14ac:dyDescent="0.25">
      <c r="A3" s="331"/>
      <c r="B3" s="331"/>
      <c r="C3" s="331"/>
      <c r="D3" s="331"/>
      <c r="E3" s="331"/>
      <c r="F3" s="331"/>
      <c r="G3" s="56"/>
    </row>
    <row r="4" spans="1:7" ht="12.75" customHeight="1" x14ac:dyDescent="0.25">
      <c r="A4" s="331"/>
      <c r="B4" s="331"/>
      <c r="C4" s="331"/>
      <c r="D4" s="331"/>
      <c r="E4" s="331"/>
      <c r="F4" s="331"/>
      <c r="G4" s="56"/>
    </row>
    <row r="5" spans="1:7" ht="12.75" customHeight="1" x14ac:dyDescent="0.25">
      <c r="A5" s="331"/>
      <c r="B5" s="331"/>
      <c r="C5" s="331"/>
      <c r="D5" s="331"/>
      <c r="E5" s="331"/>
      <c r="F5" s="331"/>
      <c r="G5" s="56"/>
    </row>
    <row r="6" spans="1:7" ht="12.75" customHeight="1" x14ac:dyDescent="0.25">
      <c r="A6" s="331"/>
      <c r="B6" s="331"/>
      <c r="C6" s="331"/>
      <c r="D6" s="331"/>
      <c r="E6" s="331"/>
      <c r="F6" s="331"/>
      <c r="G6" s="56"/>
    </row>
    <row r="7" spans="1:7" ht="12.75" customHeight="1" x14ac:dyDescent="0.25">
      <c r="A7" s="331"/>
      <c r="B7" s="331"/>
      <c r="C7" s="331"/>
      <c r="D7" s="331"/>
      <c r="E7" s="331"/>
      <c r="F7" s="331"/>
      <c r="G7" s="56"/>
    </row>
    <row r="8" spans="1:7" ht="15" customHeight="1" x14ac:dyDescent="0.25">
      <c r="A8" s="330" t="s">
        <v>1</v>
      </c>
      <c r="B8" s="330"/>
      <c r="C8" s="330"/>
      <c r="D8" s="330"/>
      <c r="E8" s="330"/>
      <c r="F8" s="330"/>
      <c r="G8" s="57"/>
    </row>
    <row r="9" spans="1:7" ht="12.75" customHeight="1" x14ac:dyDescent="0.25">
      <c r="A9" s="330"/>
      <c r="B9" s="330"/>
      <c r="C9" s="330"/>
      <c r="D9" s="330"/>
      <c r="E9" s="330"/>
      <c r="F9" s="330"/>
      <c r="G9" s="57"/>
    </row>
    <row r="10" spans="1:7" ht="12.75" customHeight="1" x14ac:dyDescent="0.25">
      <c r="A10" s="330"/>
      <c r="B10" s="330"/>
      <c r="C10" s="330"/>
      <c r="D10" s="330"/>
      <c r="E10" s="330"/>
      <c r="F10" s="330"/>
      <c r="G10" s="57"/>
    </row>
    <row r="11" spans="1:7" ht="12.75" customHeight="1" x14ac:dyDescent="0.25">
      <c r="A11" s="330"/>
      <c r="B11" s="330"/>
      <c r="C11" s="330"/>
      <c r="D11" s="330"/>
      <c r="E11" s="330"/>
      <c r="F11" s="330"/>
      <c r="G11" s="57"/>
    </row>
    <row r="12" spans="1:7" ht="12.75" customHeight="1" x14ac:dyDescent="0.25">
      <c r="A12" s="330"/>
      <c r="B12" s="330"/>
      <c r="C12" s="330"/>
      <c r="D12" s="330"/>
      <c r="E12" s="330"/>
      <c r="F12" s="330"/>
      <c r="G12" s="57"/>
    </row>
    <row r="13" spans="1:7" ht="12.75" customHeight="1" x14ac:dyDescent="0.25">
      <c r="A13" s="330"/>
      <c r="B13" s="330"/>
      <c r="C13" s="330"/>
      <c r="D13" s="330"/>
      <c r="E13" s="330"/>
      <c r="F13" s="330"/>
      <c r="G13" s="57"/>
    </row>
    <row r="14" spans="1:7" ht="12.75" customHeight="1" x14ac:dyDescent="0.25">
      <c r="A14" s="330"/>
      <c r="B14" s="330"/>
      <c r="C14" s="330"/>
      <c r="D14" s="330"/>
      <c r="E14" s="330"/>
      <c r="F14" s="330"/>
      <c r="G14" s="57"/>
    </row>
    <row r="15" spans="1:7" ht="13.5" customHeight="1" x14ac:dyDescent="0.25"/>
    <row r="16" spans="1:7" ht="19.5" customHeight="1" x14ac:dyDescent="0.3">
      <c r="A16" s="326" t="s">
        <v>2</v>
      </c>
      <c r="B16" s="327"/>
      <c r="C16" s="327"/>
      <c r="D16" s="327"/>
      <c r="E16" s="327"/>
      <c r="F16" s="328"/>
    </row>
    <row r="17" spans="1:13" ht="18.75" customHeight="1" x14ac:dyDescent="0.25">
      <c r="A17" s="329" t="s">
        <v>3</v>
      </c>
      <c r="B17" s="329"/>
      <c r="C17" s="329"/>
      <c r="D17" s="329"/>
      <c r="E17" s="329"/>
      <c r="F17" s="329"/>
    </row>
    <row r="18" spans="1:13" x14ac:dyDescent="0.25">
      <c r="B18" s="1" t="s">
        <v>4</v>
      </c>
    </row>
    <row r="19" spans="1:13" x14ac:dyDescent="0.25">
      <c r="B19" s="1" t="s">
        <v>5</v>
      </c>
    </row>
    <row r="20" spans="1:13" ht="16.5" customHeight="1" x14ac:dyDescent="0.3">
      <c r="A20" s="3" t="s">
        <v>6</v>
      </c>
      <c r="B20" s="58" t="s">
        <v>7</v>
      </c>
    </row>
    <row r="21" spans="1:13" ht="16.5" customHeight="1" x14ac:dyDescent="0.3">
      <c r="A21" s="3" t="s">
        <v>8</v>
      </c>
      <c r="B21" s="58" t="s">
        <v>9</v>
      </c>
    </row>
    <row r="22" spans="1:13" ht="16.5" customHeight="1" x14ac:dyDescent="0.3">
      <c r="A22" s="3" t="s">
        <v>10</v>
      </c>
      <c r="B22" s="58" t="s">
        <v>11</v>
      </c>
    </row>
    <row r="23" spans="1:13" ht="16.5" customHeight="1" x14ac:dyDescent="0.3">
      <c r="A23" s="3" t="s">
        <v>12</v>
      </c>
      <c r="B23" s="58">
        <v>0</v>
      </c>
    </row>
    <row r="24" spans="1:13" ht="16.5" customHeight="1" x14ac:dyDescent="0.3">
      <c r="A24" s="3" t="s">
        <v>13</v>
      </c>
      <c r="B24" s="59">
        <v>42234</v>
      </c>
    </row>
    <row r="25" spans="1:13" ht="16.5" customHeight="1" x14ac:dyDescent="0.3">
      <c r="A25" s="3" t="s">
        <v>14</v>
      </c>
      <c r="B25" s="59">
        <v>42242</v>
      </c>
    </row>
    <row r="27" spans="1:13" ht="13.5" customHeight="1" x14ac:dyDescent="0.25"/>
    <row r="28" spans="1:13" ht="17.25" customHeight="1" x14ac:dyDescent="0.3">
      <c r="B28" s="5"/>
      <c r="C28" s="6" t="s">
        <v>15</v>
      </c>
      <c r="D28" s="6" t="s">
        <v>16</v>
      </c>
      <c r="E28" s="7"/>
      <c r="F28" s="7"/>
      <c r="G28" s="7"/>
      <c r="H28" s="8"/>
      <c r="I28" s="7"/>
      <c r="J28" s="7"/>
      <c r="K28" s="7"/>
      <c r="L28" s="9"/>
      <c r="M28" s="9"/>
    </row>
    <row r="29" spans="1:13" ht="16.5" customHeight="1" x14ac:dyDescent="0.25">
      <c r="B29" s="10">
        <v>17.04252</v>
      </c>
      <c r="C29" s="11">
        <v>28.877310000000001</v>
      </c>
      <c r="D29" s="11">
        <v>29.365970000000001</v>
      </c>
      <c r="E29" s="12"/>
      <c r="F29" s="12"/>
      <c r="G29" s="12"/>
      <c r="H29" s="8"/>
      <c r="I29" s="12"/>
      <c r="J29" s="12"/>
      <c r="K29" s="12"/>
      <c r="L29" s="9"/>
      <c r="M29" s="9"/>
    </row>
    <row r="30" spans="1:13" ht="15.75" customHeight="1" x14ac:dyDescent="0.25">
      <c r="B30" s="13"/>
      <c r="C30" s="11">
        <v>28.871490000000001</v>
      </c>
      <c r="D30" s="11">
        <v>29.352730000000001</v>
      </c>
      <c r="E30" s="12"/>
      <c r="F30" s="12"/>
      <c r="G30" s="12"/>
      <c r="H30" s="8"/>
      <c r="I30" s="12"/>
      <c r="J30" s="12"/>
      <c r="K30" s="12"/>
      <c r="L30" s="9"/>
      <c r="M30" s="9"/>
    </row>
    <row r="31" spans="1:13" ht="16.5" customHeight="1" x14ac:dyDescent="0.25">
      <c r="B31" s="13"/>
      <c r="C31" s="14">
        <v>28.855709999999998</v>
      </c>
      <c r="D31" s="14">
        <v>29.4176</v>
      </c>
      <c r="E31" s="12"/>
      <c r="F31" s="12"/>
      <c r="G31" s="12"/>
      <c r="H31" s="8"/>
      <c r="I31" s="12"/>
      <c r="J31" s="12"/>
      <c r="K31" s="12"/>
      <c r="L31" s="9"/>
      <c r="M31" s="9"/>
    </row>
    <row r="32" spans="1:13" ht="16.5" customHeight="1" x14ac:dyDescent="0.25">
      <c r="B32" s="13"/>
      <c r="C32" s="15"/>
      <c r="D32" s="16"/>
      <c r="E32" s="12"/>
      <c r="F32" s="12"/>
      <c r="G32" s="12"/>
      <c r="H32" s="8"/>
      <c r="I32" s="12"/>
      <c r="J32" s="12"/>
      <c r="K32" s="12"/>
      <c r="L32" s="9"/>
      <c r="M32" s="9"/>
    </row>
    <row r="33" spans="1:13" ht="17.25" customHeight="1" x14ac:dyDescent="0.3">
      <c r="B33" s="17">
        <f>AVERAGE(B29:B32)</f>
        <v>17.04252</v>
      </c>
      <c r="C33" s="17">
        <f>AVERAGE(C29:C32)</f>
        <v>28.868170000000003</v>
      </c>
      <c r="D33" s="17">
        <f>AVERAGE(D29:D32)</f>
        <v>29.378766666666667</v>
      </c>
      <c r="E33" s="18"/>
      <c r="F33" s="18"/>
      <c r="G33" s="18"/>
      <c r="H33" s="8"/>
      <c r="I33" s="18"/>
      <c r="J33" s="18"/>
      <c r="K33" s="18"/>
      <c r="L33" s="9"/>
      <c r="M33" s="9"/>
    </row>
    <row r="34" spans="1:13" ht="16.5" customHeight="1" x14ac:dyDescent="0.25">
      <c r="B34" s="19"/>
      <c r="C34" s="19"/>
      <c r="D34" s="19"/>
      <c r="E34" s="8"/>
      <c r="F34" s="8"/>
      <c r="G34" s="8"/>
      <c r="H34" s="8"/>
      <c r="I34" s="8"/>
      <c r="J34" s="8"/>
      <c r="K34" s="8"/>
      <c r="L34" s="9"/>
      <c r="M34" s="9"/>
    </row>
    <row r="35" spans="1:13" ht="16.5" customHeight="1" x14ac:dyDescent="0.25">
      <c r="B35" s="20" t="s">
        <v>17</v>
      </c>
      <c r="C35" s="21">
        <f>C33-B33</f>
        <v>11.825650000000003</v>
      </c>
      <c r="D35" s="19"/>
      <c r="E35" s="8"/>
      <c r="F35" s="22"/>
      <c r="G35" s="8"/>
      <c r="H35" s="8"/>
      <c r="I35" s="8"/>
      <c r="J35" s="22"/>
      <c r="K35" s="8"/>
      <c r="L35" s="9"/>
      <c r="M35" s="9"/>
    </row>
    <row r="36" spans="1:13" ht="16.5" customHeight="1" x14ac:dyDescent="0.25">
      <c r="B36" s="19"/>
      <c r="C36" s="23"/>
      <c r="D36" s="19"/>
      <c r="E36" s="8"/>
      <c r="F36" s="22"/>
      <c r="G36" s="8"/>
      <c r="H36" s="8"/>
      <c r="I36" s="8"/>
      <c r="J36" s="22"/>
      <c r="K36" s="8"/>
      <c r="L36" s="9"/>
      <c r="M36" s="9"/>
    </row>
    <row r="37" spans="1:13" ht="16.5" customHeight="1" x14ac:dyDescent="0.25">
      <c r="B37" s="20" t="s">
        <v>18</v>
      </c>
      <c r="C37" s="21">
        <f>D33-B33</f>
        <v>12.336246666666668</v>
      </c>
      <c r="D37" s="19"/>
      <c r="E37" s="8"/>
      <c r="F37" s="22"/>
      <c r="G37" s="8"/>
      <c r="H37" s="8"/>
      <c r="I37" s="8"/>
      <c r="J37" s="22"/>
      <c r="K37" s="8"/>
      <c r="L37" s="9"/>
      <c r="M37" s="9"/>
    </row>
    <row r="38" spans="1:13" ht="16.5" customHeight="1" x14ac:dyDescent="0.25">
      <c r="B38" s="19"/>
      <c r="C38" s="23"/>
      <c r="D38" s="19"/>
      <c r="E38" s="8"/>
      <c r="F38" s="24"/>
      <c r="G38" s="25"/>
      <c r="H38" s="25"/>
      <c r="I38" s="25"/>
      <c r="J38" s="24"/>
      <c r="K38" s="8"/>
      <c r="L38" s="9"/>
      <c r="M38" s="9"/>
    </row>
    <row r="39" spans="1:13" ht="32.25" customHeight="1" x14ac:dyDescent="0.25">
      <c r="B39" s="26" t="s">
        <v>19</v>
      </c>
      <c r="C39" s="27">
        <f>C37/C35</f>
        <v>1.0431770487598284</v>
      </c>
      <c r="D39" s="19"/>
      <c r="E39" s="28"/>
      <c r="F39" s="29"/>
      <c r="G39" s="25"/>
      <c r="H39" s="25"/>
      <c r="I39" s="30"/>
      <c r="J39" s="29"/>
      <c r="K39" s="8"/>
      <c r="L39" s="9"/>
      <c r="M39" s="9"/>
    </row>
    <row r="40" spans="1:13" ht="14.25" customHeight="1" x14ac:dyDescent="0.25">
      <c r="A40" s="31"/>
      <c r="B40" s="32"/>
      <c r="C40" s="33"/>
      <c r="D40" s="34"/>
      <c r="E40" s="33"/>
      <c r="G40" s="35"/>
      <c r="H40" s="35"/>
      <c r="I40" s="36"/>
      <c r="J40" s="37"/>
    </row>
    <row r="41" spans="1:13" ht="16.5" customHeight="1" x14ac:dyDescent="0.3">
      <c r="A41" s="4"/>
      <c r="B41" s="38" t="s">
        <v>20</v>
      </c>
      <c r="C41" s="38"/>
      <c r="D41" s="39" t="s">
        <v>21</v>
      </c>
      <c r="E41" s="40"/>
      <c r="F41" s="39" t="s">
        <v>22</v>
      </c>
      <c r="G41" s="35"/>
      <c r="H41" s="35"/>
      <c r="I41" s="36"/>
      <c r="J41" s="37"/>
    </row>
    <row r="42" spans="1:13" ht="59.25" customHeight="1" x14ac:dyDescent="0.3">
      <c r="A42" s="41" t="s">
        <v>23</v>
      </c>
      <c r="B42" s="42"/>
      <c r="C42" s="43"/>
      <c r="D42" s="42"/>
      <c r="E42" s="44"/>
      <c r="F42" s="45"/>
      <c r="G42" s="35"/>
      <c r="H42" s="35"/>
      <c r="I42" s="36"/>
      <c r="J42" s="37"/>
    </row>
    <row r="43" spans="1:13" ht="59.25" customHeight="1" x14ac:dyDescent="0.3">
      <c r="A43" s="41" t="s">
        <v>24</v>
      </c>
      <c r="B43" s="46"/>
      <c r="C43" s="47"/>
      <c r="D43" s="46"/>
      <c r="E43" s="44"/>
      <c r="F43" s="48"/>
      <c r="G43" s="49"/>
      <c r="H43" s="49"/>
      <c r="I43" s="50"/>
    </row>
    <row r="44" spans="1:13" ht="13.5" customHeight="1" x14ac:dyDescent="0.25">
      <c r="A44" s="49"/>
      <c r="B44" s="49"/>
      <c r="C44" s="49"/>
      <c r="D44" s="50"/>
      <c r="F44" s="49"/>
      <c r="G44" s="49"/>
      <c r="H44" s="49"/>
      <c r="I44" s="50"/>
    </row>
    <row r="45" spans="1:13" ht="13.5" customHeight="1" x14ac:dyDescent="0.25">
      <c r="A45" s="49"/>
      <c r="B45" s="49"/>
      <c r="C45" s="49"/>
      <c r="D45" s="50"/>
      <c r="F45" s="49"/>
      <c r="G45" s="49"/>
      <c r="H45" s="49"/>
      <c r="I45" s="50"/>
    </row>
    <row r="47" spans="1:13" ht="13.5" customHeight="1" x14ac:dyDescent="0.25">
      <c r="A47" s="51"/>
      <c r="B47" s="51"/>
      <c r="C47" s="51"/>
      <c r="F47" s="51"/>
      <c r="G47" s="51"/>
      <c r="H47" s="51"/>
    </row>
    <row r="48" spans="1:13" ht="13.5" customHeight="1" x14ac:dyDescent="0.25">
      <c r="A48" s="52"/>
      <c r="B48" s="52"/>
      <c r="C48" s="52"/>
      <c r="F48" s="52"/>
      <c r="G48" s="52"/>
      <c r="H48" s="52"/>
    </row>
    <row r="49" spans="1:8" x14ac:dyDescent="0.25">
      <c r="B49" s="53"/>
      <c r="C49" s="53"/>
      <c r="G49" s="53"/>
      <c r="H49" s="53"/>
    </row>
    <row r="50" spans="1:8" x14ac:dyDescent="0.25">
      <c r="A50" s="54"/>
      <c r="F50" s="54"/>
    </row>
    <row r="51" spans="1:8" x14ac:dyDescent="0.25">
      <c r="C51" s="55"/>
    </row>
    <row r="52" spans="1:8" x14ac:dyDescent="0.25">
      <c r="C52" s="55"/>
    </row>
    <row r="57" spans="1:8" ht="13.5" customHeight="1" x14ac:dyDescent="0.25">
      <c r="C57" s="49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B23" sqref="B23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332" t="s">
        <v>0</v>
      </c>
      <c r="B1" s="332"/>
      <c r="C1" s="332"/>
      <c r="D1" s="332"/>
      <c r="E1" s="332"/>
      <c r="F1" s="332"/>
      <c r="G1" s="332"/>
      <c r="H1" s="332"/>
    </row>
    <row r="2" spans="1:8" x14ac:dyDescent="0.3">
      <c r="A2" s="332"/>
      <c r="B2" s="332"/>
      <c r="C2" s="332"/>
      <c r="D2" s="332"/>
      <c r="E2" s="332"/>
      <c r="F2" s="332"/>
      <c r="G2" s="332"/>
      <c r="H2" s="332"/>
    </row>
    <row r="3" spans="1:8" x14ac:dyDescent="0.3">
      <c r="A3" s="332"/>
      <c r="B3" s="332"/>
      <c r="C3" s="332"/>
      <c r="D3" s="332"/>
      <c r="E3" s="332"/>
      <c r="F3" s="332"/>
      <c r="G3" s="332"/>
      <c r="H3" s="332"/>
    </row>
    <row r="4" spans="1:8" x14ac:dyDescent="0.3">
      <c r="A4" s="332"/>
      <c r="B4" s="332"/>
      <c r="C4" s="332"/>
      <c r="D4" s="332"/>
      <c r="E4" s="332"/>
      <c r="F4" s="332"/>
      <c r="G4" s="332"/>
      <c r="H4" s="332"/>
    </row>
    <row r="5" spans="1:8" x14ac:dyDescent="0.3">
      <c r="A5" s="332"/>
      <c r="B5" s="332"/>
      <c r="C5" s="332"/>
      <c r="D5" s="332"/>
      <c r="E5" s="332"/>
      <c r="F5" s="332"/>
      <c r="G5" s="332"/>
      <c r="H5" s="332"/>
    </row>
    <row r="6" spans="1:8" x14ac:dyDescent="0.3">
      <c r="A6" s="332"/>
      <c r="B6" s="332"/>
      <c r="C6" s="332"/>
      <c r="D6" s="332"/>
      <c r="E6" s="332"/>
      <c r="F6" s="332"/>
      <c r="G6" s="332"/>
      <c r="H6" s="332"/>
    </row>
    <row r="7" spans="1:8" x14ac:dyDescent="0.3">
      <c r="A7" s="332"/>
      <c r="B7" s="332"/>
      <c r="C7" s="332"/>
      <c r="D7" s="332"/>
      <c r="E7" s="332"/>
      <c r="F7" s="332"/>
      <c r="G7" s="332"/>
      <c r="H7" s="332"/>
    </row>
    <row r="8" spans="1:8" x14ac:dyDescent="0.3">
      <c r="A8" s="333" t="s">
        <v>1</v>
      </c>
      <c r="B8" s="333"/>
      <c r="C8" s="333"/>
      <c r="D8" s="333"/>
      <c r="E8" s="333"/>
      <c r="F8" s="333"/>
      <c r="G8" s="333"/>
      <c r="H8" s="333"/>
    </row>
    <row r="9" spans="1:8" x14ac:dyDescent="0.3">
      <c r="A9" s="333"/>
      <c r="B9" s="333"/>
      <c r="C9" s="333"/>
      <c r="D9" s="333"/>
      <c r="E9" s="333"/>
      <c r="F9" s="333"/>
      <c r="G9" s="333"/>
      <c r="H9" s="333"/>
    </row>
    <row r="10" spans="1:8" x14ac:dyDescent="0.3">
      <c r="A10" s="333"/>
      <c r="B10" s="333"/>
      <c r="C10" s="333"/>
      <c r="D10" s="333"/>
      <c r="E10" s="333"/>
      <c r="F10" s="333"/>
      <c r="G10" s="333"/>
      <c r="H10" s="333"/>
    </row>
    <row r="11" spans="1:8" x14ac:dyDescent="0.3">
      <c r="A11" s="333"/>
      <c r="B11" s="333"/>
      <c r="C11" s="333"/>
      <c r="D11" s="333"/>
      <c r="E11" s="333"/>
      <c r="F11" s="333"/>
      <c r="G11" s="333"/>
      <c r="H11" s="333"/>
    </row>
    <row r="12" spans="1:8" x14ac:dyDescent="0.3">
      <c r="A12" s="333"/>
      <c r="B12" s="333"/>
      <c r="C12" s="333"/>
      <c r="D12" s="333"/>
      <c r="E12" s="333"/>
      <c r="F12" s="333"/>
      <c r="G12" s="333"/>
      <c r="H12" s="333"/>
    </row>
    <row r="13" spans="1:8" x14ac:dyDescent="0.3">
      <c r="A13" s="333"/>
      <c r="B13" s="333"/>
      <c r="C13" s="333"/>
      <c r="D13" s="333"/>
      <c r="E13" s="333"/>
      <c r="F13" s="333"/>
      <c r="G13" s="333"/>
      <c r="H13" s="333"/>
    </row>
    <row r="14" spans="1:8" ht="19.5" customHeight="1" x14ac:dyDescent="0.3">
      <c r="A14" s="333"/>
      <c r="B14" s="333"/>
      <c r="C14" s="333"/>
      <c r="D14" s="333"/>
      <c r="E14" s="333"/>
      <c r="F14" s="333"/>
      <c r="G14" s="333"/>
      <c r="H14" s="333"/>
    </row>
    <row r="15" spans="1:8" ht="19.5" customHeight="1" x14ac:dyDescent="0.3"/>
    <row r="16" spans="1:8" ht="19.5" customHeight="1" x14ac:dyDescent="0.3">
      <c r="A16" s="326" t="s">
        <v>2</v>
      </c>
      <c r="B16" s="327"/>
      <c r="C16" s="327"/>
      <c r="D16" s="327"/>
      <c r="E16" s="327"/>
      <c r="F16" s="327"/>
      <c r="G16" s="327"/>
      <c r="H16" s="328"/>
    </row>
    <row r="17" spans="1:12" ht="20.25" customHeight="1" x14ac:dyDescent="0.3">
      <c r="A17" s="334" t="s">
        <v>25</v>
      </c>
      <c r="B17" s="334"/>
      <c r="C17" s="334"/>
      <c r="D17" s="334"/>
      <c r="E17" s="334"/>
      <c r="F17" s="334"/>
      <c r="G17" s="334"/>
      <c r="H17" s="334"/>
    </row>
    <row r="18" spans="1:12" ht="26.25" customHeight="1" x14ac:dyDescent="0.4">
      <c r="A18" s="62" t="s">
        <v>6</v>
      </c>
      <c r="B18" s="335" t="s">
        <v>4</v>
      </c>
      <c r="C18" s="335"/>
    </row>
    <row r="19" spans="1:12" ht="26.25" customHeight="1" x14ac:dyDescent="0.4">
      <c r="A19" s="62" t="s">
        <v>8</v>
      </c>
      <c r="B19" s="164" t="s">
        <v>5</v>
      </c>
      <c r="C19" s="187">
        <v>23</v>
      </c>
    </row>
    <row r="20" spans="1:12" ht="26.25" customHeight="1" x14ac:dyDescent="0.4">
      <c r="A20" s="62" t="s">
        <v>10</v>
      </c>
      <c r="B20" s="164" t="s">
        <v>7</v>
      </c>
      <c r="C20" s="165"/>
    </row>
    <row r="21" spans="1:12" ht="26.25" customHeight="1" x14ac:dyDescent="0.4">
      <c r="A21" s="62" t="s">
        <v>12</v>
      </c>
      <c r="B21" s="347" t="s">
        <v>9</v>
      </c>
      <c r="C21" s="347"/>
      <c r="D21" s="347"/>
      <c r="E21" s="347"/>
      <c r="F21" s="347"/>
      <c r="G21" s="347"/>
      <c r="H21" s="347"/>
      <c r="I21" s="189"/>
    </row>
    <row r="22" spans="1:12" ht="26.25" customHeight="1" x14ac:dyDescent="0.4">
      <c r="A22" s="62" t="s">
        <v>13</v>
      </c>
      <c r="B22" s="166">
        <v>42234.290659722225</v>
      </c>
      <c r="C22" s="165"/>
      <c r="D22" s="165"/>
      <c r="E22" s="165"/>
      <c r="F22" s="165"/>
      <c r="G22" s="165"/>
      <c r="H22" s="165"/>
      <c r="I22" s="165"/>
    </row>
    <row r="23" spans="1:12" ht="26.25" customHeight="1" x14ac:dyDescent="0.4">
      <c r="A23" s="62" t="s">
        <v>14</v>
      </c>
      <c r="B23" s="166">
        <v>42242</v>
      </c>
      <c r="C23" s="165"/>
      <c r="D23" s="165"/>
      <c r="E23" s="165"/>
      <c r="F23" s="165"/>
      <c r="G23" s="165"/>
      <c r="H23" s="165"/>
      <c r="I23" s="165"/>
    </row>
    <row r="24" spans="1:12" x14ac:dyDescent="0.3">
      <c r="A24" s="62"/>
      <c r="B24" s="64"/>
    </row>
    <row r="25" spans="1:12" x14ac:dyDescent="0.3">
      <c r="B25" s="64"/>
    </row>
    <row r="26" spans="1:12" x14ac:dyDescent="0.3">
      <c r="A26" s="60" t="s">
        <v>26</v>
      </c>
      <c r="B26" s="336"/>
      <c r="C26" s="336"/>
      <c r="D26" s="336"/>
      <c r="E26" s="336"/>
      <c r="F26" s="336"/>
      <c r="G26" s="336"/>
      <c r="H26" s="336"/>
    </row>
    <row r="27" spans="1:12" ht="26.25" customHeight="1" x14ac:dyDescent="0.4">
      <c r="A27" s="65" t="s">
        <v>27</v>
      </c>
      <c r="B27" s="335" t="s">
        <v>120</v>
      </c>
      <c r="C27" s="335"/>
    </row>
    <row r="28" spans="1:12" ht="26.25" customHeight="1" x14ac:dyDescent="0.4">
      <c r="A28" s="67" t="s">
        <v>28</v>
      </c>
      <c r="B28" s="347" t="s">
        <v>121</v>
      </c>
      <c r="C28" s="347"/>
    </row>
    <row r="29" spans="1:12" ht="27" customHeight="1" x14ac:dyDescent="0.4">
      <c r="A29" s="67" t="s">
        <v>29</v>
      </c>
      <c r="B29" s="163">
        <v>85.93</v>
      </c>
    </row>
    <row r="30" spans="1:12" s="6" customFormat="1" ht="27" customHeight="1" x14ac:dyDescent="0.4">
      <c r="A30" s="67" t="s">
        <v>30</v>
      </c>
      <c r="B30" s="162">
        <v>13.59</v>
      </c>
      <c r="C30" s="341" t="s">
        <v>31</v>
      </c>
      <c r="D30" s="342"/>
      <c r="E30" s="342"/>
      <c r="F30" s="342"/>
      <c r="G30" s="342"/>
      <c r="H30" s="343"/>
      <c r="I30" s="69"/>
      <c r="J30" s="69"/>
      <c r="K30" s="69"/>
      <c r="L30" s="69"/>
    </row>
    <row r="31" spans="1:12" s="6" customFormat="1" ht="19.5" customHeight="1" x14ac:dyDescent="0.3">
      <c r="A31" s="67" t="s">
        <v>32</v>
      </c>
      <c r="B31" s="66">
        <f>B29-B30</f>
        <v>72.34</v>
      </c>
      <c r="C31" s="70"/>
      <c r="D31" s="70"/>
      <c r="E31" s="70"/>
      <c r="F31" s="70"/>
      <c r="G31" s="70"/>
      <c r="H31" s="71"/>
      <c r="I31" s="69"/>
      <c r="J31" s="69"/>
      <c r="K31" s="69"/>
      <c r="L31" s="69"/>
    </row>
    <row r="32" spans="1:12" s="6" customFormat="1" ht="27" customHeight="1" x14ac:dyDescent="0.4">
      <c r="A32" s="67" t="s">
        <v>33</v>
      </c>
      <c r="B32" s="183">
        <v>1</v>
      </c>
      <c r="C32" s="344" t="s">
        <v>34</v>
      </c>
      <c r="D32" s="345"/>
      <c r="E32" s="345"/>
      <c r="F32" s="345"/>
      <c r="G32" s="345"/>
      <c r="H32" s="346"/>
      <c r="I32" s="69"/>
      <c r="J32" s="69"/>
      <c r="K32" s="69"/>
      <c r="L32" s="69"/>
    </row>
    <row r="33" spans="1:14" s="6" customFormat="1" ht="27" customHeight="1" x14ac:dyDescent="0.4">
      <c r="A33" s="67" t="s">
        <v>35</v>
      </c>
      <c r="B33" s="183">
        <v>1</v>
      </c>
      <c r="C33" s="344" t="s">
        <v>36</v>
      </c>
      <c r="D33" s="345"/>
      <c r="E33" s="345"/>
      <c r="F33" s="345"/>
      <c r="G33" s="345"/>
      <c r="H33" s="346"/>
      <c r="I33" s="69"/>
      <c r="J33" s="69"/>
      <c r="K33" s="69"/>
      <c r="L33" s="73"/>
      <c r="M33" s="73"/>
      <c r="N33" s="74"/>
    </row>
    <row r="34" spans="1:14" s="6" customFormat="1" ht="17.25" customHeight="1" x14ac:dyDescent="0.3">
      <c r="A34" s="67"/>
      <c r="B34" s="72"/>
      <c r="C34" s="75"/>
      <c r="D34" s="75"/>
      <c r="E34" s="75"/>
      <c r="F34" s="75"/>
      <c r="G34" s="75"/>
      <c r="H34" s="75"/>
      <c r="I34" s="69"/>
      <c r="J34" s="69"/>
      <c r="K34" s="69"/>
      <c r="L34" s="73"/>
      <c r="M34" s="73"/>
      <c r="N34" s="74"/>
    </row>
    <row r="35" spans="1:14" s="6" customFormat="1" x14ac:dyDescent="0.3">
      <c r="A35" s="67" t="s">
        <v>37</v>
      </c>
      <c r="B35" s="76">
        <f>B32/B33</f>
        <v>1</v>
      </c>
      <c r="C35" s="61" t="s">
        <v>38</v>
      </c>
      <c r="D35" s="61"/>
      <c r="E35" s="61"/>
      <c r="F35" s="61"/>
      <c r="G35" s="61"/>
      <c r="H35" s="61"/>
      <c r="I35" s="69"/>
      <c r="J35" s="69"/>
      <c r="K35" s="69"/>
      <c r="L35" s="73"/>
      <c r="M35" s="73"/>
      <c r="N35" s="74"/>
    </row>
    <row r="36" spans="1:14" s="6" customFormat="1" ht="19.5" customHeight="1" x14ac:dyDescent="0.3">
      <c r="A36" s="67"/>
      <c r="B36" s="66"/>
      <c r="H36" s="61"/>
      <c r="I36" s="69"/>
      <c r="J36" s="69"/>
      <c r="K36" s="69"/>
      <c r="L36" s="73"/>
      <c r="M36" s="73"/>
      <c r="N36" s="74"/>
    </row>
    <row r="37" spans="1:14" s="6" customFormat="1" ht="27" customHeight="1" x14ac:dyDescent="0.4">
      <c r="A37" s="77" t="s">
        <v>39</v>
      </c>
      <c r="B37" s="167">
        <v>50</v>
      </c>
      <c r="C37" s="61"/>
      <c r="D37" s="348" t="s">
        <v>40</v>
      </c>
      <c r="E37" s="349"/>
      <c r="F37" s="123" t="s">
        <v>41</v>
      </c>
      <c r="G37" s="124"/>
      <c r="J37" s="69"/>
      <c r="K37" s="69"/>
      <c r="L37" s="73"/>
      <c r="M37" s="73"/>
      <c r="N37" s="74"/>
    </row>
    <row r="38" spans="1:14" s="6" customFormat="1" ht="26.25" customHeight="1" x14ac:dyDescent="0.4">
      <c r="A38" s="78" t="s">
        <v>42</v>
      </c>
      <c r="B38" s="168">
        <v>1</v>
      </c>
      <c r="C38" s="80" t="s">
        <v>43</v>
      </c>
      <c r="D38" s="81" t="s">
        <v>44</v>
      </c>
      <c r="E38" s="113" t="s">
        <v>45</v>
      </c>
      <c r="F38" s="81" t="s">
        <v>44</v>
      </c>
      <c r="G38" s="82" t="s">
        <v>45</v>
      </c>
      <c r="J38" s="69"/>
      <c r="K38" s="69"/>
      <c r="L38" s="73"/>
      <c r="M38" s="73"/>
      <c r="N38" s="74"/>
    </row>
    <row r="39" spans="1:14" s="6" customFormat="1" ht="26.25" customHeight="1" x14ac:dyDescent="0.4">
      <c r="A39" s="78" t="s">
        <v>46</v>
      </c>
      <c r="B39" s="168">
        <v>1</v>
      </c>
      <c r="C39" s="83">
        <v>1</v>
      </c>
      <c r="D39" s="169">
        <v>202102432</v>
      </c>
      <c r="E39" s="127">
        <f>IF(ISBLANK(D39),"-",$D$49/$D$46*D39)</f>
        <v>295076610.36888772</v>
      </c>
      <c r="F39" s="169">
        <v>240816775</v>
      </c>
      <c r="G39" s="119">
        <f>IF(ISBLANK(F39),"-",$D$49/$F$46*F39)</f>
        <v>295434624.96990651</v>
      </c>
      <c r="J39" s="69"/>
      <c r="K39" s="69"/>
      <c r="L39" s="73"/>
      <c r="M39" s="73"/>
      <c r="N39" s="74"/>
    </row>
    <row r="40" spans="1:14" s="6" customFormat="1" ht="26.25" customHeight="1" x14ac:dyDescent="0.4">
      <c r="A40" s="78" t="s">
        <v>47</v>
      </c>
      <c r="B40" s="168">
        <v>1</v>
      </c>
      <c r="C40" s="79">
        <v>2</v>
      </c>
      <c r="D40" s="170">
        <v>202440976</v>
      </c>
      <c r="E40" s="128">
        <f>IF(ISBLANK(D40),"-",$D$49/$D$46*D40)</f>
        <v>295570896.43458295</v>
      </c>
      <c r="F40" s="170">
        <v>240924211</v>
      </c>
      <c r="G40" s="120">
        <f>IF(ISBLANK(F40),"-",$D$49/$F$46*F40)</f>
        <v>295566427.72479457</v>
      </c>
      <c r="J40" s="69"/>
      <c r="K40" s="69"/>
      <c r="L40" s="73"/>
      <c r="M40" s="73"/>
      <c r="N40" s="74"/>
    </row>
    <row r="41" spans="1:14" ht="26.25" customHeight="1" x14ac:dyDescent="0.4">
      <c r="A41" s="78" t="s">
        <v>48</v>
      </c>
      <c r="B41" s="168">
        <v>1</v>
      </c>
      <c r="C41" s="79">
        <v>3</v>
      </c>
      <c r="D41" s="170">
        <v>202195464</v>
      </c>
      <c r="E41" s="128">
        <f>IF(ISBLANK(D41),"-",$D$49/$D$46*D41)</f>
        <v>295212440.33859253</v>
      </c>
      <c r="F41" s="170">
        <v>241124874</v>
      </c>
      <c r="G41" s="120">
        <f>IF(ISBLANK(F41),"-",$D$49/$F$46*F41)</f>
        <v>295812601.59765017</v>
      </c>
      <c r="L41" s="73"/>
      <c r="M41" s="73"/>
      <c r="N41" s="84"/>
    </row>
    <row r="42" spans="1:14" ht="26.25" customHeight="1" x14ac:dyDescent="0.4">
      <c r="A42" s="78" t="s">
        <v>49</v>
      </c>
      <c r="B42" s="168">
        <v>1</v>
      </c>
      <c r="C42" s="85">
        <v>4</v>
      </c>
      <c r="D42" s="171"/>
      <c r="E42" s="129" t="str">
        <f>IF(ISBLANK(D42),"-",$D$49/$D$46*D42)</f>
        <v>-</v>
      </c>
      <c r="F42" s="171"/>
      <c r="G42" s="121" t="str">
        <f>IF(ISBLANK(F42),"-",$D$49/$F$46*F42)</f>
        <v>-</v>
      </c>
      <c r="L42" s="73"/>
      <c r="M42" s="73"/>
      <c r="N42" s="84"/>
    </row>
    <row r="43" spans="1:14" ht="27" customHeight="1" x14ac:dyDescent="0.4">
      <c r="A43" s="78" t="s">
        <v>50</v>
      </c>
      <c r="B43" s="168">
        <v>1</v>
      </c>
      <c r="C43" s="86" t="s">
        <v>51</v>
      </c>
      <c r="D43" s="148">
        <f>AVERAGE(D39:D42)</f>
        <v>202246290.66666666</v>
      </c>
      <c r="E43" s="109">
        <f>AVERAGE(E39:E42)</f>
        <v>295286649.0473544</v>
      </c>
      <c r="F43" s="87">
        <f>AVERAGE(F39:F42)</f>
        <v>240955286.66666666</v>
      </c>
      <c r="G43" s="88">
        <f>AVERAGE(G39:G42)</f>
        <v>295604551.43078375</v>
      </c>
    </row>
    <row r="44" spans="1:14" ht="26.25" customHeight="1" x14ac:dyDescent="0.4">
      <c r="A44" s="78" t="s">
        <v>52</v>
      </c>
      <c r="B44" s="163">
        <v>1</v>
      </c>
      <c r="C44" s="149" t="s">
        <v>53</v>
      </c>
      <c r="D44" s="173">
        <v>23.67</v>
      </c>
      <c r="E44" s="84"/>
      <c r="F44" s="172">
        <v>28.17</v>
      </c>
      <c r="G44" s="125"/>
    </row>
    <row r="45" spans="1:14" ht="26.25" customHeight="1" x14ac:dyDescent="0.4">
      <c r="A45" s="78" t="s">
        <v>54</v>
      </c>
      <c r="B45" s="163">
        <v>1</v>
      </c>
      <c r="C45" s="150" t="s">
        <v>55</v>
      </c>
      <c r="D45" s="151">
        <f>D44*$B$35</f>
        <v>23.67</v>
      </c>
      <c r="E45" s="90"/>
      <c r="F45" s="89">
        <f>F44*$B$35</f>
        <v>28.17</v>
      </c>
      <c r="G45" s="92"/>
    </row>
    <row r="46" spans="1:14" ht="19.5" customHeight="1" x14ac:dyDescent="0.3">
      <c r="A46" s="78" t="s">
        <v>56</v>
      </c>
      <c r="B46" s="147">
        <f>(B45/B44)*(B43/B42)*(B41/B40)*(B39/B38)*B37</f>
        <v>50</v>
      </c>
      <c r="C46" s="150" t="s">
        <v>57</v>
      </c>
      <c r="D46" s="152">
        <f>D45*$B$31/100</f>
        <v>17.122878000000004</v>
      </c>
      <c r="E46" s="92"/>
      <c r="F46" s="91">
        <f>F45*$B$31/100</f>
        <v>20.378178000000002</v>
      </c>
      <c r="G46" s="92"/>
    </row>
    <row r="47" spans="1:14" ht="19.5" customHeight="1" x14ac:dyDescent="0.3">
      <c r="A47" s="337" t="s">
        <v>58</v>
      </c>
      <c r="B47" s="338"/>
      <c r="C47" s="150" t="s">
        <v>59</v>
      </c>
      <c r="D47" s="151">
        <f>D46/$B$46</f>
        <v>0.34245756000000005</v>
      </c>
      <c r="E47" s="92"/>
      <c r="F47" s="93">
        <f>F46/$B$46</f>
        <v>0.40756356000000005</v>
      </c>
      <c r="G47" s="92"/>
    </row>
    <row r="48" spans="1:14" ht="27" customHeight="1" x14ac:dyDescent="0.4">
      <c r="A48" s="339"/>
      <c r="B48" s="340"/>
      <c r="C48" s="150" t="s">
        <v>60</v>
      </c>
      <c r="D48" s="174">
        <v>0.5</v>
      </c>
      <c r="E48" s="125"/>
      <c r="F48" s="125"/>
      <c r="G48" s="125"/>
    </row>
    <row r="49" spans="1:12" x14ac:dyDescent="0.3">
      <c r="C49" s="150" t="s">
        <v>61</v>
      </c>
      <c r="D49" s="152">
        <f>D48*$B$46</f>
        <v>25</v>
      </c>
      <c r="E49" s="92"/>
      <c r="F49" s="92"/>
      <c r="G49" s="92"/>
    </row>
    <row r="50" spans="1:12" ht="19.5" customHeight="1" x14ac:dyDescent="0.3">
      <c r="C50" s="153" t="s">
        <v>62</v>
      </c>
      <c r="D50" s="154">
        <f>D49/B35</f>
        <v>25</v>
      </c>
      <c r="E50" s="111"/>
      <c r="F50" s="111"/>
      <c r="G50" s="111"/>
    </row>
    <row r="51" spans="1:12" x14ac:dyDescent="0.3">
      <c r="C51" s="155" t="s">
        <v>63</v>
      </c>
      <c r="D51" s="156">
        <f>AVERAGE(E39:E42,G39:G42)</f>
        <v>295445600.23906904</v>
      </c>
      <c r="E51" s="110"/>
      <c r="F51" s="110"/>
      <c r="G51" s="110"/>
    </row>
    <row r="52" spans="1:12" x14ac:dyDescent="0.3">
      <c r="C52" s="94" t="s">
        <v>64</v>
      </c>
      <c r="D52" s="97">
        <f>STDEV(E39:E42,G39:G42)/D51</f>
        <v>9.0268075574008271E-4</v>
      </c>
      <c r="E52" s="90"/>
      <c r="F52" s="90"/>
      <c r="G52" s="90"/>
    </row>
    <row r="53" spans="1:12" ht="19.5" customHeight="1" x14ac:dyDescent="0.3">
      <c r="C53" s="95" t="s">
        <v>65</v>
      </c>
      <c r="D53" s="98">
        <f>COUNT(E39:E42,G39:G42)</f>
        <v>6</v>
      </c>
      <c r="E53" s="90"/>
      <c r="F53" s="90"/>
      <c r="G53" s="90"/>
    </row>
    <row r="55" spans="1:12" x14ac:dyDescent="0.3">
      <c r="A55" s="60" t="s">
        <v>26</v>
      </c>
      <c r="B55" s="99" t="s">
        <v>66</v>
      </c>
    </row>
    <row r="56" spans="1:12" x14ac:dyDescent="0.3">
      <c r="A56" s="61" t="s">
        <v>67</v>
      </c>
      <c r="B56" s="63" t="str">
        <f>B21</f>
        <v>Amoxicillin Trihydrate Eq. to Amoxicillin 125mg &amp; Clavulanate Potassium Eq. to Clavulanic Acid    31.25mg</v>
      </c>
    </row>
    <row r="57" spans="1:12" ht="26.25" customHeight="1" x14ac:dyDescent="0.4">
      <c r="A57" s="158" t="s">
        <v>68</v>
      </c>
      <c r="B57" s="175">
        <v>5</v>
      </c>
      <c r="C57" s="138" t="s">
        <v>69</v>
      </c>
      <c r="D57" s="176">
        <v>125</v>
      </c>
      <c r="E57" s="138" t="str">
        <f>B20</f>
        <v>Amoxicillin Trihydrate &amp; Clavulanate Potassium</v>
      </c>
    </row>
    <row r="58" spans="1:12" x14ac:dyDescent="0.3">
      <c r="A58" s="63" t="s">
        <v>70</v>
      </c>
      <c r="B58" s="186">
        <f>12.3362467/11.82565</f>
        <v>1.0431770515785603</v>
      </c>
    </row>
    <row r="59" spans="1:12" s="74" customFormat="1" x14ac:dyDescent="0.3">
      <c r="A59" s="136" t="s">
        <v>71</v>
      </c>
      <c r="B59" s="137">
        <f>B57</f>
        <v>5</v>
      </c>
      <c r="C59" s="138" t="s">
        <v>72</v>
      </c>
      <c r="D59" s="159">
        <f>B58*B57</f>
        <v>5.2158852578928014</v>
      </c>
    </row>
    <row r="60" spans="1:12" ht="19.5" customHeight="1" x14ac:dyDescent="0.3"/>
    <row r="61" spans="1:12" s="6" customFormat="1" ht="27" customHeight="1" x14ac:dyDescent="0.4">
      <c r="A61" s="77" t="s">
        <v>73</v>
      </c>
      <c r="B61" s="167">
        <v>100</v>
      </c>
      <c r="C61" s="61"/>
      <c r="D61" s="101" t="s">
        <v>74</v>
      </c>
      <c r="E61" s="100" t="s">
        <v>75</v>
      </c>
      <c r="F61" s="100" t="s">
        <v>44</v>
      </c>
      <c r="G61" s="100" t="s">
        <v>76</v>
      </c>
      <c r="H61" s="80" t="s">
        <v>77</v>
      </c>
      <c r="L61" s="69"/>
    </row>
    <row r="62" spans="1:12" s="6" customFormat="1" ht="24" customHeight="1" x14ac:dyDescent="0.4">
      <c r="A62" s="78" t="s">
        <v>78</v>
      </c>
      <c r="B62" s="168">
        <v>1</v>
      </c>
      <c r="C62" s="355" t="s">
        <v>79</v>
      </c>
      <c r="D62" s="352">
        <v>2.0508000000000002</v>
      </c>
      <c r="E62" s="131">
        <v>1</v>
      </c>
      <c r="F62" s="177"/>
      <c r="G62" s="143" t="str">
        <f>IF(ISBLANK(F62),"-",(F62/$D$51*$D$48*$B$70)*$D$59/$D$62)</f>
        <v>-</v>
      </c>
      <c r="H62" s="140" t="str">
        <f t="shared" ref="H62:H73" si="0">IF(ISBLANK(F62),"-",G62/$D$57)</f>
        <v>-</v>
      </c>
      <c r="L62" s="69"/>
    </row>
    <row r="63" spans="1:12" s="6" customFormat="1" ht="26.25" customHeight="1" x14ac:dyDescent="0.4">
      <c r="A63" s="78" t="s">
        <v>80</v>
      </c>
      <c r="B63" s="168">
        <v>1</v>
      </c>
      <c r="C63" s="356"/>
      <c r="D63" s="353"/>
      <c r="E63" s="132">
        <v>2</v>
      </c>
      <c r="F63" s="170"/>
      <c r="G63" s="144" t="str">
        <f>IF(ISBLANK(F63),"-",(F63/$D$51*$D$48*$B$70)*$D$59/$D$62)</f>
        <v>-</v>
      </c>
      <c r="H63" s="141" t="str">
        <f t="shared" si="0"/>
        <v>-</v>
      </c>
      <c r="L63" s="69"/>
    </row>
    <row r="64" spans="1:12" s="6" customFormat="1" ht="24.75" customHeight="1" x14ac:dyDescent="0.4">
      <c r="A64" s="78" t="s">
        <v>81</v>
      </c>
      <c r="B64" s="168">
        <v>1</v>
      </c>
      <c r="C64" s="356"/>
      <c r="D64" s="353"/>
      <c r="E64" s="132">
        <v>3</v>
      </c>
      <c r="F64" s="170">
        <v>302246342</v>
      </c>
      <c r="G64" s="144">
        <f>IF(ISBLANK(F64),"-",(F64/$D$51*$D$48*$B$70)*$D$59/$D$62)</f>
        <v>130.09429474125659</v>
      </c>
      <c r="H64" s="141">
        <f t="shared" si="0"/>
        <v>1.0407543579300527</v>
      </c>
      <c r="L64" s="69"/>
    </row>
    <row r="65" spans="1:11" ht="27" customHeight="1" x14ac:dyDescent="0.4">
      <c r="A65" s="78" t="s">
        <v>82</v>
      </c>
      <c r="B65" s="168">
        <v>1</v>
      </c>
      <c r="C65" s="357"/>
      <c r="D65" s="354"/>
      <c r="E65" s="133">
        <v>4</v>
      </c>
      <c r="F65" s="178"/>
      <c r="G65" s="144" t="str">
        <f>IF(ISBLANK(F65),"-",(F65/$D$51*$D$48*$B$70)*$D$59/$D$62)</f>
        <v>-</v>
      </c>
      <c r="H65" s="141" t="str">
        <f t="shared" si="0"/>
        <v>-</v>
      </c>
    </row>
    <row r="66" spans="1:11" ht="24.75" customHeight="1" x14ac:dyDescent="0.4">
      <c r="A66" s="78" t="s">
        <v>83</v>
      </c>
      <c r="B66" s="168">
        <v>1</v>
      </c>
      <c r="C66" s="355" t="s">
        <v>84</v>
      </c>
      <c r="D66" s="352">
        <v>1.98502</v>
      </c>
      <c r="E66" s="102">
        <v>1</v>
      </c>
      <c r="F66" s="170">
        <v>291172420</v>
      </c>
      <c r="G66" s="143">
        <f>IF(ISBLANK(F66),"-",(F66/$D$51*$D$48*$B$70)*$D$59/$D$66)</f>
        <v>129.48094356815122</v>
      </c>
      <c r="H66" s="140">
        <f t="shared" si="0"/>
        <v>1.0358475485452097</v>
      </c>
    </row>
    <row r="67" spans="1:11" ht="23.25" customHeight="1" x14ac:dyDescent="0.4">
      <c r="A67" s="78" t="s">
        <v>85</v>
      </c>
      <c r="B67" s="168">
        <v>1</v>
      </c>
      <c r="C67" s="356"/>
      <c r="D67" s="353"/>
      <c r="E67" s="103">
        <v>2</v>
      </c>
      <c r="F67" s="170">
        <v>287421920</v>
      </c>
      <c r="G67" s="144">
        <f>IF(ISBLANK(F67),"-",(F67/$D$51*$D$48*$B$70)*$D$59/$D$66)</f>
        <v>127.81314041958255</v>
      </c>
      <c r="H67" s="141">
        <f t="shared" si="0"/>
        <v>1.0225051233566604</v>
      </c>
    </row>
    <row r="68" spans="1:11" ht="24.75" customHeight="1" x14ac:dyDescent="0.4">
      <c r="A68" s="78" t="s">
        <v>86</v>
      </c>
      <c r="B68" s="168">
        <v>1</v>
      </c>
      <c r="C68" s="356"/>
      <c r="D68" s="353"/>
      <c r="E68" s="103">
        <v>3</v>
      </c>
      <c r="F68" s="170">
        <v>283743075</v>
      </c>
      <c r="G68" s="144">
        <f>IF(ISBLANK(F68),"-",(F68/$D$51*$D$48*$B$70)*$D$59/$D$66)</f>
        <v>126.17720140502557</v>
      </c>
      <c r="H68" s="141">
        <f t="shared" si="0"/>
        <v>1.0094176112402045</v>
      </c>
    </row>
    <row r="69" spans="1:11" ht="27" customHeight="1" x14ac:dyDescent="0.4">
      <c r="A69" s="78" t="s">
        <v>87</v>
      </c>
      <c r="B69" s="168">
        <v>1</v>
      </c>
      <c r="C69" s="357"/>
      <c r="D69" s="354"/>
      <c r="E69" s="104">
        <v>4</v>
      </c>
      <c r="F69" s="178"/>
      <c r="G69" s="145" t="str">
        <f>IF(ISBLANK(F69),"-",(F69/$D$51*$D$48*$B$70)*$D$59/$D$66)</f>
        <v>-</v>
      </c>
      <c r="H69" s="142" t="str">
        <f t="shared" si="0"/>
        <v>-</v>
      </c>
    </row>
    <row r="70" spans="1:11" ht="23.25" customHeight="1" x14ac:dyDescent="0.4">
      <c r="A70" s="78" t="s">
        <v>88</v>
      </c>
      <c r="B70" s="146">
        <f>(B69/B68)*(B67/B66)*(B65/B64)*(B63/B62)*B61</f>
        <v>100</v>
      </c>
      <c r="C70" s="355" t="s">
        <v>89</v>
      </c>
      <c r="D70" s="352">
        <v>2.14</v>
      </c>
      <c r="E70" s="102">
        <v>1</v>
      </c>
      <c r="F70" s="177">
        <v>305891534</v>
      </c>
      <c r="G70" s="143">
        <f>IF(ISBLANK(F70),"-",(F70/$D$51*$D$48*$B$70)*$D$59/$D$70)</f>
        <v>126.1752548178335</v>
      </c>
      <c r="H70" s="141">
        <f t="shared" si="0"/>
        <v>1.0094020385426681</v>
      </c>
    </row>
    <row r="71" spans="1:11" ht="22.5" customHeight="1" x14ac:dyDescent="0.4">
      <c r="A71" s="157" t="s">
        <v>90</v>
      </c>
      <c r="B71" s="179">
        <f>(D48*B70)/D57*D59</f>
        <v>2.0863541031571207</v>
      </c>
      <c r="C71" s="356"/>
      <c r="D71" s="353"/>
      <c r="E71" s="103">
        <v>2</v>
      </c>
      <c r="F71" s="170">
        <v>303129450</v>
      </c>
      <c r="G71" s="144">
        <f>IF(ISBLANK(F71),"-",(F71/$D$51*$D$48*$B$70)*$D$59/$D$70)</f>
        <v>125.03594034263045</v>
      </c>
      <c r="H71" s="141">
        <f t="shared" si="0"/>
        <v>1.0002875227410437</v>
      </c>
    </row>
    <row r="72" spans="1:11" ht="23.25" customHeight="1" x14ac:dyDescent="0.4">
      <c r="A72" s="337" t="s">
        <v>58</v>
      </c>
      <c r="B72" s="350"/>
      <c r="C72" s="356"/>
      <c r="D72" s="353"/>
      <c r="E72" s="103">
        <v>3</v>
      </c>
      <c r="F72" s="170">
        <v>300708732</v>
      </c>
      <c r="G72" s="144">
        <f>IF(ISBLANK(F72),"-",(F72/$D$51*$D$48*$B$70)*$D$59/$D$70)</f>
        <v>124.03743375927364</v>
      </c>
      <c r="H72" s="141">
        <f t="shared" si="0"/>
        <v>0.99229947007418917</v>
      </c>
    </row>
    <row r="73" spans="1:11" ht="23.25" customHeight="1" x14ac:dyDescent="0.4">
      <c r="A73" s="339"/>
      <c r="B73" s="351"/>
      <c r="C73" s="358"/>
      <c r="D73" s="354"/>
      <c r="E73" s="104">
        <v>4</v>
      </c>
      <c r="F73" s="178"/>
      <c r="G73" s="145" t="str">
        <f>IF(ISBLANK(F73),"-",(F73/$D$51*$D$48*$B$70)*$D$59/$D$70)</f>
        <v>-</v>
      </c>
      <c r="H73" s="142" t="str">
        <f t="shared" si="0"/>
        <v>-</v>
      </c>
    </row>
    <row r="74" spans="1:11" ht="26.25" customHeight="1" x14ac:dyDescent="0.4">
      <c r="A74" s="105"/>
      <c r="B74" s="105"/>
      <c r="C74" s="105"/>
      <c r="D74" s="105"/>
      <c r="E74" s="105"/>
      <c r="F74" s="106"/>
      <c r="G74" s="96" t="s">
        <v>51</v>
      </c>
      <c r="H74" s="180">
        <f>AVERAGE(H62:H73)</f>
        <v>1.0157876674900039</v>
      </c>
    </row>
    <row r="75" spans="1:11" ht="26.25" customHeight="1" x14ac:dyDescent="0.4">
      <c r="C75" s="105"/>
      <c r="D75" s="105"/>
      <c r="E75" s="105"/>
      <c r="F75" s="106"/>
      <c r="G75" s="94" t="s">
        <v>64</v>
      </c>
      <c r="H75" s="181">
        <f>STDEV(H62:H73)/H74</f>
        <v>1.772097914845263E-2</v>
      </c>
    </row>
    <row r="76" spans="1:11" ht="27" customHeight="1" x14ac:dyDescent="0.4">
      <c r="A76" s="105"/>
      <c r="B76" s="105"/>
      <c r="C76" s="106"/>
      <c r="D76" s="107"/>
      <c r="E76" s="107"/>
      <c r="F76" s="106"/>
      <c r="G76" s="95" t="s">
        <v>65</v>
      </c>
      <c r="H76" s="182">
        <f>COUNT(H62:H73)</f>
        <v>7</v>
      </c>
    </row>
    <row r="77" spans="1:11" x14ac:dyDescent="0.3">
      <c r="A77" s="105"/>
      <c r="B77" s="105"/>
      <c r="C77" s="106"/>
      <c r="D77" s="107"/>
      <c r="E77" s="107"/>
      <c r="F77" s="107"/>
      <c r="G77" s="107"/>
      <c r="H77" s="106"/>
      <c r="I77" s="108"/>
      <c r="J77" s="112"/>
      <c r="K77" s="126"/>
    </row>
    <row r="78" spans="1:11" ht="26.25" customHeight="1" x14ac:dyDescent="0.4">
      <c r="A78" s="65" t="s">
        <v>91</v>
      </c>
      <c r="B78" s="184" t="s">
        <v>92</v>
      </c>
      <c r="C78" s="336" t="str">
        <f>B20</f>
        <v>Amoxicillin Trihydrate &amp; Clavulanate Potassium</v>
      </c>
      <c r="D78" s="336"/>
      <c r="E78" s="130" t="s">
        <v>93</v>
      </c>
      <c r="F78" s="130"/>
      <c r="G78" s="185">
        <f>H74</f>
        <v>1.0157876674900039</v>
      </c>
      <c r="H78" s="106"/>
      <c r="I78" s="108"/>
      <c r="J78" s="112"/>
      <c r="K78" s="126"/>
    </row>
    <row r="79" spans="1:11" ht="19.5" customHeight="1" x14ac:dyDescent="0.3">
      <c r="A79" s="116"/>
      <c r="B79" s="117"/>
      <c r="C79" s="118"/>
      <c r="D79" s="118"/>
      <c r="E79" s="117"/>
      <c r="F79" s="117"/>
      <c r="G79" s="117"/>
      <c r="H79" s="117"/>
    </row>
    <row r="80" spans="1:11" x14ac:dyDescent="0.3">
      <c r="A80" s="60" t="s">
        <v>26</v>
      </c>
      <c r="B80" s="336" t="s">
        <v>94</v>
      </c>
      <c r="C80" s="336"/>
      <c r="D80" s="336"/>
      <c r="E80" s="336"/>
      <c r="F80" s="336"/>
      <c r="G80" s="336"/>
      <c r="H80" s="336"/>
    </row>
    <row r="81" spans="1:8" ht="26.25" customHeight="1" x14ac:dyDescent="0.4">
      <c r="A81" s="65" t="s">
        <v>27</v>
      </c>
      <c r="B81" s="335" t="s">
        <v>95</v>
      </c>
      <c r="C81" s="335"/>
    </row>
    <row r="82" spans="1:8" ht="26.25" customHeight="1" x14ac:dyDescent="0.4">
      <c r="A82" s="67" t="s">
        <v>28</v>
      </c>
      <c r="B82" s="347" t="s">
        <v>96</v>
      </c>
      <c r="C82" s="347"/>
    </row>
    <row r="83" spans="1:8" ht="27" customHeight="1" x14ac:dyDescent="0.4">
      <c r="A83" s="67" t="s">
        <v>29</v>
      </c>
      <c r="B83" s="163">
        <v>85.93</v>
      </c>
    </row>
    <row r="84" spans="1:8" ht="27" customHeight="1" x14ac:dyDescent="0.4">
      <c r="A84" s="67" t="s">
        <v>30</v>
      </c>
      <c r="B84" s="162">
        <v>13.59</v>
      </c>
      <c r="C84" s="341" t="s">
        <v>31</v>
      </c>
      <c r="D84" s="342"/>
      <c r="E84" s="342"/>
      <c r="F84" s="342"/>
      <c r="G84" s="342"/>
      <c r="H84" s="343"/>
    </row>
    <row r="85" spans="1:8" ht="19.5" customHeight="1" x14ac:dyDescent="0.3">
      <c r="A85" s="67" t="s">
        <v>32</v>
      </c>
      <c r="B85" s="66">
        <f>B83-B84</f>
        <v>72.34</v>
      </c>
      <c r="C85" s="70"/>
      <c r="D85" s="70"/>
      <c r="E85" s="70"/>
      <c r="F85" s="70"/>
      <c r="G85" s="70"/>
      <c r="H85" s="71"/>
    </row>
    <row r="86" spans="1:8" ht="27" customHeight="1" x14ac:dyDescent="0.4">
      <c r="A86" s="67" t="s">
        <v>33</v>
      </c>
      <c r="B86" s="183">
        <v>1</v>
      </c>
      <c r="C86" s="344" t="s">
        <v>34</v>
      </c>
      <c r="D86" s="345"/>
      <c r="E86" s="345"/>
      <c r="F86" s="345"/>
      <c r="G86" s="345"/>
      <c r="H86" s="346"/>
    </row>
    <row r="87" spans="1:8" ht="27" customHeight="1" x14ac:dyDescent="0.4">
      <c r="A87" s="67" t="s">
        <v>35</v>
      </c>
      <c r="B87" s="183">
        <v>1</v>
      </c>
      <c r="C87" s="344" t="s">
        <v>36</v>
      </c>
      <c r="D87" s="345"/>
      <c r="E87" s="345"/>
      <c r="F87" s="345"/>
      <c r="G87" s="345"/>
      <c r="H87" s="346"/>
    </row>
    <row r="88" spans="1:8" x14ac:dyDescent="0.3">
      <c r="A88" s="67"/>
      <c r="B88" s="72"/>
      <c r="C88" s="75"/>
      <c r="D88" s="75"/>
      <c r="E88" s="75"/>
      <c r="F88" s="75"/>
      <c r="G88" s="75"/>
      <c r="H88" s="75"/>
    </row>
    <row r="89" spans="1:8" x14ac:dyDescent="0.3">
      <c r="A89" s="67" t="s">
        <v>37</v>
      </c>
      <c r="B89" s="76">
        <f>B86/B87</f>
        <v>1</v>
      </c>
      <c r="C89" s="61" t="s">
        <v>38</v>
      </c>
    </row>
    <row r="90" spans="1:8" ht="19.5" customHeight="1" x14ac:dyDescent="0.3">
      <c r="A90" s="67"/>
      <c r="B90" s="66"/>
      <c r="C90" s="68"/>
      <c r="D90" s="68"/>
      <c r="E90" s="68"/>
      <c r="F90" s="68"/>
      <c r="G90" s="68"/>
    </row>
    <row r="91" spans="1:8" ht="27" customHeight="1" x14ac:dyDescent="0.4">
      <c r="A91" s="77" t="s">
        <v>39</v>
      </c>
      <c r="B91" s="167">
        <v>50</v>
      </c>
      <c r="D91" s="348" t="s">
        <v>40</v>
      </c>
      <c r="E91" s="359"/>
      <c r="F91" s="123" t="s">
        <v>41</v>
      </c>
      <c r="G91" s="124"/>
      <c r="H91" s="68"/>
    </row>
    <row r="92" spans="1:8" ht="26.25" customHeight="1" x14ac:dyDescent="0.4">
      <c r="A92" s="78" t="s">
        <v>42</v>
      </c>
      <c r="B92" s="168">
        <v>1</v>
      </c>
      <c r="C92" s="80" t="s">
        <v>43</v>
      </c>
      <c r="D92" s="81" t="s">
        <v>44</v>
      </c>
      <c r="E92" s="82" t="s">
        <v>45</v>
      </c>
      <c r="F92" s="81" t="s">
        <v>44</v>
      </c>
      <c r="G92" s="82" t="s">
        <v>45</v>
      </c>
      <c r="H92" s="68"/>
    </row>
    <row r="93" spans="1:8" ht="26.25" customHeight="1" x14ac:dyDescent="0.4">
      <c r="A93" s="78" t="s">
        <v>46</v>
      </c>
      <c r="B93" s="168">
        <v>1</v>
      </c>
      <c r="C93" s="83">
        <v>1</v>
      </c>
      <c r="D93" s="169">
        <v>219258889</v>
      </c>
      <c r="E93" s="119">
        <f>IF(ISBLANK(D93),"-",$D$103/$D$100*D93)</f>
        <v>291774117.25040776</v>
      </c>
      <c r="F93" s="169">
        <v>202110251</v>
      </c>
      <c r="G93" s="119">
        <f>IF(ISBLANK(F93),"-",$D$103/$F$100*F93)</f>
        <v>292738205.55164552</v>
      </c>
      <c r="H93" s="68"/>
    </row>
    <row r="94" spans="1:8" ht="26.25" customHeight="1" x14ac:dyDescent="0.4">
      <c r="A94" s="78" t="s">
        <v>47</v>
      </c>
      <c r="B94" s="168">
        <v>1</v>
      </c>
      <c r="C94" s="79">
        <v>2</v>
      </c>
      <c r="D94" s="170">
        <v>219805142</v>
      </c>
      <c r="E94" s="120">
        <f>IF(ISBLANK(D94),"-",$D$103/$D$100*D94)</f>
        <v>292501031.84710801</v>
      </c>
      <c r="F94" s="170">
        <v>202382497</v>
      </c>
      <c r="G94" s="120">
        <f>IF(ISBLANK(F94),"-",$D$103/$F$100*F94)</f>
        <v>293132528.97222555</v>
      </c>
      <c r="H94" s="68"/>
    </row>
    <row r="95" spans="1:8" ht="26.25" customHeight="1" x14ac:dyDescent="0.4">
      <c r="A95" s="78" t="s">
        <v>48</v>
      </c>
      <c r="B95" s="168">
        <v>1</v>
      </c>
      <c r="C95" s="79">
        <v>3</v>
      </c>
      <c r="D95" s="170">
        <v>219648434</v>
      </c>
      <c r="E95" s="120">
        <f>IF(ISBLANK(D95),"-",$D$103/$D$100*D95)</f>
        <v>292292495.99903083</v>
      </c>
      <c r="F95" s="170">
        <v>202355092</v>
      </c>
      <c r="G95" s="120">
        <f>IF(ISBLANK(F95),"-",$D$103/$F$100*F95)</f>
        <v>293092835.33727407</v>
      </c>
    </row>
    <row r="96" spans="1:8" ht="26.25" customHeight="1" x14ac:dyDescent="0.4">
      <c r="A96" s="78" t="s">
        <v>49</v>
      </c>
      <c r="B96" s="168">
        <v>1</v>
      </c>
      <c r="C96" s="85">
        <v>4</v>
      </c>
      <c r="D96" s="171"/>
      <c r="E96" s="121" t="str">
        <f>IF(ISBLANK(D96),"-",$D$103/$D$100*D96)</f>
        <v>-</v>
      </c>
      <c r="F96" s="171"/>
      <c r="G96" s="121" t="str">
        <f>IF(ISBLANK(F96),"-",$D$103/$F$100*F96)</f>
        <v>-</v>
      </c>
    </row>
    <row r="97" spans="1:7" ht="27" customHeight="1" x14ac:dyDescent="0.4">
      <c r="A97" s="78" t="s">
        <v>50</v>
      </c>
      <c r="B97" s="168">
        <v>1</v>
      </c>
      <c r="C97" s="86" t="s">
        <v>51</v>
      </c>
      <c r="D97" s="87">
        <f>AVERAGE(D93:D96)</f>
        <v>219570821.66666666</v>
      </c>
      <c r="E97" s="88">
        <f>AVERAGE(E93:E96)</f>
        <v>292189215.03218222</v>
      </c>
      <c r="F97" s="87">
        <f>AVERAGE(F93:F96)</f>
        <v>202282613.33333334</v>
      </c>
      <c r="G97" s="88">
        <f>AVERAGE(G93:G96)</f>
        <v>292987856.62038171</v>
      </c>
    </row>
    <row r="98" spans="1:7" ht="26.25" customHeight="1" x14ac:dyDescent="0.4">
      <c r="A98" s="78" t="s">
        <v>52</v>
      </c>
      <c r="B98" s="163">
        <v>1</v>
      </c>
      <c r="C98" s="149" t="s">
        <v>53</v>
      </c>
      <c r="D98" s="173">
        <v>25.97</v>
      </c>
      <c r="E98" s="84"/>
      <c r="F98" s="172">
        <v>23.86</v>
      </c>
      <c r="G98" s="125"/>
    </row>
    <row r="99" spans="1:7" ht="26.25" customHeight="1" x14ac:dyDescent="0.4">
      <c r="A99" s="78" t="s">
        <v>54</v>
      </c>
      <c r="B99" s="163">
        <v>1</v>
      </c>
      <c r="C99" s="150" t="s">
        <v>55</v>
      </c>
      <c r="D99" s="151">
        <f>D98*$B$89</f>
        <v>25.97</v>
      </c>
      <c r="E99" s="90"/>
      <c r="F99" s="89">
        <f>F98*$B$89</f>
        <v>23.86</v>
      </c>
      <c r="G99" s="92"/>
    </row>
    <row r="100" spans="1:7" ht="19.5" customHeight="1" x14ac:dyDescent="0.3">
      <c r="A100" s="78" t="s">
        <v>56</v>
      </c>
      <c r="B100" s="147">
        <f>(B99/B98)*(B97/B96)*(B95/B94)*(B93/B92)*B91</f>
        <v>50</v>
      </c>
      <c r="C100" s="150" t="s">
        <v>57</v>
      </c>
      <c r="D100" s="152">
        <f>D99*$B$85/100</f>
        <v>18.786697999999998</v>
      </c>
      <c r="E100" s="92"/>
      <c r="F100" s="91">
        <f>F99*$B$85/100</f>
        <v>17.260324000000001</v>
      </c>
      <c r="G100" s="92"/>
    </row>
    <row r="101" spans="1:7" ht="19.5" customHeight="1" x14ac:dyDescent="0.3">
      <c r="A101" s="337" t="s">
        <v>58</v>
      </c>
      <c r="B101" s="338"/>
      <c r="C101" s="150" t="s">
        <v>59</v>
      </c>
      <c r="D101" s="151">
        <f>D100/$B$100</f>
        <v>0.37573395999999998</v>
      </c>
      <c r="E101" s="92"/>
      <c r="F101" s="93">
        <f>F100/$B$100</f>
        <v>0.34520648000000004</v>
      </c>
      <c r="G101" s="92"/>
    </row>
    <row r="102" spans="1:7" ht="27" customHeight="1" x14ac:dyDescent="0.4">
      <c r="A102" s="339"/>
      <c r="B102" s="340"/>
      <c r="C102" s="150" t="s">
        <v>60</v>
      </c>
      <c r="D102" s="174">
        <v>0.5</v>
      </c>
      <c r="E102" s="125"/>
      <c r="F102" s="125"/>
      <c r="G102" s="125"/>
    </row>
    <row r="103" spans="1:7" x14ac:dyDescent="0.3">
      <c r="C103" s="150" t="s">
        <v>61</v>
      </c>
      <c r="D103" s="152">
        <f>D102*$B$100</f>
        <v>25</v>
      </c>
      <c r="E103" s="92"/>
      <c r="F103" s="92"/>
      <c r="G103" s="92"/>
    </row>
    <row r="104" spans="1:7" ht="19.5" customHeight="1" x14ac:dyDescent="0.3">
      <c r="C104" s="153" t="s">
        <v>62</v>
      </c>
      <c r="D104" s="154">
        <f>D103/B89</f>
        <v>25</v>
      </c>
      <c r="E104" s="111"/>
      <c r="F104" s="111"/>
      <c r="G104" s="111"/>
    </row>
    <row r="105" spans="1:7" x14ac:dyDescent="0.3">
      <c r="C105" s="155" t="s">
        <v>63</v>
      </c>
      <c r="D105" s="156">
        <f>AVERAGE(E93:E96,G93:G96)</f>
        <v>292588535.82628196</v>
      </c>
      <c r="E105" s="110"/>
      <c r="F105" s="110"/>
      <c r="G105" s="110"/>
    </row>
    <row r="106" spans="1:7" x14ac:dyDescent="0.3">
      <c r="C106" s="94" t="s">
        <v>64</v>
      </c>
      <c r="D106" s="97">
        <f>STDEV(E93:E96,G93:G96)/D105</f>
        <v>1.7635301453675035E-3</v>
      </c>
      <c r="E106" s="90"/>
      <c r="F106" s="90"/>
      <c r="G106" s="90"/>
    </row>
    <row r="107" spans="1:7" ht="19.5" customHeight="1" x14ac:dyDescent="0.3">
      <c r="C107" s="95" t="s">
        <v>65</v>
      </c>
      <c r="D107" s="98">
        <f>COUNT(E93:E96,G93:G96)</f>
        <v>6</v>
      </c>
      <c r="E107" s="90"/>
      <c r="F107" s="90"/>
      <c r="G107" s="90"/>
    </row>
    <row r="109" spans="1:7" x14ac:dyDescent="0.3">
      <c r="A109" s="60" t="s">
        <v>26</v>
      </c>
      <c r="B109" s="99" t="s">
        <v>66</v>
      </c>
    </row>
    <row r="110" spans="1:7" x14ac:dyDescent="0.3">
      <c r="A110" s="61" t="s">
        <v>67</v>
      </c>
      <c r="B110" s="63" t="str">
        <f>B21</f>
        <v>Amoxicillin Trihydrate Eq. to Amoxicillin 125mg &amp; Clavulanate Potassium Eq. to Clavulanic Acid    31.25mg</v>
      </c>
    </row>
    <row r="111" spans="1:7" ht="26.25" customHeight="1" x14ac:dyDescent="0.4">
      <c r="A111" s="158" t="s">
        <v>68</v>
      </c>
      <c r="B111" s="175">
        <v>5</v>
      </c>
      <c r="C111" s="138" t="s">
        <v>69</v>
      </c>
      <c r="D111" s="176">
        <v>125</v>
      </c>
      <c r="E111" s="138" t="str">
        <f>B20</f>
        <v>Amoxicillin Trihydrate &amp; Clavulanate Potassium</v>
      </c>
    </row>
    <row r="112" spans="1:7" x14ac:dyDescent="0.3">
      <c r="A112" s="63" t="s">
        <v>70</v>
      </c>
      <c r="B112" s="186">
        <f>B58</f>
        <v>1.0431770515785603</v>
      </c>
    </row>
    <row r="113" spans="1:8" x14ac:dyDescent="0.3">
      <c r="A113" s="136" t="s">
        <v>71</v>
      </c>
      <c r="B113" s="137">
        <f>B111</f>
        <v>5</v>
      </c>
      <c r="C113" s="138" t="s">
        <v>72</v>
      </c>
      <c r="D113" s="159">
        <f>B112*B111</f>
        <v>5.2158852578928014</v>
      </c>
      <c r="E113" s="139"/>
      <c r="F113" s="139"/>
      <c r="G113" s="139"/>
      <c r="H113" s="139"/>
    </row>
    <row r="114" spans="1:8" ht="19.5" customHeight="1" x14ac:dyDescent="0.3"/>
    <row r="115" spans="1:8" ht="27" customHeight="1" x14ac:dyDescent="0.4">
      <c r="A115" s="77" t="s">
        <v>73</v>
      </c>
      <c r="B115" s="167">
        <v>100</v>
      </c>
      <c r="D115" s="101" t="s">
        <v>74</v>
      </c>
      <c r="E115" s="100" t="s">
        <v>75</v>
      </c>
      <c r="F115" s="100" t="s">
        <v>44</v>
      </c>
      <c r="G115" s="100" t="s">
        <v>76</v>
      </c>
      <c r="H115" s="80" t="s">
        <v>77</v>
      </c>
    </row>
    <row r="116" spans="1:8" ht="26.25" customHeight="1" x14ac:dyDescent="0.4">
      <c r="A116" s="78" t="s">
        <v>78</v>
      </c>
      <c r="B116" s="168">
        <v>1</v>
      </c>
      <c r="C116" s="355" t="s">
        <v>79</v>
      </c>
      <c r="D116" s="352">
        <v>2.4300000000000002</v>
      </c>
      <c r="E116" s="131">
        <v>1</v>
      </c>
      <c r="F116" s="177">
        <v>322430523</v>
      </c>
      <c r="G116" s="143">
        <f>IF(ISBLANK(F116),"-",(F116/$D$105*$D$102*$B$124)*$D$113/$D$116)</f>
        <v>118.26891205149036</v>
      </c>
      <c r="H116" s="190">
        <f t="shared" ref="H116:H127" si="1">IF(ISBLANK(F116),"-",G116/$D$111)</f>
        <v>0.94615129641192286</v>
      </c>
    </row>
    <row r="117" spans="1:8" ht="26.25" customHeight="1" x14ac:dyDescent="0.4">
      <c r="A117" s="78" t="s">
        <v>80</v>
      </c>
      <c r="B117" s="168">
        <v>1</v>
      </c>
      <c r="C117" s="356"/>
      <c r="D117" s="353"/>
      <c r="E117" s="132">
        <v>2</v>
      </c>
      <c r="F117" s="170">
        <v>319549350</v>
      </c>
      <c r="G117" s="144">
        <f>IF(ISBLANK(F117),"-",(F117/$D$105*$D$102*$B$124)*$D$113/$D$116)</f>
        <v>117.21208531879878</v>
      </c>
      <c r="H117" s="191">
        <f t="shared" si="1"/>
        <v>0.93769668255039029</v>
      </c>
    </row>
    <row r="118" spans="1:8" ht="26.25" customHeight="1" x14ac:dyDescent="0.4">
      <c r="A118" s="78" t="s">
        <v>81</v>
      </c>
      <c r="B118" s="168">
        <v>1</v>
      </c>
      <c r="C118" s="356"/>
      <c r="D118" s="353"/>
      <c r="E118" s="132">
        <v>3</v>
      </c>
      <c r="F118" s="170">
        <v>316784395</v>
      </c>
      <c r="G118" s="144">
        <f>IF(ISBLANK(F118),"-",(F118/$D$105*$D$102*$B$124)*$D$113/$D$116)</f>
        <v>116.19788785176389</v>
      </c>
      <c r="H118" s="191">
        <f t="shared" si="1"/>
        <v>0.92958310281411116</v>
      </c>
    </row>
    <row r="119" spans="1:8" ht="27" customHeight="1" x14ac:dyDescent="0.4">
      <c r="A119" s="78" t="s">
        <v>82</v>
      </c>
      <c r="B119" s="168">
        <v>1</v>
      </c>
      <c r="C119" s="357"/>
      <c r="D119" s="354"/>
      <c r="E119" s="133">
        <v>4</v>
      </c>
      <c r="F119" s="178"/>
      <c r="G119" s="145" t="str">
        <f>IF(ISBLANK(F119),"-",(F119/$D$105*$D$102*$B$124)*$D$113/$D$116)</f>
        <v>-</v>
      </c>
      <c r="H119" s="192" t="str">
        <f t="shared" si="1"/>
        <v>-</v>
      </c>
    </row>
    <row r="120" spans="1:8" ht="26.25" customHeight="1" x14ac:dyDescent="0.4">
      <c r="A120" s="78" t="s">
        <v>83</v>
      </c>
      <c r="B120" s="168">
        <v>1</v>
      </c>
      <c r="C120" s="355" t="s">
        <v>84</v>
      </c>
      <c r="D120" s="352">
        <v>2.36</v>
      </c>
      <c r="E120" s="102">
        <v>1</v>
      </c>
      <c r="F120" s="170">
        <v>300300890</v>
      </c>
      <c r="G120" s="143">
        <f>IF(ISBLANK(F120),"-",(F120/$D$105*$D$102*$B$124)*$D$113/$D$120)</f>
        <v>113.41887729664386</v>
      </c>
      <c r="H120" s="190">
        <f t="shared" si="1"/>
        <v>0.9073510183731508</v>
      </c>
    </row>
    <row r="121" spans="1:8" ht="26.25" customHeight="1" x14ac:dyDescent="0.4">
      <c r="A121" s="78" t="s">
        <v>85</v>
      </c>
      <c r="B121" s="168">
        <v>1</v>
      </c>
      <c r="C121" s="356"/>
      <c r="D121" s="353"/>
      <c r="E121" s="103">
        <v>2</v>
      </c>
      <c r="F121" s="170">
        <v>299836713</v>
      </c>
      <c r="G121" s="144">
        <f>IF(ISBLANK(F121),"-",(F121/$D$105*$D$102*$B$124)*$D$113/$D$120)</f>
        <v>113.24356501499554</v>
      </c>
      <c r="H121" s="191">
        <f t="shared" si="1"/>
        <v>0.9059485201199643</v>
      </c>
    </row>
    <row r="122" spans="1:8" ht="26.25" customHeight="1" x14ac:dyDescent="0.4">
      <c r="A122" s="78" t="s">
        <v>86</v>
      </c>
      <c r="B122" s="168">
        <v>1</v>
      </c>
      <c r="C122" s="356"/>
      <c r="D122" s="353"/>
      <c r="E122" s="103">
        <v>3</v>
      </c>
      <c r="F122" s="170">
        <v>299698028</v>
      </c>
      <c r="G122" s="144">
        <f>IF(ISBLANK(F122),"-",(F122/$D$105*$D$102*$B$124)*$D$113/$D$120)</f>
        <v>113.19118589284946</v>
      </c>
      <c r="H122" s="191">
        <f t="shared" si="1"/>
        <v>0.90552948714279569</v>
      </c>
    </row>
    <row r="123" spans="1:8" ht="27" customHeight="1" x14ac:dyDescent="0.4">
      <c r="A123" s="78" t="s">
        <v>87</v>
      </c>
      <c r="B123" s="168">
        <v>1</v>
      </c>
      <c r="C123" s="357"/>
      <c r="D123" s="354"/>
      <c r="E123" s="104">
        <v>4</v>
      </c>
      <c r="F123" s="178"/>
      <c r="G123" s="145" t="str">
        <f>IF(ISBLANK(F123),"-",(F123/$D$105*$D$102*$B$124)*$D$113/$D$120)</f>
        <v>-</v>
      </c>
      <c r="H123" s="192" t="str">
        <f t="shared" si="1"/>
        <v>-</v>
      </c>
    </row>
    <row r="124" spans="1:8" ht="26.25" customHeight="1" x14ac:dyDescent="0.4">
      <c r="A124" s="78" t="s">
        <v>88</v>
      </c>
      <c r="B124" s="146">
        <f>(B123/B122)*(B121/B120)*(B119/B118)*(B117/B116)*B115</f>
        <v>100</v>
      </c>
      <c r="C124" s="355" t="s">
        <v>89</v>
      </c>
      <c r="D124" s="352">
        <v>1.95</v>
      </c>
      <c r="E124" s="102">
        <v>1</v>
      </c>
      <c r="F124" s="177"/>
      <c r="G124" s="143" t="str">
        <f>IF(ISBLANK(F124),"-",(F124/$D$105*$D$102*$B$124)*$D$113/$D$124)</f>
        <v>-</v>
      </c>
      <c r="H124" s="190" t="str">
        <f t="shared" si="1"/>
        <v>-</v>
      </c>
    </row>
    <row r="125" spans="1:8" ht="27" customHeight="1" x14ac:dyDescent="0.4">
      <c r="A125" s="157" t="s">
        <v>90</v>
      </c>
      <c r="B125" s="179">
        <f>(D102*B124)/D111*D113</f>
        <v>2.0863541031571207</v>
      </c>
      <c r="C125" s="356"/>
      <c r="D125" s="353"/>
      <c r="E125" s="103">
        <v>2</v>
      </c>
      <c r="F125" s="170"/>
      <c r="G125" s="144" t="str">
        <f>IF(ISBLANK(F125),"-",(F125/$D$105*$D$102*$B$124)*$D$113/$D$124)</f>
        <v>-</v>
      </c>
      <c r="H125" s="191" t="str">
        <f t="shared" si="1"/>
        <v>-</v>
      </c>
    </row>
    <row r="126" spans="1:8" ht="26.25" customHeight="1" x14ac:dyDescent="0.4">
      <c r="A126" s="337" t="s">
        <v>58</v>
      </c>
      <c r="B126" s="350"/>
      <c r="C126" s="356"/>
      <c r="D126" s="353"/>
      <c r="E126" s="103">
        <v>3</v>
      </c>
      <c r="F126" s="170"/>
      <c r="G126" s="144" t="str">
        <f>IF(ISBLANK(F126),"-",(F126/$D$105*$D$102*$B$124)*$D$113/$D$124)</f>
        <v>-</v>
      </c>
      <c r="H126" s="191" t="str">
        <f t="shared" si="1"/>
        <v>-</v>
      </c>
    </row>
    <row r="127" spans="1:8" ht="27" customHeight="1" x14ac:dyDescent="0.4">
      <c r="A127" s="339"/>
      <c r="B127" s="351"/>
      <c r="C127" s="358"/>
      <c r="D127" s="354"/>
      <c r="E127" s="104">
        <v>4</v>
      </c>
      <c r="F127" s="178"/>
      <c r="G127" s="145" t="str">
        <f>IF(ISBLANK(F127),"-",(F127/$D$105*$D$102*$B$124)*$D$113/$D$124)</f>
        <v>-</v>
      </c>
      <c r="H127" s="192" t="str">
        <f t="shared" si="1"/>
        <v>-</v>
      </c>
    </row>
    <row r="128" spans="1:8" ht="26.25" customHeight="1" x14ac:dyDescent="0.4">
      <c r="A128" s="105"/>
      <c r="B128" s="105"/>
      <c r="C128" s="105"/>
      <c r="D128" s="105"/>
      <c r="E128" s="105"/>
      <c r="F128" s="106"/>
      <c r="G128" s="96" t="s">
        <v>51</v>
      </c>
      <c r="H128" s="180">
        <f>AVERAGE(H116:H127)</f>
        <v>0.92204335123538916</v>
      </c>
    </row>
    <row r="129" spans="1:9" ht="26.25" customHeight="1" x14ac:dyDescent="0.4">
      <c r="C129" s="105"/>
      <c r="D129" s="105"/>
      <c r="E129" s="105"/>
      <c r="F129" s="106"/>
      <c r="G129" s="94" t="s">
        <v>64</v>
      </c>
      <c r="H129" s="181">
        <f>STDEV(H116:H127)/H128</f>
        <v>1.9586124400319618E-2</v>
      </c>
    </row>
    <row r="130" spans="1:9" ht="27" customHeight="1" x14ac:dyDescent="0.4">
      <c r="A130" s="105"/>
      <c r="B130" s="105"/>
      <c r="C130" s="106"/>
      <c r="D130" s="107"/>
      <c r="E130" s="107"/>
      <c r="F130" s="106"/>
      <c r="G130" s="95" t="s">
        <v>65</v>
      </c>
      <c r="H130" s="182">
        <f>COUNT(H116:H127)</f>
        <v>6</v>
      </c>
    </row>
    <row r="131" spans="1:9" x14ac:dyDescent="0.3">
      <c r="A131" s="105"/>
      <c r="B131" s="105"/>
      <c r="C131" s="106"/>
      <c r="D131" s="107"/>
      <c r="E131" s="107"/>
      <c r="F131" s="107"/>
      <c r="G131" s="107"/>
      <c r="H131" s="106"/>
    </row>
    <row r="132" spans="1:9" ht="26.25" customHeight="1" x14ac:dyDescent="0.4">
      <c r="A132" s="65" t="s">
        <v>91</v>
      </c>
      <c r="B132" s="184" t="s">
        <v>92</v>
      </c>
      <c r="C132" s="336" t="str">
        <f>B20</f>
        <v>Amoxicillin Trihydrate &amp; Clavulanate Potassium</v>
      </c>
      <c r="D132" s="336"/>
      <c r="E132" s="130" t="s">
        <v>93</v>
      </c>
      <c r="F132" s="130"/>
      <c r="G132" s="185">
        <f>H128</f>
        <v>0.92204335123538916</v>
      </c>
      <c r="H132" s="106"/>
    </row>
    <row r="133" spans="1:9" ht="19.5" customHeight="1" x14ac:dyDescent="0.3">
      <c r="A133" s="188"/>
      <c r="B133" s="117"/>
      <c r="C133" s="118"/>
      <c r="D133" s="118"/>
      <c r="E133" s="117"/>
      <c r="F133" s="117"/>
      <c r="G133" s="117"/>
      <c r="H133" s="117"/>
    </row>
    <row r="134" spans="1:9" ht="83.1" customHeight="1" x14ac:dyDescent="0.3">
      <c r="A134" s="112" t="s">
        <v>23</v>
      </c>
      <c r="B134" s="160"/>
      <c r="C134" s="160"/>
      <c r="D134" s="105"/>
      <c r="E134" s="114"/>
      <c r="F134" s="108"/>
      <c r="G134" s="134"/>
      <c r="H134" s="134"/>
      <c r="I134" s="108"/>
    </row>
    <row r="135" spans="1:9" ht="83.1" customHeight="1" x14ac:dyDescent="0.3">
      <c r="A135" s="112" t="s">
        <v>24</v>
      </c>
      <c r="B135" s="161"/>
      <c r="C135" s="161"/>
      <c r="D135" s="122"/>
      <c r="E135" s="115"/>
      <c r="F135" s="108"/>
      <c r="G135" s="135"/>
      <c r="H135" s="135"/>
      <c r="I135" s="130"/>
    </row>
    <row r="136" spans="1:9" x14ac:dyDescent="0.3">
      <c r="A136" s="105"/>
      <c r="B136" s="106"/>
      <c r="C136" s="107"/>
      <c r="D136" s="107"/>
      <c r="E136" s="107"/>
      <c r="F136" s="107"/>
      <c r="G136" s="106"/>
      <c r="H136" s="106"/>
      <c r="I136" s="108"/>
    </row>
    <row r="137" spans="1:9" x14ac:dyDescent="0.3">
      <c r="A137" s="105"/>
      <c r="B137" s="105"/>
      <c r="C137" s="106"/>
      <c r="D137" s="107"/>
      <c r="E137" s="107"/>
      <c r="F137" s="107"/>
      <c r="G137" s="107"/>
      <c r="H137" s="106"/>
      <c r="I137" s="108"/>
    </row>
    <row r="138" spans="1:9" ht="27" customHeight="1" x14ac:dyDescent="0.3">
      <c r="A138" s="105"/>
      <c r="B138" s="105"/>
      <c r="C138" s="106"/>
      <c r="D138" s="107"/>
      <c r="E138" s="107"/>
      <c r="F138" s="107"/>
      <c r="G138" s="107"/>
      <c r="H138" s="106"/>
      <c r="I138" s="108"/>
    </row>
    <row r="139" spans="1:9" x14ac:dyDescent="0.3">
      <c r="A139" s="105"/>
      <c r="B139" s="105"/>
      <c r="C139" s="106"/>
      <c r="D139" s="107"/>
      <c r="E139" s="107"/>
      <c r="F139" s="107"/>
      <c r="G139" s="107"/>
      <c r="H139" s="106"/>
      <c r="I139" s="108"/>
    </row>
    <row r="140" spans="1:9" ht="27" customHeight="1" x14ac:dyDescent="0.3">
      <c r="A140" s="105"/>
      <c r="B140" s="105"/>
      <c r="C140" s="106"/>
      <c r="D140" s="107"/>
      <c r="E140" s="107"/>
      <c r="F140" s="107"/>
      <c r="G140" s="107"/>
      <c r="H140" s="106"/>
      <c r="I140" s="108"/>
    </row>
    <row r="141" spans="1:9" ht="27" customHeight="1" x14ac:dyDescent="0.3">
      <c r="A141" s="105"/>
      <c r="B141" s="105"/>
      <c r="C141" s="106"/>
      <c r="D141" s="107"/>
      <c r="E141" s="107"/>
      <c r="F141" s="107"/>
      <c r="G141" s="107"/>
      <c r="H141" s="106"/>
      <c r="I141" s="108"/>
    </row>
    <row r="142" spans="1:9" x14ac:dyDescent="0.3">
      <c r="A142" s="105"/>
      <c r="B142" s="105"/>
      <c r="C142" s="106"/>
      <c r="D142" s="107"/>
      <c r="E142" s="107"/>
      <c r="F142" s="107"/>
      <c r="G142" s="107"/>
      <c r="H142" s="106"/>
      <c r="I142" s="108"/>
    </row>
    <row r="143" spans="1:9" x14ac:dyDescent="0.3">
      <c r="A143" s="105"/>
      <c r="B143" s="105"/>
      <c r="C143" s="106"/>
      <c r="D143" s="107"/>
      <c r="E143" s="107"/>
      <c r="F143" s="107"/>
      <c r="G143" s="107"/>
      <c r="H143" s="106"/>
      <c r="I143" s="108"/>
    </row>
    <row r="144" spans="1:9" x14ac:dyDescent="0.3">
      <c r="A144" s="105"/>
      <c r="B144" s="105"/>
      <c r="C144" s="106"/>
      <c r="D144" s="107"/>
      <c r="E144" s="107"/>
      <c r="F144" s="107"/>
      <c r="G144" s="107"/>
      <c r="H144" s="106"/>
      <c r="I144" s="108"/>
    </row>
    <row r="250" spans="1:1" x14ac:dyDescent="0.3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30:H30"/>
    <mergeCell ref="C32:H32"/>
    <mergeCell ref="C33:H33"/>
    <mergeCell ref="B81:C81"/>
    <mergeCell ref="B80:H80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9" zoomScale="55" zoomScaleNormal="75" workbookViewId="0">
      <selection activeCell="D130" sqref="D13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332" t="s">
        <v>0</v>
      </c>
      <c r="B1" s="332"/>
      <c r="C1" s="332"/>
      <c r="D1" s="332"/>
      <c r="E1" s="332"/>
      <c r="F1" s="332"/>
      <c r="G1" s="332"/>
      <c r="H1" s="332"/>
    </row>
    <row r="2" spans="1:8" x14ac:dyDescent="0.3">
      <c r="A2" s="332"/>
      <c r="B2" s="332"/>
      <c r="C2" s="332"/>
      <c r="D2" s="332"/>
      <c r="E2" s="332"/>
      <c r="F2" s="332"/>
      <c r="G2" s="332"/>
      <c r="H2" s="332"/>
    </row>
    <row r="3" spans="1:8" x14ac:dyDescent="0.3">
      <c r="A3" s="332"/>
      <c r="B3" s="332"/>
      <c r="C3" s="332"/>
      <c r="D3" s="332"/>
      <c r="E3" s="332"/>
      <c r="F3" s="332"/>
      <c r="G3" s="332"/>
      <c r="H3" s="332"/>
    </row>
    <row r="4" spans="1:8" x14ac:dyDescent="0.3">
      <c r="A4" s="332"/>
      <c r="B4" s="332"/>
      <c r="C4" s="332"/>
      <c r="D4" s="332"/>
      <c r="E4" s="332"/>
      <c r="F4" s="332"/>
      <c r="G4" s="332"/>
      <c r="H4" s="332"/>
    </row>
    <row r="5" spans="1:8" x14ac:dyDescent="0.3">
      <c r="A5" s="332"/>
      <c r="B5" s="332"/>
      <c r="C5" s="332"/>
      <c r="D5" s="332"/>
      <c r="E5" s="332"/>
      <c r="F5" s="332"/>
      <c r="G5" s="332"/>
      <c r="H5" s="332"/>
    </row>
    <row r="6" spans="1:8" x14ac:dyDescent="0.3">
      <c r="A6" s="332"/>
      <c r="B6" s="332"/>
      <c r="C6" s="332"/>
      <c r="D6" s="332"/>
      <c r="E6" s="332"/>
      <c r="F6" s="332"/>
      <c r="G6" s="332"/>
      <c r="H6" s="332"/>
    </row>
    <row r="7" spans="1:8" x14ac:dyDescent="0.3">
      <c r="A7" s="332"/>
      <c r="B7" s="332"/>
      <c r="C7" s="332"/>
      <c r="D7" s="332"/>
      <c r="E7" s="332"/>
      <c r="F7" s="332"/>
      <c r="G7" s="332"/>
      <c r="H7" s="332"/>
    </row>
    <row r="8" spans="1:8" x14ac:dyDescent="0.3">
      <c r="A8" s="333" t="s">
        <v>1</v>
      </c>
      <c r="B8" s="333"/>
      <c r="C8" s="333"/>
      <c r="D8" s="333"/>
      <c r="E8" s="333"/>
      <c r="F8" s="333"/>
      <c r="G8" s="333"/>
      <c r="H8" s="333"/>
    </row>
    <row r="9" spans="1:8" x14ac:dyDescent="0.3">
      <c r="A9" s="333"/>
      <c r="B9" s="333"/>
      <c r="C9" s="333"/>
      <c r="D9" s="333"/>
      <c r="E9" s="333"/>
      <c r="F9" s="333"/>
      <c r="G9" s="333"/>
      <c r="H9" s="333"/>
    </row>
    <row r="10" spans="1:8" x14ac:dyDescent="0.3">
      <c r="A10" s="333"/>
      <c r="B10" s="333"/>
      <c r="C10" s="333"/>
      <c r="D10" s="333"/>
      <c r="E10" s="333"/>
      <c r="F10" s="333"/>
      <c r="G10" s="333"/>
      <c r="H10" s="333"/>
    </row>
    <row r="11" spans="1:8" x14ac:dyDescent="0.3">
      <c r="A11" s="333"/>
      <c r="B11" s="333"/>
      <c r="C11" s="333"/>
      <c r="D11" s="333"/>
      <c r="E11" s="333"/>
      <c r="F11" s="333"/>
      <c r="G11" s="333"/>
      <c r="H11" s="333"/>
    </row>
    <row r="12" spans="1:8" x14ac:dyDescent="0.3">
      <c r="A12" s="333"/>
      <c r="B12" s="333"/>
      <c r="C12" s="333"/>
      <c r="D12" s="333"/>
      <c r="E12" s="333"/>
      <c r="F12" s="333"/>
      <c r="G12" s="333"/>
      <c r="H12" s="333"/>
    </row>
    <row r="13" spans="1:8" x14ac:dyDescent="0.3">
      <c r="A13" s="333"/>
      <c r="B13" s="333"/>
      <c r="C13" s="333"/>
      <c r="D13" s="333"/>
      <c r="E13" s="333"/>
      <c r="F13" s="333"/>
      <c r="G13" s="333"/>
      <c r="H13" s="333"/>
    </row>
    <row r="14" spans="1:8" ht="19.5" customHeight="1" x14ac:dyDescent="0.3">
      <c r="A14" s="333"/>
      <c r="B14" s="333"/>
      <c r="C14" s="333"/>
      <c r="D14" s="333"/>
      <c r="E14" s="333"/>
      <c r="F14" s="333"/>
      <c r="G14" s="333"/>
      <c r="H14" s="333"/>
    </row>
    <row r="15" spans="1:8" ht="19.5" customHeight="1" x14ac:dyDescent="0.3"/>
    <row r="16" spans="1:8" ht="19.5" customHeight="1" x14ac:dyDescent="0.3">
      <c r="A16" s="326" t="s">
        <v>2</v>
      </c>
      <c r="B16" s="327"/>
      <c r="C16" s="327"/>
      <c r="D16" s="327"/>
      <c r="E16" s="327"/>
      <c r="F16" s="327"/>
      <c r="G16" s="327"/>
      <c r="H16" s="328"/>
    </row>
    <row r="17" spans="1:12" ht="20.25" customHeight="1" x14ac:dyDescent="0.3">
      <c r="A17" s="334" t="s">
        <v>25</v>
      </c>
      <c r="B17" s="334"/>
      <c r="C17" s="334"/>
      <c r="D17" s="334"/>
      <c r="E17" s="334"/>
      <c r="F17" s="334"/>
      <c r="G17" s="334"/>
      <c r="H17" s="334"/>
    </row>
    <row r="18" spans="1:12" ht="26.25" customHeight="1" x14ac:dyDescent="0.4">
      <c r="A18" s="195" t="s">
        <v>6</v>
      </c>
      <c r="B18" s="335" t="s">
        <v>4</v>
      </c>
      <c r="C18" s="335"/>
    </row>
    <row r="19" spans="1:12" ht="26.25" customHeight="1" x14ac:dyDescent="0.4">
      <c r="A19" s="195" t="s">
        <v>8</v>
      </c>
      <c r="B19" s="325" t="s">
        <v>5</v>
      </c>
      <c r="C19" s="319">
        <v>23</v>
      </c>
    </row>
    <row r="20" spans="1:12" ht="26.25" customHeight="1" x14ac:dyDescent="0.4">
      <c r="A20" s="195" t="s">
        <v>10</v>
      </c>
      <c r="B20" s="325" t="s">
        <v>7</v>
      </c>
      <c r="C20" s="297"/>
    </row>
    <row r="21" spans="1:12" ht="26.25" customHeight="1" x14ac:dyDescent="0.4">
      <c r="A21" s="195" t="s">
        <v>12</v>
      </c>
      <c r="B21" s="347" t="s">
        <v>9</v>
      </c>
      <c r="C21" s="347"/>
      <c r="D21" s="347"/>
      <c r="E21" s="347"/>
      <c r="F21" s="347"/>
      <c r="G21" s="347"/>
      <c r="H21" s="347"/>
      <c r="I21" s="321"/>
    </row>
    <row r="22" spans="1:12" ht="26.25" customHeight="1" x14ac:dyDescent="0.4">
      <c r="A22" s="195" t="s">
        <v>13</v>
      </c>
      <c r="B22" s="298">
        <v>42234.290659722225</v>
      </c>
      <c r="C22" s="297"/>
      <c r="D22" s="297"/>
      <c r="E22" s="297"/>
      <c r="F22" s="297"/>
      <c r="G22" s="297"/>
      <c r="H22" s="297"/>
      <c r="I22" s="297"/>
    </row>
    <row r="23" spans="1:12" ht="26.25" customHeight="1" x14ac:dyDescent="0.4">
      <c r="A23" s="195" t="s">
        <v>14</v>
      </c>
      <c r="B23" s="298">
        <v>42242</v>
      </c>
      <c r="C23" s="297"/>
      <c r="D23" s="297"/>
      <c r="E23" s="297"/>
      <c r="F23" s="297"/>
      <c r="G23" s="297"/>
      <c r="H23" s="297"/>
      <c r="I23" s="297"/>
    </row>
    <row r="24" spans="1:12" x14ac:dyDescent="0.3">
      <c r="A24" s="195"/>
      <c r="B24" s="197"/>
    </row>
    <row r="25" spans="1:12" x14ac:dyDescent="0.3">
      <c r="B25" s="197"/>
    </row>
    <row r="26" spans="1:12" x14ac:dyDescent="0.3">
      <c r="A26" s="193" t="s">
        <v>26</v>
      </c>
      <c r="B26" s="336" t="s">
        <v>97</v>
      </c>
      <c r="C26" s="336"/>
      <c r="D26" s="336"/>
      <c r="E26" s="336"/>
      <c r="F26" s="336"/>
      <c r="G26" s="336"/>
      <c r="H26" s="336"/>
    </row>
    <row r="27" spans="1:12" ht="26.25" customHeight="1" x14ac:dyDescent="0.4">
      <c r="A27" s="198" t="s">
        <v>27</v>
      </c>
      <c r="B27" s="335" t="s">
        <v>117</v>
      </c>
      <c r="C27" s="335"/>
    </row>
    <row r="28" spans="1:12" ht="26.25" customHeight="1" x14ac:dyDescent="0.4">
      <c r="A28" s="200" t="s">
        <v>28</v>
      </c>
      <c r="B28" s="347" t="s">
        <v>122</v>
      </c>
      <c r="C28" s="347"/>
    </row>
    <row r="29" spans="1:12" ht="27" customHeight="1" x14ac:dyDescent="0.4">
      <c r="A29" s="200" t="s">
        <v>29</v>
      </c>
      <c r="B29" s="296">
        <v>96.4</v>
      </c>
    </row>
    <row r="30" spans="1:12" s="6" customFormat="1" ht="27" customHeight="1" x14ac:dyDescent="0.4">
      <c r="A30" s="200" t="s">
        <v>30</v>
      </c>
      <c r="B30" s="295">
        <v>0</v>
      </c>
      <c r="C30" s="341" t="s">
        <v>31</v>
      </c>
      <c r="D30" s="342"/>
      <c r="E30" s="342"/>
      <c r="F30" s="342"/>
      <c r="G30" s="342"/>
      <c r="H30" s="343"/>
      <c r="I30" s="202"/>
      <c r="J30" s="202"/>
      <c r="K30" s="202"/>
      <c r="L30" s="202"/>
    </row>
    <row r="31" spans="1:12" s="6" customFormat="1" ht="19.5" customHeight="1" x14ac:dyDescent="0.3">
      <c r="A31" s="200" t="s">
        <v>32</v>
      </c>
      <c r="B31" s="199">
        <f>B29-B30</f>
        <v>96.4</v>
      </c>
      <c r="C31" s="203"/>
      <c r="D31" s="203"/>
      <c r="E31" s="203"/>
      <c r="F31" s="203"/>
      <c r="G31" s="203"/>
      <c r="H31" s="204"/>
      <c r="I31" s="202"/>
      <c r="J31" s="202"/>
      <c r="K31" s="202"/>
      <c r="L31" s="202"/>
    </row>
    <row r="32" spans="1:12" s="6" customFormat="1" ht="27" customHeight="1" x14ac:dyDescent="0.4">
      <c r="A32" s="200" t="s">
        <v>33</v>
      </c>
      <c r="B32" s="315">
        <v>199.16</v>
      </c>
      <c r="C32" s="344" t="s">
        <v>34</v>
      </c>
      <c r="D32" s="345"/>
      <c r="E32" s="345"/>
      <c r="F32" s="345"/>
      <c r="G32" s="345"/>
      <c r="H32" s="346"/>
      <c r="I32" s="202"/>
      <c r="J32" s="202"/>
      <c r="K32" s="202"/>
      <c r="L32" s="202"/>
    </row>
    <row r="33" spans="1:14" s="6" customFormat="1" ht="27" customHeight="1" x14ac:dyDescent="0.4">
      <c r="A33" s="200" t="s">
        <v>35</v>
      </c>
      <c r="B33" s="315">
        <v>205.09</v>
      </c>
      <c r="C33" s="344" t="s">
        <v>36</v>
      </c>
      <c r="D33" s="345"/>
      <c r="E33" s="345"/>
      <c r="F33" s="345"/>
      <c r="G33" s="345"/>
      <c r="H33" s="346"/>
      <c r="I33" s="202"/>
      <c r="J33" s="202"/>
      <c r="K33" s="202"/>
      <c r="L33" s="206"/>
      <c r="M33" s="206"/>
      <c r="N33" s="207"/>
    </row>
    <row r="34" spans="1:14" s="6" customFormat="1" ht="17.25" customHeight="1" x14ac:dyDescent="0.3">
      <c r="A34" s="200"/>
      <c r="B34" s="205"/>
      <c r="C34" s="208"/>
      <c r="D34" s="208"/>
      <c r="E34" s="208"/>
      <c r="F34" s="208"/>
      <c r="G34" s="208"/>
      <c r="H34" s="208"/>
      <c r="I34" s="202"/>
      <c r="J34" s="202"/>
      <c r="K34" s="202"/>
      <c r="L34" s="206"/>
      <c r="M34" s="206"/>
      <c r="N34" s="207"/>
    </row>
    <row r="35" spans="1:14" s="6" customFormat="1" x14ac:dyDescent="0.3">
      <c r="A35" s="200" t="s">
        <v>37</v>
      </c>
      <c r="B35" s="209">
        <f>B32/B33</f>
        <v>0.97108586474230818</v>
      </c>
      <c r="C35" s="194" t="s">
        <v>38</v>
      </c>
      <c r="D35" s="194"/>
      <c r="E35" s="194"/>
      <c r="F35" s="194"/>
      <c r="G35" s="194"/>
      <c r="H35" s="194"/>
      <c r="I35" s="202"/>
      <c r="J35" s="202"/>
      <c r="K35" s="202"/>
      <c r="L35" s="206"/>
      <c r="M35" s="206"/>
      <c r="N35" s="207"/>
    </row>
    <row r="36" spans="1:14" s="6" customFormat="1" ht="19.5" customHeight="1" x14ac:dyDescent="0.3">
      <c r="A36" s="200"/>
      <c r="B36" s="199"/>
      <c r="H36" s="194"/>
      <c r="I36" s="202"/>
      <c r="J36" s="202"/>
      <c r="K36" s="202"/>
      <c r="L36" s="206"/>
      <c r="M36" s="206"/>
      <c r="N36" s="207"/>
    </row>
    <row r="37" spans="1:14" s="6" customFormat="1" ht="27" customHeight="1" x14ac:dyDescent="0.4">
      <c r="A37" s="210" t="s">
        <v>39</v>
      </c>
      <c r="B37" s="299">
        <v>50</v>
      </c>
      <c r="C37" s="194"/>
      <c r="D37" s="348" t="s">
        <v>40</v>
      </c>
      <c r="E37" s="349"/>
      <c r="F37" s="256" t="s">
        <v>41</v>
      </c>
      <c r="G37" s="257"/>
      <c r="J37" s="202"/>
      <c r="K37" s="202"/>
      <c r="L37" s="206"/>
      <c r="M37" s="206"/>
      <c r="N37" s="207"/>
    </row>
    <row r="38" spans="1:14" s="6" customFormat="1" ht="26.25" customHeight="1" x14ac:dyDescent="0.4">
      <c r="A38" s="211" t="s">
        <v>42</v>
      </c>
      <c r="B38" s="300">
        <v>1</v>
      </c>
      <c r="C38" s="213" t="s">
        <v>43</v>
      </c>
      <c r="D38" s="214" t="s">
        <v>44</v>
      </c>
      <c r="E38" s="246" t="s">
        <v>45</v>
      </c>
      <c r="F38" s="214" t="s">
        <v>44</v>
      </c>
      <c r="G38" s="215" t="s">
        <v>45</v>
      </c>
      <c r="J38" s="202"/>
      <c r="K38" s="202"/>
      <c r="L38" s="206"/>
      <c r="M38" s="206"/>
      <c r="N38" s="207"/>
    </row>
    <row r="39" spans="1:14" s="6" customFormat="1" ht="26.25" customHeight="1" x14ac:dyDescent="0.4">
      <c r="A39" s="211" t="s">
        <v>46</v>
      </c>
      <c r="B39" s="300">
        <v>1</v>
      </c>
      <c r="C39" s="216">
        <v>1</v>
      </c>
      <c r="D39" s="301">
        <v>117671359</v>
      </c>
      <c r="E39" s="260">
        <f>IF(ISBLANK(D39),"-",$D$49/$D$46*D39)</f>
        <v>131211105.23030181</v>
      </c>
      <c r="F39" s="301">
        <v>139209469</v>
      </c>
      <c r="G39" s="252">
        <f>IF(ISBLANK(F39),"-",$D$49/$F$46*F39)</f>
        <v>131599932.64448354</v>
      </c>
      <c r="J39" s="202"/>
      <c r="K39" s="202"/>
      <c r="L39" s="206"/>
      <c r="M39" s="206"/>
      <c r="N39" s="207"/>
    </row>
    <row r="40" spans="1:14" s="6" customFormat="1" ht="26.25" customHeight="1" x14ac:dyDescent="0.4">
      <c r="A40" s="211" t="s">
        <v>47</v>
      </c>
      <c r="B40" s="300">
        <v>1</v>
      </c>
      <c r="C40" s="212">
        <v>2</v>
      </c>
      <c r="D40" s="302">
        <v>117848636</v>
      </c>
      <c r="E40" s="261">
        <f>IF(ISBLANK(D40),"-",$D$49/$D$46*D40)</f>
        <v>131408780.44455604</v>
      </c>
      <c r="F40" s="302">
        <v>139166218</v>
      </c>
      <c r="G40" s="253">
        <f>IF(ISBLANK(F40),"-",$D$49/$F$46*F40)</f>
        <v>131559045.85188463</v>
      </c>
      <c r="J40" s="202"/>
      <c r="K40" s="202"/>
      <c r="L40" s="206"/>
      <c r="M40" s="206"/>
      <c r="N40" s="207"/>
    </row>
    <row r="41" spans="1:14" ht="26.25" customHeight="1" x14ac:dyDescent="0.4">
      <c r="A41" s="211" t="s">
        <v>48</v>
      </c>
      <c r="B41" s="300">
        <v>1</v>
      </c>
      <c r="C41" s="212">
        <v>3</v>
      </c>
      <c r="D41" s="302">
        <v>117647291</v>
      </c>
      <c r="E41" s="261">
        <f>IF(ISBLANK(D41),"-",$D$49/$D$46*D41)</f>
        <v>131184267.86811341</v>
      </c>
      <c r="F41" s="302">
        <v>139275981</v>
      </c>
      <c r="G41" s="253">
        <f>IF(ISBLANK(F41),"-",$D$49/$F$46*F41)</f>
        <v>131662808.93287776</v>
      </c>
      <c r="L41" s="206"/>
      <c r="M41" s="206"/>
      <c r="N41" s="217"/>
    </row>
    <row r="42" spans="1:14" ht="26.25" customHeight="1" x14ac:dyDescent="0.4">
      <c r="A42" s="211" t="s">
        <v>49</v>
      </c>
      <c r="B42" s="300">
        <v>1</v>
      </c>
      <c r="C42" s="218">
        <v>4</v>
      </c>
      <c r="D42" s="303"/>
      <c r="E42" s="262" t="str">
        <f>IF(ISBLANK(D42),"-",$D$49/$D$46*D42)</f>
        <v>-</v>
      </c>
      <c r="F42" s="303"/>
      <c r="G42" s="254" t="str">
        <f>IF(ISBLANK(F42),"-",$D$49/$F$46*F42)</f>
        <v>-</v>
      </c>
      <c r="L42" s="206"/>
      <c r="M42" s="206"/>
      <c r="N42" s="217"/>
    </row>
    <row r="43" spans="1:14" ht="27" customHeight="1" x14ac:dyDescent="0.4">
      <c r="A43" s="211" t="s">
        <v>50</v>
      </c>
      <c r="B43" s="300">
        <v>1</v>
      </c>
      <c r="C43" s="219" t="s">
        <v>51</v>
      </c>
      <c r="D43" s="281">
        <f>AVERAGE(D39:D42)</f>
        <v>117722428.66666667</v>
      </c>
      <c r="E43" s="242">
        <f>AVERAGE(E39:E42)</f>
        <v>131268051.18099041</v>
      </c>
      <c r="F43" s="220">
        <f>AVERAGE(F39:F42)</f>
        <v>139217222.66666666</v>
      </c>
      <c r="G43" s="221">
        <f>AVERAGE(G39:G42)</f>
        <v>131607262.47641532</v>
      </c>
    </row>
    <row r="44" spans="1:14" ht="26.25" customHeight="1" x14ac:dyDescent="0.4">
      <c r="A44" s="211" t="s">
        <v>52</v>
      </c>
      <c r="B44" s="296">
        <v>1</v>
      </c>
      <c r="C44" s="282" t="s">
        <v>53</v>
      </c>
      <c r="D44" s="305">
        <v>9.58</v>
      </c>
      <c r="E44" s="217"/>
      <c r="F44" s="304">
        <v>11.3</v>
      </c>
      <c r="G44" s="258"/>
    </row>
    <row r="45" spans="1:14" ht="26.25" customHeight="1" x14ac:dyDescent="0.4">
      <c r="A45" s="211" t="s">
        <v>54</v>
      </c>
      <c r="B45" s="296">
        <v>1</v>
      </c>
      <c r="C45" s="283" t="s">
        <v>55</v>
      </c>
      <c r="D45" s="284">
        <f>D44*$B$35</f>
        <v>9.3030025842313133</v>
      </c>
      <c r="E45" s="223"/>
      <c r="F45" s="222">
        <f>F44*$B$35</f>
        <v>10.973270271588083</v>
      </c>
      <c r="G45" s="225"/>
    </row>
    <row r="46" spans="1:14" ht="19.5" customHeight="1" x14ac:dyDescent="0.3">
      <c r="A46" s="211" t="s">
        <v>56</v>
      </c>
      <c r="B46" s="280">
        <f>(B45/B44)*(B43/B42)*(B41/B40)*(B39/B38)*B37</f>
        <v>50</v>
      </c>
      <c r="C46" s="283" t="s">
        <v>57</v>
      </c>
      <c r="D46" s="285">
        <f>D45*$B$31/100</f>
        <v>8.9680944911989862</v>
      </c>
      <c r="E46" s="225"/>
      <c r="F46" s="224">
        <f>F45*$B$31/100</f>
        <v>10.578232541810912</v>
      </c>
      <c r="G46" s="225"/>
    </row>
    <row r="47" spans="1:14" ht="19.5" customHeight="1" x14ac:dyDescent="0.3">
      <c r="A47" s="337" t="s">
        <v>58</v>
      </c>
      <c r="B47" s="338"/>
      <c r="C47" s="283" t="s">
        <v>59</v>
      </c>
      <c r="D47" s="284">
        <f>D46/$B$46</f>
        <v>0.17936188982397971</v>
      </c>
      <c r="E47" s="225"/>
      <c r="F47" s="226">
        <f>F46/$B$46</f>
        <v>0.21156465083621825</v>
      </c>
      <c r="G47" s="225"/>
    </row>
    <row r="48" spans="1:14" ht="27" customHeight="1" x14ac:dyDescent="0.4">
      <c r="A48" s="339"/>
      <c r="B48" s="340"/>
      <c r="C48" s="283" t="s">
        <v>60</v>
      </c>
      <c r="D48" s="306">
        <v>0.2</v>
      </c>
      <c r="E48" s="258"/>
      <c r="F48" s="258"/>
      <c r="G48" s="258"/>
    </row>
    <row r="49" spans="1:12" x14ac:dyDescent="0.3">
      <c r="C49" s="283" t="s">
        <v>61</v>
      </c>
      <c r="D49" s="285">
        <f>D48*$B$46</f>
        <v>10</v>
      </c>
      <c r="E49" s="225"/>
      <c r="F49" s="225"/>
      <c r="G49" s="225"/>
    </row>
    <row r="50" spans="1:12" ht="19.5" customHeight="1" x14ac:dyDescent="0.3">
      <c r="C50" s="286" t="s">
        <v>62</v>
      </c>
      <c r="D50" s="287">
        <f>D49/B35</f>
        <v>10.297750552319744</v>
      </c>
      <c r="E50" s="244"/>
      <c r="F50" s="244"/>
      <c r="G50" s="244"/>
    </row>
    <row r="51" spans="1:12" x14ac:dyDescent="0.3">
      <c r="C51" s="288" t="s">
        <v>63</v>
      </c>
      <c r="D51" s="289">
        <f>AVERAGE(E39:E42,G39:G42)</f>
        <v>131437656.82870287</v>
      </c>
      <c r="E51" s="243"/>
      <c r="F51" s="243"/>
      <c r="G51" s="243"/>
    </row>
    <row r="52" spans="1:12" x14ac:dyDescent="0.3">
      <c r="C52" s="227" t="s">
        <v>64</v>
      </c>
      <c r="D52" s="230">
        <f>STDEV(E39:E42,G39:G42)/D51</f>
        <v>1.5522442958669784E-3</v>
      </c>
      <c r="E52" s="223"/>
      <c r="F52" s="223"/>
      <c r="G52" s="223"/>
    </row>
    <row r="53" spans="1:12" ht="19.5" customHeight="1" x14ac:dyDescent="0.3">
      <c r="C53" s="228" t="s">
        <v>65</v>
      </c>
      <c r="D53" s="231">
        <f>COUNT(E39:E42,G39:G42)</f>
        <v>6</v>
      </c>
      <c r="E53" s="223"/>
      <c r="F53" s="223"/>
      <c r="G53" s="223"/>
    </row>
    <row r="55" spans="1:12" x14ac:dyDescent="0.3">
      <c r="A55" s="193" t="s">
        <v>26</v>
      </c>
      <c r="B55" s="232" t="s">
        <v>66</v>
      </c>
    </row>
    <row r="56" spans="1:12" x14ac:dyDescent="0.3">
      <c r="A56" s="194" t="s">
        <v>67</v>
      </c>
      <c r="B56" s="196" t="str">
        <f>B21</f>
        <v>Amoxicillin Trihydrate Eq. to Amoxicillin 125mg &amp; Clavulanate Potassium Eq. to Clavulanic Acid    31.25mg</v>
      </c>
    </row>
    <row r="57" spans="1:12" ht="26.25" customHeight="1" x14ac:dyDescent="0.4">
      <c r="A57" s="291" t="s">
        <v>68</v>
      </c>
      <c r="B57" s="307">
        <v>5</v>
      </c>
      <c r="C57" s="271" t="s">
        <v>69</v>
      </c>
      <c r="D57" s="308">
        <v>31.25</v>
      </c>
      <c r="E57" s="271" t="str">
        <f>B20</f>
        <v>Amoxicillin Trihydrate &amp; Clavulanate Potassium</v>
      </c>
    </row>
    <row r="58" spans="1:12" x14ac:dyDescent="0.3">
      <c r="A58" s="196" t="s">
        <v>70</v>
      </c>
      <c r="B58" s="318">
        <f>12.3362467/11.82565</f>
        <v>1.0431770515785603</v>
      </c>
    </row>
    <row r="59" spans="1:12" s="75" customFormat="1" x14ac:dyDescent="0.3">
      <c r="A59" s="269" t="s">
        <v>71</v>
      </c>
      <c r="B59" s="270">
        <f>B57</f>
        <v>5</v>
      </c>
      <c r="C59" s="271" t="s">
        <v>72</v>
      </c>
      <c r="D59" s="292">
        <f>B58*B57</f>
        <v>5.2158852578928014</v>
      </c>
    </row>
    <row r="60" spans="1:12" ht="19.5" customHeight="1" x14ac:dyDescent="0.3"/>
    <row r="61" spans="1:12" s="6" customFormat="1" ht="27" customHeight="1" x14ac:dyDescent="0.4">
      <c r="A61" s="210" t="s">
        <v>73</v>
      </c>
      <c r="B61" s="299">
        <v>100</v>
      </c>
      <c r="C61" s="194"/>
      <c r="D61" s="234" t="s">
        <v>74</v>
      </c>
      <c r="E61" s="233" t="s">
        <v>75</v>
      </c>
      <c r="F61" s="233" t="s">
        <v>44</v>
      </c>
      <c r="G61" s="233" t="s">
        <v>76</v>
      </c>
      <c r="H61" s="213" t="s">
        <v>77</v>
      </c>
      <c r="L61" s="202"/>
    </row>
    <row r="62" spans="1:12" s="6" customFormat="1" ht="24" customHeight="1" x14ac:dyDescent="0.4">
      <c r="A62" s="211" t="s">
        <v>78</v>
      </c>
      <c r="B62" s="300">
        <v>1</v>
      </c>
      <c r="C62" s="355" t="s">
        <v>79</v>
      </c>
      <c r="D62" s="352">
        <v>2.0508000000000002</v>
      </c>
      <c r="E62" s="264">
        <v>1</v>
      </c>
      <c r="F62" s="309">
        <v>88438709</v>
      </c>
      <c r="G62" s="276">
        <f>IF(ISBLANK(F62),"-",(F62/$D$51*$D$48*$B$70)*$D$59/$D$62)</f>
        <v>34.22609109340101</v>
      </c>
      <c r="H62" s="273">
        <f t="shared" ref="H62:H73" si="0">IF(ISBLANK(F62),"-",G62/$D$57)</f>
        <v>1.0952349149888323</v>
      </c>
      <c r="L62" s="202"/>
    </row>
    <row r="63" spans="1:12" s="6" customFormat="1" ht="26.25" customHeight="1" x14ac:dyDescent="0.4">
      <c r="A63" s="211" t="s">
        <v>80</v>
      </c>
      <c r="B63" s="300">
        <v>1</v>
      </c>
      <c r="C63" s="356"/>
      <c r="D63" s="353"/>
      <c r="E63" s="265">
        <v>2</v>
      </c>
      <c r="F63" s="302">
        <v>88438457</v>
      </c>
      <c r="G63" s="277">
        <f>IF(ISBLANK(F63),"-",(F63/$D$51*$D$48*$B$70)*$D$59/$D$62)</f>
        <v>34.225993568515669</v>
      </c>
      <c r="H63" s="274">
        <f t="shared" si="0"/>
        <v>1.0952317941925014</v>
      </c>
      <c r="L63" s="202"/>
    </row>
    <row r="64" spans="1:12" s="6" customFormat="1" ht="24.75" customHeight="1" x14ac:dyDescent="0.4">
      <c r="A64" s="211" t="s">
        <v>81</v>
      </c>
      <c r="B64" s="300">
        <v>1</v>
      </c>
      <c r="C64" s="356"/>
      <c r="D64" s="353"/>
      <c r="E64" s="265">
        <v>3</v>
      </c>
      <c r="F64" s="302">
        <v>88523577</v>
      </c>
      <c r="G64" s="277">
        <f>IF(ISBLANK(F64),"-",(F64/$D$51*$D$48*$B$70)*$D$59/$D$62)</f>
        <v>34.258935307566496</v>
      </c>
      <c r="H64" s="274">
        <f t="shared" si="0"/>
        <v>1.0962859298421279</v>
      </c>
      <c r="L64" s="202"/>
    </row>
    <row r="65" spans="1:11" ht="27" customHeight="1" x14ac:dyDescent="0.4">
      <c r="A65" s="211" t="s">
        <v>82</v>
      </c>
      <c r="B65" s="300">
        <v>1</v>
      </c>
      <c r="C65" s="357"/>
      <c r="D65" s="354"/>
      <c r="E65" s="266">
        <v>4</v>
      </c>
      <c r="F65" s="310"/>
      <c r="G65" s="277" t="str">
        <f>IF(ISBLANK(F65),"-",(F65/$D$51*$D$48*$B$70)*$D$59/$D$62)</f>
        <v>-</v>
      </c>
      <c r="H65" s="274" t="str">
        <f t="shared" si="0"/>
        <v>-</v>
      </c>
    </row>
    <row r="66" spans="1:11" ht="24.75" customHeight="1" x14ac:dyDescent="0.4">
      <c r="A66" s="211" t="s">
        <v>83</v>
      </c>
      <c r="B66" s="300">
        <v>1</v>
      </c>
      <c r="C66" s="355" t="s">
        <v>84</v>
      </c>
      <c r="D66" s="352">
        <v>1.98502</v>
      </c>
      <c r="E66" s="235">
        <v>1</v>
      </c>
      <c r="F66" s="302">
        <v>85955937</v>
      </c>
      <c r="G66" s="276">
        <f>IF(ISBLANK(F66),"-",(F66/$D$51*$D$48*$B$70)*$D$59/$D$66)</f>
        <v>34.367600272768676</v>
      </c>
      <c r="H66" s="273">
        <f t="shared" si="0"/>
        <v>1.0997632087285976</v>
      </c>
    </row>
    <row r="67" spans="1:11" ht="23.25" customHeight="1" x14ac:dyDescent="0.4">
      <c r="A67" s="211" t="s">
        <v>85</v>
      </c>
      <c r="B67" s="300">
        <v>1</v>
      </c>
      <c r="C67" s="356"/>
      <c r="D67" s="353"/>
      <c r="E67" s="236">
        <v>2</v>
      </c>
      <c r="F67" s="302">
        <v>85952254</v>
      </c>
      <c r="G67" s="277">
        <f>IF(ISBLANK(F67),"-",(F67/$D$51*$D$48*$B$70)*$D$59/$D$66)</f>
        <v>34.366127705820738</v>
      </c>
      <c r="H67" s="274">
        <f t="shared" si="0"/>
        <v>1.0997160865862636</v>
      </c>
    </row>
    <row r="68" spans="1:11" ht="24.75" customHeight="1" x14ac:dyDescent="0.4">
      <c r="A68" s="211" t="s">
        <v>86</v>
      </c>
      <c r="B68" s="300">
        <v>1</v>
      </c>
      <c r="C68" s="356"/>
      <c r="D68" s="353"/>
      <c r="E68" s="236">
        <v>3</v>
      </c>
      <c r="F68" s="302">
        <v>86032495</v>
      </c>
      <c r="G68" s="277">
        <f>IF(ISBLANK(F68),"-",(F68/$D$51*$D$48*$B$70)*$D$59/$D$66)</f>
        <v>34.398210313604856</v>
      </c>
      <c r="H68" s="274">
        <f t="shared" si="0"/>
        <v>1.1007427300353554</v>
      </c>
    </row>
    <row r="69" spans="1:11" ht="27" customHeight="1" x14ac:dyDescent="0.4">
      <c r="A69" s="211" t="s">
        <v>87</v>
      </c>
      <c r="B69" s="300">
        <v>1</v>
      </c>
      <c r="C69" s="357"/>
      <c r="D69" s="354"/>
      <c r="E69" s="237">
        <v>4</v>
      </c>
      <c r="F69" s="310"/>
      <c r="G69" s="278" t="str">
        <f>IF(ISBLANK(F69),"-",(F69/$D$51*$D$48*$B$70)*$D$59/$D$66)</f>
        <v>-</v>
      </c>
      <c r="H69" s="275" t="str">
        <f t="shared" si="0"/>
        <v>-</v>
      </c>
    </row>
    <row r="70" spans="1:11" ht="23.25" customHeight="1" x14ac:dyDescent="0.4">
      <c r="A70" s="211" t="s">
        <v>88</v>
      </c>
      <c r="B70" s="279">
        <f>(B69/B68)*(B67/B66)*(B65/B64)*(B63/B62)*B61</f>
        <v>100</v>
      </c>
      <c r="C70" s="355" t="s">
        <v>89</v>
      </c>
      <c r="D70" s="352">
        <v>2.1432699999999998</v>
      </c>
      <c r="E70" s="235">
        <v>1</v>
      </c>
      <c r="F70" s="309">
        <v>92938843</v>
      </c>
      <c r="G70" s="276">
        <f>IF(ISBLANK(F70),"-",(F70/$D$51*$D$48*$B$70)*$D$59/$D$70)</f>
        <v>34.415857352737547</v>
      </c>
      <c r="H70" s="274">
        <f t="shared" si="0"/>
        <v>1.1013074352876016</v>
      </c>
    </row>
    <row r="71" spans="1:11" ht="22.5" customHeight="1" x14ac:dyDescent="0.4">
      <c r="A71" s="290" t="s">
        <v>90</v>
      </c>
      <c r="B71" s="311">
        <f>(D48*B70)/D57*D59</f>
        <v>3.338166565051393</v>
      </c>
      <c r="C71" s="356"/>
      <c r="D71" s="353"/>
      <c r="E71" s="236">
        <v>2</v>
      </c>
      <c r="F71" s="302">
        <v>93015851</v>
      </c>
      <c r="G71" s="277">
        <f>IF(ISBLANK(F71),"-",(F71/$D$51*$D$48*$B$70)*$D$59/$D$70)</f>
        <v>34.444373915430496</v>
      </c>
      <c r="H71" s="274">
        <f t="shared" si="0"/>
        <v>1.1022199652937759</v>
      </c>
    </row>
    <row r="72" spans="1:11" ht="23.25" customHeight="1" x14ac:dyDescent="0.4">
      <c r="A72" s="337" t="s">
        <v>58</v>
      </c>
      <c r="B72" s="350"/>
      <c r="C72" s="356"/>
      <c r="D72" s="353"/>
      <c r="E72" s="236">
        <v>3</v>
      </c>
      <c r="F72" s="302">
        <v>93031214</v>
      </c>
      <c r="G72" s="277">
        <f>IF(ISBLANK(F72),"-",(F72/$D$51*$D$48*$B$70)*$D$59/$D$70)</f>
        <v>34.450062934138323</v>
      </c>
      <c r="H72" s="274">
        <f t="shared" si="0"/>
        <v>1.1024020138924264</v>
      </c>
    </row>
    <row r="73" spans="1:11" ht="23.25" customHeight="1" x14ac:dyDescent="0.4">
      <c r="A73" s="339"/>
      <c r="B73" s="351"/>
      <c r="C73" s="358"/>
      <c r="D73" s="354"/>
      <c r="E73" s="237">
        <v>4</v>
      </c>
      <c r="F73" s="310"/>
      <c r="G73" s="278" t="str">
        <f>IF(ISBLANK(F73),"-",(F73/$D$51*$D$48*$B$70)*$D$59/$D$70)</f>
        <v>-</v>
      </c>
      <c r="H73" s="275" t="str">
        <f t="shared" si="0"/>
        <v>-</v>
      </c>
    </row>
    <row r="74" spans="1:11" ht="26.25" customHeight="1" x14ac:dyDescent="0.4">
      <c r="A74" s="238"/>
      <c r="B74" s="238"/>
      <c r="C74" s="238"/>
      <c r="D74" s="238"/>
      <c r="E74" s="238"/>
      <c r="F74" s="239"/>
      <c r="G74" s="229" t="s">
        <v>51</v>
      </c>
      <c r="H74" s="312">
        <f>AVERAGE(H62:H73)</f>
        <v>1.0992115643163869</v>
      </c>
    </row>
    <row r="75" spans="1:11" ht="26.25" customHeight="1" x14ac:dyDescent="0.4">
      <c r="C75" s="238"/>
      <c r="D75" s="238"/>
      <c r="E75" s="238"/>
      <c r="F75" s="239"/>
      <c r="G75" s="227" t="s">
        <v>64</v>
      </c>
      <c r="H75" s="313">
        <f>STDEV(H62:H73)/H74</f>
        <v>2.6275884888933509E-3</v>
      </c>
    </row>
    <row r="76" spans="1:11" ht="27" customHeight="1" x14ac:dyDescent="0.4">
      <c r="A76" s="238"/>
      <c r="B76" s="238"/>
      <c r="C76" s="239"/>
      <c r="D76" s="240"/>
      <c r="E76" s="240"/>
      <c r="F76" s="239"/>
      <c r="G76" s="228" t="s">
        <v>65</v>
      </c>
      <c r="H76" s="314">
        <f>COUNT(H62:H73)</f>
        <v>9</v>
      </c>
    </row>
    <row r="77" spans="1:11" x14ac:dyDescent="0.3">
      <c r="A77" s="238"/>
      <c r="B77" s="238"/>
      <c r="C77" s="239"/>
      <c r="D77" s="240"/>
      <c r="E77" s="240"/>
      <c r="F77" s="240"/>
      <c r="G77" s="240"/>
      <c r="H77" s="239"/>
      <c r="I77" s="241"/>
      <c r="J77" s="245"/>
      <c r="K77" s="259"/>
    </row>
    <row r="78" spans="1:11" ht="26.25" customHeight="1" x14ac:dyDescent="0.4">
      <c r="A78" s="198" t="s">
        <v>91</v>
      </c>
      <c r="B78" s="316" t="s">
        <v>92</v>
      </c>
      <c r="C78" s="336" t="str">
        <f>B20</f>
        <v>Amoxicillin Trihydrate &amp; Clavulanate Potassium</v>
      </c>
      <c r="D78" s="336"/>
      <c r="E78" s="263" t="s">
        <v>93</v>
      </c>
      <c r="F78" s="263"/>
      <c r="G78" s="317">
        <f>H74</f>
        <v>1.0992115643163869</v>
      </c>
      <c r="H78" s="239"/>
      <c r="I78" s="241"/>
      <c r="J78" s="245"/>
      <c r="K78" s="259"/>
    </row>
    <row r="79" spans="1:11" ht="19.5" customHeight="1" x14ac:dyDescent="0.3">
      <c r="A79" s="249"/>
      <c r="B79" s="250"/>
      <c r="C79" s="251"/>
      <c r="D79" s="251"/>
      <c r="E79" s="250"/>
      <c r="F79" s="250"/>
      <c r="G79" s="250"/>
      <c r="H79" s="250"/>
    </row>
    <row r="80" spans="1:11" x14ac:dyDescent="0.3">
      <c r="A80" s="193" t="s">
        <v>26</v>
      </c>
      <c r="B80" s="336" t="s">
        <v>94</v>
      </c>
      <c r="C80" s="336"/>
      <c r="D80" s="336"/>
      <c r="E80" s="336"/>
      <c r="F80" s="336"/>
      <c r="G80" s="336"/>
      <c r="H80" s="336"/>
    </row>
    <row r="81" spans="1:8" ht="26.25" customHeight="1" x14ac:dyDescent="0.4">
      <c r="A81" s="198" t="s">
        <v>27</v>
      </c>
      <c r="B81" s="335" t="s">
        <v>117</v>
      </c>
      <c r="C81" s="335"/>
    </row>
    <row r="82" spans="1:8" ht="26.25" customHeight="1" x14ac:dyDescent="0.4">
      <c r="A82" s="200" t="s">
        <v>28</v>
      </c>
      <c r="B82" s="347" t="s">
        <v>122</v>
      </c>
      <c r="C82" s="347"/>
    </row>
    <row r="83" spans="1:8" ht="27" customHeight="1" x14ac:dyDescent="0.4">
      <c r="A83" s="200" t="s">
        <v>29</v>
      </c>
      <c r="B83" s="296">
        <v>96.4</v>
      </c>
    </row>
    <row r="84" spans="1:8" ht="27" customHeight="1" x14ac:dyDescent="0.4">
      <c r="A84" s="200" t="s">
        <v>30</v>
      </c>
      <c r="B84" s="295">
        <v>0</v>
      </c>
      <c r="C84" s="341" t="s">
        <v>31</v>
      </c>
      <c r="D84" s="342"/>
      <c r="E84" s="342"/>
      <c r="F84" s="342"/>
      <c r="G84" s="342"/>
      <c r="H84" s="343"/>
    </row>
    <row r="85" spans="1:8" ht="19.5" customHeight="1" x14ac:dyDescent="0.3">
      <c r="A85" s="200" t="s">
        <v>32</v>
      </c>
      <c r="B85" s="199">
        <f>B83-B84</f>
        <v>96.4</v>
      </c>
      <c r="C85" s="203"/>
      <c r="D85" s="203"/>
      <c r="E85" s="203"/>
      <c r="F85" s="203"/>
      <c r="G85" s="203"/>
      <c r="H85" s="204"/>
    </row>
    <row r="86" spans="1:8" ht="27" customHeight="1" x14ac:dyDescent="0.4">
      <c r="A86" s="200" t="s">
        <v>33</v>
      </c>
      <c r="B86" s="315">
        <v>199.16</v>
      </c>
      <c r="C86" s="344" t="s">
        <v>34</v>
      </c>
      <c r="D86" s="345"/>
      <c r="E86" s="345"/>
      <c r="F86" s="345"/>
      <c r="G86" s="345"/>
      <c r="H86" s="346"/>
    </row>
    <row r="87" spans="1:8" ht="27" customHeight="1" x14ac:dyDescent="0.4">
      <c r="A87" s="200" t="s">
        <v>35</v>
      </c>
      <c r="B87" s="315">
        <v>205.09</v>
      </c>
      <c r="C87" s="344" t="s">
        <v>36</v>
      </c>
      <c r="D87" s="345"/>
      <c r="E87" s="345"/>
      <c r="F87" s="345"/>
      <c r="G87" s="345"/>
      <c r="H87" s="346"/>
    </row>
    <row r="88" spans="1:8" x14ac:dyDescent="0.3">
      <c r="A88" s="200"/>
      <c r="B88" s="205"/>
      <c r="C88" s="208"/>
      <c r="D88" s="208"/>
      <c r="E88" s="208"/>
      <c r="F88" s="208"/>
      <c r="G88" s="208"/>
      <c r="H88" s="208"/>
    </row>
    <row r="89" spans="1:8" x14ac:dyDescent="0.3">
      <c r="A89" s="200" t="s">
        <v>37</v>
      </c>
      <c r="B89" s="209">
        <f>B86/B87</f>
        <v>0.97108586474230818</v>
      </c>
      <c r="C89" s="194" t="s">
        <v>38</v>
      </c>
    </row>
    <row r="90" spans="1:8" ht="19.5" customHeight="1" x14ac:dyDescent="0.3">
      <c r="A90" s="200"/>
      <c r="B90" s="199"/>
      <c r="C90" s="201"/>
      <c r="D90" s="201"/>
      <c r="E90" s="201"/>
      <c r="F90" s="201"/>
      <c r="G90" s="201"/>
    </row>
    <row r="91" spans="1:8" ht="27" customHeight="1" x14ac:dyDescent="0.4">
      <c r="A91" s="210" t="s">
        <v>39</v>
      </c>
      <c r="B91" s="299">
        <v>50</v>
      </c>
      <c r="D91" s="348" t="s">
        <v>40</v>
      </c>
      <c r="E91" s="359"/>
      <c r="F91" s="256" t="s">
        <v>41</v>
      </c>
      <c r="G91" s="257"/>
      <c r="H91" s="201"/>
    </row>
    <row r="92" spans="1:8" ht="26.25" customHeight="1" x14ac:dyDescent="0.4">
      <c r="A92" s="211" t="s">
        <v>42</v>
      </c>
      <c r="B92" s="300">
        <v>1</v>
      </c>
      <c r="C92" s="213" t="s">
        <v>43</v>
      </c>
      <c r="D92" s="214" t="s">
        <v>44</v>
      </c>
      <c r="E92" s="215" t="s">
        <v>45</v>
      </c>
      <c r="F92" s="214" t="s">
        <v>44</v>
      </c>
      <c r="G92" s="215" t="s">
        <v>45</v>
      </c>
      <c r="H92" s="201"/>
    </row>
    <row r="93" spans="1:8" ht="26.25" customHeight="1" x14ac:dyDescent="0.4">
      <c r="A93" s="211" t="s">
        <v>46</v>
      </c>
      <c r="B93" s="300">
        <v>1</v>
      </c>
      <c r="C93" s="216">
        <v>1</v>
      </c>
      <c r="D93" s="301">
        <v>136768945</v>
      </c>
      <c r="E93" s="252">
        <f>IF(ISBLANK(D93),"-",$D$103/$D$100*D93)</f>
        <v>323518333.82503951</v>
      </c>
      <c r="F93" s="301">
        <v>133475595</v>
      </c>
      <c r="G93" s="252">
        <f>IF(ISBLANK(F93),"-",$D$103/$F$100*F93)</f>
        <v>324051863.00746328</v>
      </c>
      <c r="H93" s="201"/>
    </row>
    <row r="94" spans="1:8" ht="26.25" customHeight="1" x14ac:dyDescent="0.4">
      <c r="A94" s="211" t="s">
        <v>47</v>
      </c>
      <c r="B94" s="300">
        <v>1</v>
      </c>
      <c r="C94" s="212">
        <v>2</v>
      </c>
      <c r="D94" s="302">
        <v>137096301</v>
      </c>
      <c r="E94" s="253">
        <f>IF(ISBLANK(D94),"-",$D$103/$D$100*D94)</f>
        <v>324292673.84563136</v>
      </c>
      <c r="F94" s="302">
        <v>133606291</v>
      </c>
      <c r="G94" s="253">
        <f>IF(ISBLANK(F94),"-",$D$103/$F$100*F94)</f>
        <v>324369166.57361424</v>
      </c>
      <c r="H94" s="201"/>
    </row>
    <row r="95" spans="1:8" ht="26.25" customHeight="1" x14ac:dyDescent="0.4">
      <c r="A95" s="211" t="s">
        <v>48</v>
      </c>
      <c r="B95" s="300">
        <v>1</v>
      </c>
      <c r="C95" s="212">
        <v>3</v>
      </c>
      <c r="D95" s="302">
        <v>136918712</v>
      </c>
      <c r="E95" s="253">
        <f>IF(ISBLANK(D95),"-",$D$103/$D$100*D95)</f>
        <v>323872598.24012274</v>
      </c>
      <c r="F95" s="302">
        <v>133479962</v>
      </c>
      <c r="G95" s="253">
        <f>IF(ISBLANK(F95),"-",$D$103/$F$100*F95)</f>
        <v>324062465.20396036</v>
      </c>
    </row>
    <row r="96" spans="1:8" ht="26.25" customHeight="1" x14ac:dyDescent="0.4">
      <c r="A96" s="211" t="s">
        <v>49</v>
      </c>
      <c r="B96" s="300">
        <v>1</v>
      </c>
      <c r="C96" s="218">
        <v>4</v>
      </c>
      <c r="D96" s="303"/>
      <c r="E96" s="254" t="str">
        <f>IF(ISBLANK(D96),"-",$D$103/$D$100*D96)</f>
        <v>-</v>
      </c>
      <c r="F96" s="303"/>
      <c r="G96" s="254" t="str">
        <f>IF(ISBLANK(F96),"-",$D$103/$F$100*F96)</f>
        <v>-</v>
      </c>
    </row>
    <row r="97" spans="1:7" ht="27" customHeight="1" x14ac:dyDescent="0.4">
      <c r="A97" s="211" t="s">
        <v>50</v>
      </c>
      <c r="B97" s="300">
        <v>1</v>
      </c>
      <c r="C97" s="219" t="s">
        <v>51</v>
      </c>
      <c r="D97" s="220">
        <f>AVERAGE(D93:D96)</f>
        <v>136927986</v>
      </c>
      <c r="E97" s="221">
        <f>AVERAGE(E93:E96)</f>
        <v>323894535.30359787</v>
      </c>
      <c r="F97" s="220">
        <f>AVERAGE(F93:F96)</f>
        <v>133520616</v>
      </c>
      <c r="G97" s="221">
        <f>AVERAGE(G93:G96)</f>
        <v>324161164.92834598</v>
      </c>
    </row>
    <row r="98" spans="1:7" ht="26.25" customHeight="1" x14ac:dyDescent="0.4">
      <c r="A98" s="211" t="s">
        <v>52</v>
      </c>
      <c r="B98" s="296">
        <v>1</v>
      </c>
      <c r="C98" s="282" t="s">
        <v>53</v>
      </c>
      <c r="D98" s="305">
        <v>11.29</v>
      </c>
      <c r="E98" s="217"/>
      <c r="F98" s="304">
        <v>11</v>
      </c>
      <c r="G98" s="258"/>
    </row>
    <row r="99" spans="1:7" ht="26.25" customHeight="1" x14ac:dyDescent="0.4">
      <c r="A99" s="211" t="s">
        <v>54</v>
      </c>
      <c r="B99" s="296">
        <v>1</v>
      </c>
      <c r="C99" s="283" t="s">
        <v>55</v>
      </c>
      <c r="D99" s="284">
        <f>D98*$B$89</f>
        <v>10.963559412940658</v>
      </c>
      <c r="E99" s="223"/>
      <c r="F99" s="222">
        <f>F98*$B$89</f>
        <v>10.681944512165391</v>
      </c>
      <c r="G99" s="225"/>
    </row>
    <row r="100" spans="1:7" ht="19.5" customHeight="1" x14ac:dyDescent="0.3">
      <c r="A100" s="211" t="s">
        <v>56</v>
      </c>
      <c r="B100" s="280">
        <f>(B99/B98)*(B97/B96)*(B95/B94)*(B93/B92)*B91</f>
        <v>50</v>
      </c>
      <c r="C100" s="283" t="s">
        <v>57</v>
      </c>
      <c r="D100" s="285">
        <f>D99*$B$85/100</f>
        <v>10.568871274074795</v>
      </c>
      <c r="E100" s="225"/>
      <c r="F100" s="224">
        <f>F99*$B$85/100</f>
        <v>10.297394509727438</v>
      </c>
      <c r="G100" s="225"/>
    </row>
    <row r="101" spans="1:7" ht="19.5" customHeight="1" x14ac:dyDescent="0.3">
      <c r="A101" s="337" t="s">
        <v>58</v>
      </c>
      <c r="B101" s="338"/>
      <c r="C101" s="283" t="s">
        <v>59</v>
      </c>
      <c r="D101" s="284">
        <f>D100/$B$100</f>
        <v>0.21137742548149588</v>
      </c>
      <c r="E101" s="225"/>
      <c r="F101" s="226">
        <f>F100/$B$100</f>
        <v>0.20594789019454876</v>
      </c>
      <c r="G101" s="225"/>
    </row>
    <row r="102" spans="1:7" ht="27" customHeight="1" x14ac:dyDescent="0.4">
      <c r="A102" s="339"/>
      <c r="B102" s="340"/>
      <c r="C102" s="283" t="s">
        <v>60</v>
      </c>
      <c r="D102" s="306">
        <v>0.5</v>
      </c>
      <c r="E102" s="258"/>
      <c r="F102" s="258"/>
      <c r="G102" s="258"/>
    </row>
    <row r="103" spans="1:7" x14ac:dyDescent="0.3">
      <c r="C103" s="283" t="s">
        <v>61</v>
      </c>
      <c r="D103" s="285">
        <f>D102*$B$100</f>
        <v>25</v>
      </c>
      <c r="E103" s="225"/>
      <c r="F103" s="225"/>
      <c r="G103" s="225"/>
    </row>
    <row r="104" spans="1:7" ht="19.5" customHeight="1" x14ac:dyDescent="0.3">
      <c r="C104" s="286" t="s">
        <v>62</v>
      </c>
      <c r="D104" s="287">
        <f>D103/B89</f>
        <v>25.744376380799359</v>
      </c>
      <c r="E104" s="244"/>
      <c r="F104" s="244"/>
      <c r="G104" s="244"/>
    </row>
    <row r="105" spans="1:7" x14ac:dyDescent="0.3">
      <c r="C105" s="288" t="s">
        <v>63</v>
      </c>
      <c r="D105" s="289">
        <f>AVERAGE(E93:E96,G93:G96)</f>
        <v>324027850.11597186</v>
      </c>
      <c r="E105" s="243"/>
      <c r="F105" s="243"/>
      <c r="G105" s="243"/>
    </row>
    <row r="106" spans="1:7" x14ac:dyDescent="0.3">
      <c r="C106" s="227" t="s">
        <v>64</v>
      </c>
      <c r="D106" s="230">
        <f>STDEV(E93:E96,G93:G96)/D105</f>
        <v>9.4832194269437061E-4</v>
      </c>
      <c r="E106" s="223"/>
      <c r="F106" s="223"/>
      <c r="G106" s="223"/>
    </row>
    <row r="107" spans="1:7" ht="19.5" customHeight="1" x14ac:dyDescent="0.3">
      <c r="C107" s="228" t="s">
        <v>65</v>
      </c>
      <c r="D107" s="231">
        <f>COUNT(E93:E96,G93:G96)</f>
        <v>6</v>
      </c>
      <c r="E107" s="223"/>
      <c r="F107" s="223"/>
      <c r="G107" s="223"/>
    </row>
    <row r="109" spans="1:7" x14ac:dyDescent="0.3">
      <c r="A109" s="193" t="s">
        <v>26</v>
      </c>
      <c r="B109" s="232" t="s">
        <v>66</v>
      </c>
    </row>
    <row r="110" spans="1:7" x14ac:dyDescent="0.3">
      <c r="A110" s="194" t="s">
        <v>67</v>
      </c>
      <c r="B110" s="196" t="str">
        <f>B21</f>
        <v>Amoxicillin Trihydrate Eq. to Amoxicillin 125mg &amp; Clavulanate Potassium Eq. to Clavulanic Acid    31.25mg</v>
      </c>
    </row>
    <row r="111" spans="1:7" ht="26.25" customHeight="1" x14ac:dyDescent="0.4">
      <c r="A111" s="291" t="s">
        <v>68</v>
      </c>
      <c r="B111" s="307">
        <v>5</v>
      </c>
      <c r="C111" s="271" t="s">
        <v>69</v>
      </c>
      <c r="D111" s="308">
        <v>31.25</v>
      </c>
      <c r="E111" s="271" t="str">
        <f>B20</f>
        <v>Amoxicillin Trihydrate &amp; Clavulanate Potassium</v>
      </c>
    </row>
    <row r="112" spans="1:7" x14ac:dyDescent="0.3">
      <c r="A112" s="196" t="s">
        <v>70</v>
      </c>
      <c r="B112" s="318">
        <f>B58</f>
        <v>1.0431770515785603</v>
      </c>
    </row>
    <row r="113" spans="1:8" x14ac:dyDescent="0.3">
      <c r="A113" s="269" t="s">
        <v>71</v>
      </c>
      <c r="B113" s="270">
        <f>B111</f>
        <v>5</v>
      </c>
      <c r="C113" s="271" t="s">
        <v>72</v>
      </c>
      <c r="D113" s="292">
        <f>B112*B111</f>
        <v>5.2158852578928014</v>
      </c>
      <c r="E113" s="272"/>
      <c r="F113" s="272"/>
      <c r="G113" s="272"/>
      <c r="H113" s="272"/>
    </row>
    <row r="114" spans="1:8" ht="19.5" customHeight="1" x14ac:dyDescent="0.3"/>
    <row r="115" spans="1:8" ht="27" customHeight="1" x14ac:dyDescent="0.4">
      <c r="A115" s="210" t="s">
        <v>73</v>
      </c>
      <c r="B115" s="299">
        <v>100</v>
      </c>
      <c r="D115" s="234" t="s">
        <v>74</v>
      </c>
      <c r="E115" s="233" t="s">
        <v>75</v>
      </c>
      <c r="F115" s="233" t="s">
        <v>44</v>
      </c>
      <c r="G115" s="233" t="s">
        <v>76</v>
      </c>
      <c r="H115" s="213" t="s">
        <v>77</v>
      </c>
    </row>
    <row r="116" spans="1:8" ht="26.25" customHeight="1" x14ac:dyDescent="0.4">
      <c r="A116" s="211" t="s">
        <v>78</v>
      </c>
      <c r="B116" s="300">
        <v>1</v>
      </c>
      <c r="C116" s="355" t="s">
        <v>79</v>
      </c>
      <c r="D116" s="352">
        <v>2.43092</v>
      </c>
      <c r="E116" s="264">
        <v>1</v>
      </c>
      <c r="F116" s="309">
        <v>94534751</v>
      </c>
      <c r="G116" s="276">
        <f>IF(ISBLANK(F116),"-",(F116/$D$105*$D$102*$B$124)*$D$113/$D$116)</f>
        <v>31.29943600229965</v>
      </c>
      <c r="H116" s="322">
        <f t="shared" ref="H116:H127" si="1">IF(ISBLANK(F116),"-",G116/$D$111)</f>
        <v>1.0015819520735889</v>
      </c>
    </row>
    <row r="117" spans="1:8" ht="26.25" customHeight="1" x14ac:dyDescent="0.4">
      <c r="A117" s="211" t="s">
        <v>80</v>
      </c>
      <c r="B117" s="300">
        <v>1</v>
      </c>
      <c r="C117" s="356"/>
      <c r="D117" s="353"/>
      <c r="E117" s="265">
        <v>2</v>
      </c>
      <c r="F117" s="302">
        <v>94475052</v>
      </c>
      <c r="G117" s="277">
        <f>IF(ISBLANK(F117),"-",(F117/$D$105*$D$102*$B$124)*$D$113/$D$116)</f>
        <v>31.279670307566924</v>
      </c>
      <c r="H117" s="323">
        <f t="shared" si="1"/>
        <v>1.0009494498421416</v>
      </c>
    </row>
    <row r="118" spans="1:8" ht="26.25" customHeight="1" x14ac:dyDescent="0.4">
      <c r="A118" s="211" t="s">
        <v>81</v>
      </c>
      <c r="B118" s="300">
        <v>1</v>
      </c>
      <c r="C118" s="356"/>
      <c r="D118" s="353"/>
      <c r="E118" s="265">
        <v>3</v>
      </c>
      <c r="F118" s="302">
        <v>94796540</v>
      </c>
      <c r="G118" s="277">
        <f>IF(ISBLANK(F118),"-",(F118/$D$105*$D$102*$B$124)*$D$113/$D$116)</f>
        <v>31.38611151543034</v>
      </c>
      <c r="H118" s="323">
        <f t="shared" si="1"/>
        <v>1.0043555684937708</v>
      </c>
    </row>
    <row r="119" spans="1:8" ht="27" customHeight="1" x14ac:dyDescent="0.4">
      <c r="A119" s="211" t="s">
        <v>82</v>
      </c>
      <c r="B119" s="300">
        <v>1</v>
      </c>
      <c r="C119" s="357"/>
      <c r="D119" s="354"/>
      <c r="E119" s="266">
        <v>4</v>
      </c>
      <c r="F119" s="310"/>
      <c r="G119" s="278" t="str">
        <f>IF(ISBLANK(F119),"-",(F119/$D$105*$D$102*$B$124)*$D$113/$D$116)</f>
        <v>-</v>
      </c>
      <c r="H119" s="324" t="str">
        <f t="shared" si="1"/>
        <v>-</v>
      </c>
    </row>
    <row r="120" spans="1:8" ht="26.25" customHeight="1" x14ac:dyDescent="0.4">
      <c r="A120" s="211" t="s">
        <v>83</v>
      </c>
      <c r="B120" s="300">
        <v>1</v>
      </c>
      <c r="C120" s="355" t="s">
        <v>84</v>
      </c>
      <c r="D120" s="352">
        <v>2.3568899999999999</v>
      </c>
      <c r="E120" s="235">
        <v>1</v>
      </c>
      <c r="F120" s="302">
        <v>91788890</v>
      </c>
      <c r="G120" s="276">
        <f>IF(ISBLANK(F120),"-",(F120/$D$105*$D$102*$B$124)*$D$113/$D$120)</f>
        <v>31.344871821229983</v>
      </c>
      <c r="H120" s="322">
        <f t="shared" si="1"/>
        <v>1.0030358982793595</v>
      </c>
    </row>
    <row r="121" spans="1:8" ht="26.25" customHeight="1" x14ac:dyDescent="0.4">
      <c r="A121" s="211" t="s">
        <v>85</v>
      </c>
      <c r="B121" s="300">
        <v>1</v>
      </c>
      <c r="C121" s="356"/>
      <c r="D121" s="353"/>
      <c r="E121" s="236">
        <v>2</v>
      </c>
      <c r="F121" s="302">
        <v>91719260</v>
      </c>
      <c r="G121" s="277">
        <f>IF(ISBLANK(F121),"-",(F121/$D$105*$D$102*$B$124)*$D$113/$D$120)</f>
        <v>31.321093960696835</v>
      </c>
      <c r="H121" s="323">
        <f t="shared" si="1"/>
        <v>1.0022750067422987</v>
      </c>
    </row>
    <row r="122" spans="1:8" ht="26.25" customHeight="1" x14ac:dyDescent="0.4">
      <c r="A122" s="211" t="s">
        <v>86</v>
      </c>
      <c r="B122" s="300">
        <v>1</v>
      </c>
      <c r="C122" s="356"/>
      <c r="D122" s="353"/>
      <c r="E122" s="236">
        <v>3</v>
      </c>
      <c r="F122" s="302">
        <v>91666708</v>
      </c>
      <c r="G122" s="277">
        <f>IF(ISBLANK(F122),"-",(F122/$D$105*$D$102*$B$124)*$D$113/$D$120)</f>
        <v>31.30314804475919</v>
      </c>
      <c r="H122" s="323">
        <f t="shared" si="1"/>
        <v>1.0017007374322942</v>
      </c>
    </row>
    <row r="123" spans="1:8" ht="27" customHeight="1" x14ac:dyDescent="0.4">
      <c r="A123" s="211" t="s">
        <v>87</v>
      </c>
      <c r="B123" s="300">
        <v>1</v>
      </c>
      <c r="C123" s="357"/>
      <c r="D123" s="354"/>
      <c r="E123" s="237">
        <v>4</v>
      </c>
      <c r="F123" s="310"/>
      <c r="G123" s="278" t="str">
        <f>IF(ISBLANK(F123),"-",(F123/$D$105*$D$102*$B$124)*$D$113/$D$120)</f>
        <v>-</v>
      </c>
      <c r="H123" s="324" t="str">
        <f t="shared" si="1"/>
        <v>-</v>
      </c>
    </row>
    <row r="124" spans="1:8" ht="26.25" customHeight="1" x14ac:dyDescent="0.4">
      <c r="A124" s="211" t="s">
        <v>88</v>
      </c>
      <c r="B124" s="279">
        <f>(B123/B122)*(B121/B120)*(B119/B118)*(B117/B116)*B115</f>
        <v>100</v>
      </c>
      <c r="C124" s="355" t="s">
        <v>89</v>
      </c>
      <c r="D124" s="352">
        <v>1.9524600000000001</v>
      </c>
      <c r="E124" s="235">
        <v>1</v>
      </c>
      <c r="F124" s="309">
        <v>76167588</v>
      </c>
      <c r="G124" s="276">
        <f>IF(ISBLANK(F124),"-",(F124/$D$105*$D$102*$B$124)*$D$113/$D$124)</f>
        <v>31.398127719464018</v>
      </c>
      <c r="H124" s="322">
        <f t="shared" si="1"/>
        <v>1.0047400870228487</v>
      </c>
    </row>
    <row r="125" spans="1:8" ht="27" customHeight="1" x14ac:dyDescent="0.4">
      <c r="A125" s="290" t="s">
        <v>90</v>
      </c>
      <c r="B125" s="311">
        <f>(D102*B124)/D111*D113</f>
        <v>8.3454164126284827</v>
      </c>
      <c r="C125" s="356"/>
      <c r="D125" s="353"/>
      <c r="E125" s="236">
        <v>2</v>
      </c>
      <c r="F125" s="302">
        <v>76173789</v>
      </c>
      <c r="G125" s="277">
        <f>IF(ISBLANK(F125),"-",(F125/$D$105*$D$102*$B$124)*$D$113/$D$124)</f>
        <v>31.400683922110058</v>
      </c>
      <c r="H125" s="323">
        <f t="shared" si="1"/>
        <v>1.0048218855075219</v>
      </c>
    </row>
    <row r="126" spans="1:8" ht="26.25" customHeight="1" x14ac:dyDescent="0.4">
      <c r="A126" s="337" t="s">
        <v>58</v>
      </c>
      <c r="B126" s="350"/>
      <c r="C126" s="356"/>
      <c r="D126" s="353"/>
      <c r="E126" s="236">
        <v>3</v>
      </c>
      <c r="F126" s="302">
        <v>76138421</v>
      </c>
      <c r="G126" s="277">
        <f>IF(ISBLANK(F126),"-",(F126/$D$105*$D$102*$B$124)*$D$113/$D$124)</f>
        <v>31.386104374426576</v>
      </c>
      <c r="H126" s="323">
        <f t="shared" si="1"/>
        <v>1.0043553399816505</v>
      </c>
    </row>
    <row r="127" spans="1:8" ht="27" customHeight="1" x14ac:dyDescent="0.4">
      <c r="A127" s="339"/>
      <c r="B127" s="351"/>
      <c r="C127" s="358"/>
      <c r="D127" s="354"/>
      <c r="E127" s="237">
        <v>4</v>
      </c>
      <c r="F127" s="310"/>
      <c r="G127" s="278" t="str">
        <f>IF(ISBLANK(F127),"-",(F127/$D$105*$D$102*$B$124)*$D$113/$D$124)</f>
        <v>-</v>
      </c>
      <c r="H127" s="324" t="str">
        <f t="shared" si="1"/>
        <v>-</v>
      </c>
    </row>
    <row r="128" spans="1:8" ht="26.25" customHeight="1" x14ac:dyDescent="0.4">
      <c r="A128" s="238"/>
      <c r="B128" s="238"/>
      <c r="C128" s="238"/>
      <c r="D128" s="238"/>
      <c r="E128" s="238"/>
      <c r="F128" s="239"/>
      <c r="G128" s="229" t="s">
        <v>51</v>
      </c>
      <c r="H128" s="312">
        <f>AVERAGE(H116:H127)</f>
        <v>1.0030906583750527</v>
      </c>
    </row>
    <row r="129" spans="1:9" ht="26.25" customHeight="1" x14ac:dyDescent="0.4">
      <c r="C129" s="238"/>
      <c r="D129" s="238"/>
      <c r="E129" s="238"/>
      <c r="F129" s="239"/>
      <c r="G129" s="227" t="s">
        <v>64</v>
      </c>
      <c r="H129" s="313">
        <f>STDEV(H116:H127)/H128</f>
        <v>1.5110111226480972E-3</v>
      </c>
    </row>
    <row r="130" spans="1:9" ht="27" customHeight="1" x14ac:dyDescent="0.4">
      <c r="A130" s="238"/>
      <c r="B130" s="238"/>
      <c r="C130" s="239"/>
      <c r="D130" s="240"/>
      <c r="E130" s="240"/>
      <c r="F130" s="239"/>
      <c r="G130" s="228" t="s">
        <v>65</v>
      </c>
      <c r="H130" s="314">
        <f>COUNT(H116:H127)</f>
        <v>9</v>
      </c>
    </row>
    <row r="131" spans="1:9" x14ac:dyDescent="0.3">
      <c r="A131" s="238"/>
      <c r="B131" s="238"/>
      <c r="C131" s="239"/>
      <c r="D131" s="240"/>
      <c r="E131" s="240"/>
      <c r="F131" s="240"/>
      <c r="G131" s="240"/>
      <c r="H131" s="239"/>
    </row>
    <row r="132" spans="1:9" ht="26.25" customHeight="1" x14ac:dyDescent="0.4">
      <c r="A132" s="198" t="s">
        <v>91</v>
      </c>
      <c r="B132" s="316" t="s">
        <v>92</v>
      </c>
      <c r="C132" s="336" t="str">
        <f>B20</f>
        <v>Amoxicillin Trihydrate &amp; Clavulanate Potassium</v>
      </c>
      <c r="D132" s="336"/>
      <c r="E132" s="263" t="s">
        <v>93</v>
      </c>
      <c r="F132" s="263"/>
      <c r="G132" s="317">
        <f>H128</f>
        <v>1.0030906583750527</v>
      </c>
      <c r="H132" s="239"/>
    </row>
    <row r="133" spans="1:9" ht="19.5" customHeight="1" x14ac:dyDescent="0.3">
      <c r="A133" s="320"/>
      <c r="B133" s="250"/>
      <c r="C133" s="251"/>
      <c r="D133" s="251"/>
      <c r="E133" s="250"/>
      <c r="F133" s="250"/>
      <c r="G133" s="250"/>
      <c r="H133" s="250"/>
    </row>
    <row r="134" spans="1:9" ht="83.1" customHeight="1" x14ac:dyDescent="0.3">
      <c r="A134" s="245" t="s">
        <v>23</v>
      </c>
      <c r="B134" s="293"/>
      <c r="C134" s="293"/>
      <c r="D134" s="238"/>
      <c r="E134" s="247"/>
      <c r="F134" s="241"/>
      <c r="G134" s="267"/>
      <c r="H134" s="267"/>
      <c r="I134" s="241"/>
    </row>
    <row r="135" spans="1:9" ht="83.1" customHeight="1" x14ac:dyDescent="0.3">
      <c r="A135" s="245" t="s">
        <v>24</v>
      </c>
      <c r="B135" s="294"/>
      <c r="C135" s="294"/>
      <c r="D135" s="255"/>
      <c r="E135" s="248"/>
      <c r="F135" s="241"/>
      <c r="G135" s="268"/>
      <c r="H135" s="268"/>
      <c r="I135" s="263"/>
    </row>
    <row r="136" spans="1:9" x14ac:dyDescent="0.3">
      <c r="A136" s="238"/>
      <c r="B136" s="239"/>
      <c r="C136" s="240"/>
      <c r="D136" s="240"/>
      <c r="E136" s="240"/>
      <c r="F136" s="240"/>
      <c r="G136" s="239"/>
      <c r="H136" s="239"/>
      <c r="I136" s="241"/>
    </row>
    <row r="137" spans="1:9" x14ac:dyDescent="0.3">
      <c r="A137" s="238"/>
      <c r="B137" s="238"/>
      <c r="C137" s="239"/>
      <c r="D137" s="240"/>
      <c r="E137" s="240"/>
      <c r="F137" s="240"/>
      <c r="G137" s="240"/>
      <c r="H137" s="239"/>
      <c r="I137" s="241"/>
    </row>
    <row r="138" spans="1:9" ht="27" customHeight="1" x14ac:dyDescent="0.3">
      <c r="A138" s="238"/>
      <c r="B138" s="238"/>
      <c r="C138" s="239"/>
      <c r="D138" s="240"/>
      <c r="E138" s="240"/>
      <c r="F138" s="240"/>
      <c r="G138" s="240"/>
      <c r="H138" s="239"/>
      <c r="I138" s="241"/>
    </row>
    <row r="139" spans="1:9" x14ac:dyDescent="0.3">
      <c r="A139" s="238"/>
      <c r="B139" s="238"/>
      <c r="C139" s="239"/>
      <c r="D139" s="240"/>
      <c r="E139" s="240"/>
      <c r="F139" s="240"/>
      <c r="G139" s="240"/>
      <c r="H139" s="239"/>
      <c r="I139" s="241"/>
    </row>
    <row r="140" spans="1:9" ht="27" customHeight="1" x14ac:dyDescent="0.3">
      <c r="A140" s="238"/>
      <c r="B140" s="238"/>
      <c r="C140" s="239"/>
      <c r="D140" s="240"/>
      <c r="E140" s="240"/>
      <c r="F140" s="240"/>
      <c r="G140" s="240"/>
      <c r="H140" s="239"/>
      <c r="I140" s="241"/>
    </row>
    <row r="141" spans="1:9" ht="27" customHeight="1" x14ac:dyDescent="0.3">
      <c r="A141" s="238"/>
      <c r="B141" s="238"/>
      <c r="C141" s="239"/>
      <c r="D141" s="240"/>
      <c r="E141" s="240"/>
      <c r="F141" s="240"/>
      <c r="G141" s="240"/>
      <c r="H141" s="239"/>
      <c r="I141" s="241"/>
    </row>
    <row r="142" spans="1:9" x14ac:dyDescent="0.3">
      <c r="A142" s="238"/>
      <c r="B142" s="238"/>
      <c r="C142" s="239"/>
      <c r="D142" s="240"/>
      <c r="E142" s="240"/>
      <c r="F142" s="240"/>
      <c r="G142" s="240"/>
      <c r="H142" s="239"/>
      <c r="I142" s="241"/>
    </row>
    <row r="143" spans="1:9" x14ac:dyDescent="0.3">
      <c r="A143" s="238"/>
      <c r="B143" s="238"/>
      <c r="C143" s="239"/>
      <c r="D143" s="240"/>
      <c r="E143" s="240"/>
      <c r="F143" s="240"/>
      <c r="G143" s="240"/>
      <c r="H143" s="239"/>
      <c r="I143" s="241"/>
    </row>
    <row r="144" spans="1:9" x14ac:dyDescent="0.3">
      <c r="A144" s="238"/>
      <c r="B144" s="238"/>
      <c r="C144" s="239"/>
      <c r="D144" s="240"/>
      <c r="E144" s="240"/>
      <c r="F144" s="240"/>
      <c r="G144" s="240"/>
      <c r="H144" s="239"/>
      <c r="I144" s="241"/>
    </row>
    <row r="250" spans="1:1" x14ac:dyDescent="0.3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30:H30"/>
    <mergeCell ref="C32:H32"/>
    <mergeCell ref="C33:H33"/>
    <mergeCell ref="B81:C81"/>
    <mergeCell ref="B80:H80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1</vt:lpstr>
      <vt:lpstr>sst 2</vt:lpstr>
      <vt:lpstr>SST (3)</vt:lpstr>
      <vt:lpstr>SST (4)</vt:lpstr>
      <vt:lpstr>Clavulanic acid</vt:lpstr>
      <vt:lpstr>Amoxicillin</vt:lpstr>
      <vt:lpstr>Clavulanic acid 1</vt:lpstr>
      <vt:lpstr>Amoxicillin!Print_Area</vt:lpstr>
      <vt:lpstr>'Clavulanic acid 1'!Print_Area</vt:lpstr>
      <vt:lpstr>'SST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Documentation</dc:creator>
  <cp:lastModifiedBy>Joy</cp:lastModifiedBy>
  <dcterms:created xsi:type="dcterms:W3CDTF">2006-09-16T00:00:00Z</dcterms:created>
  <dcterms:modified xsi:type="dcterms:W3CDTF">2015-09-09T08:45:06Z</dcterms:modified>
</cp:coreProperties>
</file>