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5" r:id="rId1"/>
    <sheet name="AMOXICILLIN" sheetId="2" r:id="rId2"/>
    <sheet name="AMOXICILLIN 1" sheetId="3" r:id="rId3"/>
    <sheet name="Clavulanate" sheetId="4" r:id="rId4"/>
  </sheets>
  <definedNames>
    <definedName name="_xlnm.Print_Area" localSheetId="2">'AMOXICILLIN 1'!$A$1:$H$135</definedName>
    <definedName name="_xlnm.Print_Area" localSheetId="3">Clavulanate!$A$1:$H$135</definedName>
  </definedNames>
  <calcPr calcId="144525"/>
</workbook>
</file>

<file path=xl/calcChain.xml><?xml version="1.0" encoding="utf-8"?>
<calcChain xmlns="http://schemas.openxmlformats.org/spreadsheetml/2006/main">
  <c r="C33" i="2" l="1"/>
  <c r="D33" i="2"/>
  <c r="G48" i="3" l="1"/>
  <c r="D70" i="4" l="1"/>
  <c r="D66" i="4"/>
  <c r="D62" i="4"/>
  <c r="B112" i="4" l="1"/>
  <c r="B58" i="4"/>
  <c r="H116" i="3"/>
  <c r="H79" i="3"/>
  <c r="D59" i="3" l="1"/>
  <c r="B58" i="3"/>
  <c r="B112" i="3" s="1"/>
  <c r="D113" i="3" s="1"/>
  <c r="B41" i="5"/>
  <c r="B42" i="5" s="1"/>
  <c r="B20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C132" i="4"/>
  <c r="H127" i="4"/>
  <c r="G127" i="4"/>
  <c r="B124" i="4"/>
  <c r="H123" i="4"/>
  <c r="G123" i="4"/>
  <c r="H119" i="4"/>
  <c r="G119" i="4"/>
  <c r="G117" i="4"/>
  <c r="H117" i="4" s="1"/>
  <c r="G116" i="4"/>
  <c r="H116" i="4" s="1"/>
  <c r="B113" i="4"/>
  <c r="E111" i="4"/>
  <c r="B110" i="4"/>
  <c r="B100" i="4"/>
  <c r="D103" i="4" s="1"/>
  <c r="F97" i="4"/>
  <c r="D97" i="4"/>
  <c r="G96" i="4"/>
  <c r="E96" i="4"/>
  <c r="B89" i="4"/>
  <c r="D99" i="4" s="1"/>
  <c r="B85" i="4"/>
  <c r="C78" i="4"/>
  <c r="H73" i="4"/>
  <c r="G73" i="4"/>
  <c r="B70" i="4"/>
  <c r="H69" i="4"/>
  <c r="G69" i="4"/>
  <c r="H65" i="4"/>
  <c r="G65" i="4"/>
  <c r="G63" i="4"/>
  <c r="H63" i="4" s="1"/>
  <c r="G62" i="4"/>
  <c r="H62" i="4" s="1"/>
  <c r="D59" i="4"/>
  <c r="B71" i="4" s="1"/>
  <c r="B59" i="4"/>
  <c r="D113" i="4"/>
  <c r="E57" i="4"/>
  <c r="B56" i="4"/>
  <c r="B46" i="4"/>
  <c r="D49" i="4" s="1"/>
  <c r="F43" i="4"/>
  <c r="D43" i="4"/>
  <c r="G42" i="4"/>
  <c r="E42" i="4"/>
  <c r="B35" i="4"/>
  <c r="F45" i="4" s="1"/>
  <c r="B31" i="4"/>
  <c r="C132" i="3"/>
  <c r="H127" i="3"/>
  <c r="G127" i="3"/>
  <c r="B124" i="3"/>
  <c r="H123" i="3"/>
  <c r="G123" i="3"/>
  <c r="H119" i="3"/>
  <c r="G119" i="3"/>
  <c r="B113" i="3"/>
  <c r="E111" i="3"/>
  <c r="B110" i="3"/>
  <c r="B100" i="3"/>
  <c r="D103" i="3" s="1"/>
  <c r="F99" i="3"/>
  <c r="F97" i="3"/>
  <c r="D97" i="3"/>
  <c r="G96" i="3"/>
  <c r="E96" i="3"/>
  <c r="B89" i="3"/>
  <c r="D99" i="3" s="1"/>
  <c r="B85" i="3"/>
  <c r="C78" i="3"/>
  <c r="H73" i="3"/>
  <c r="G73" i="3"/>
  <c r="B70" i="3"/>
  <c r="H69" i="3"/>
  <c r="G69" i="3"/>
  <c r="H65" i="3"/>
  <c r="G65" i="3"/>
  <c r="B71" i="3"/>
  <c r="B59" i="3"/>
  <c r="E57" i="3"/>
  <c r="B56" i="3"/>
  <c r="D50" i="3"/>
  <c r="D49" i="3"/>
  <c r="B46" i="3"/>
  <c r="D45" i="3"/>
  <c r="F43" i="3"/>
  <c r="D43" i="3"/>
  <c r="G42" i="3"/>
  <c r="E42" i="3"/>
  <c r="B35" i="3"/>
  <c r="F45" i="3" s="1"/>
  <c r="B31" i="3"/>
  <c r="B33" i="2"/>
  <c r="F99" i="4" l="1"/>
  <c r="F100" i="4" s="1"/>
  <c r="D100" i="4"/>
  <c r="D101" i="4" s="1"/>
  <c r="B125" i="4"/>
  <c r="D45" i="4"/>
  <c r="D46" i="4"/>
  <c r="D47" i="4" s="1"/>
  <c r="F46" i="4"/>
  <c r="F47" i="4" s="1"/>
  <c r="D100" i="3"/>
  <c r="D101" i="3" s="1"/>
  <c r="F100" i="3"/>
  <c r="F101" i="3" s="1"/>
  <c r="F46" i="3"/>
  <c r="G41" i="3" s="1"/>
  <c r="D46" i="3"/>
  <c r="E40" i="3" s="1"/>
  <c r="B125" i="3"/>
  <c r="C35" i="2"/>
  <c r="C37" i="2"/>
  <c r="C39" i="2" s="1"/>
  <c r="D104" i="4"/>
  <c r="E41" i="3"/>
  <c r="E39" i="3"/>
  <c r="G94" i="3"/>
  <c r="E94" i="3"/>
  <c r="G95" i="3"/>
  <c r="G93" i="3"/>
  <c r="D104" i="3"/>
  <c r="E95" i="3"/>
  <c r="E93" i="3"/>
  <c r="G39" i="3"/>
  <c r="G41" i="4"/>
  <c r="D50" i="4"/>
  <c r="F101" i="4" l="1"/>
  <c r="G94" i="4"/>
  <c r="G93" i="4"/>
  <c r="G97" i="4" s="1"/>
  <c r="G95" i="4"/>
  <c r="E93" i="4"/>
  <c r="E95" i="4"/>
  <c r="E94" i="4"/>
  <c r="G40" i="4"/>
  <c r="E40" i="4"/>
  <c r="G39" i="4"/>
  <c r="E39" i="4"/>
  <c r="E41" i="4"/>
  <c r="F47" i="3"/>
  <c r="G40" i="3"/>
  <c r="D47" i="3"/>
  <c r="G43" i="3"/>
  <c r="G97" i="3"/>
  <c r="D107" i="3"/>
  <c r="D105" i="3"/>
  <c r="E97" i="3"/>
  <c r="D51" i="3"/>
  <c r="E43" i="3"/>
  <c r="D53" i="3"/>
  <c r="D107" i="4" l="1"/>
  <c r="E97" i="4"/>
  <c r="D105" i="4"/>
  <c r="G126" i="4" s="1"/>
  <c r="H126" i="4" s="1"/>
  <c r="D53" i="4"/>
  <c r="G43" i="4"/>
  <c r="D51" i="4"/>
  <c r="G68" i="4" s="1"/>
  <c r="H68" i="4" s="1"/>
  <c r="E43" i="4"/>
  <c r="G117" i="3"/>
  <c r="H117" i="3" s="1"/>
  <c r="G116" i="3"/>
  <c r="G63" i="3"/>
  <c r="H63" i="3" s="1"/>
  <c r="G62" i="3"/>
  <c r="H62" i="3" s="1"/>
  <c r="G71" i="3"/>
  <c r="H71" i="3" s="1"/>
  <c r="G68" i="3"/>
  <c r="H68" i="3" s="1"/>
  <c r="G66" i="3"/>
  <c r="H66" i="3" s="1"/>
  <c r="G64" i="3"/>
  <c r="H64" i="3" s="1"/>
  <c r="G72" i="3"/>
  <c r="H72" i="3" s="1"/>
  <c r="G67" i="3"/>
  <c r="H67" i="3" s="1"/>
  <c r="G70" i="3"/>
  <c r="H70" i="3" s="1"/>
  <c r="D52" i="3"/>
  <c r="G126" i="3"/>
  <c r="H126" i="3" s="1"/>
  <c r="G121" i="3"/>
  <c r="H121" i="3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D52" i="4"/>
  <c r="D106" i="4" l="1"/>
  <c r="G120" i="4"/>
  <c r="H120" i="4" s="1"/>
  <c r="G124" i="4"/>
  <c r="H124" i="4" s="1"/>
  <c r="G118" i="4"/>
  <c r="H118" i="4" s="1"/>
  <c r="G122" i="4"/>
  <c r="H122" i="4" s="1"/>
  <c r="G121" i="4"/>
  <c r="H121" i="4" s="1"/>
  <c r="G125" i="4"/>
  <c r="H125" i="4" s="1"/>
  <c r="G70" i="4"/>
  <c r="H70" i="4" s="1"/>
  <c r="G72" i="4"/>
  <c r="H72" i="4" s="1"/>
  <c r="G64" i="4"/>
  <c r="H64" i="4" s="1"/>
  <c r="G71" i="4"/>
  <c r="H71" i="4" s="1"/>
  <c r="G66" i="4"/>
  <c r="H66" i="4" s="1"/>
  <c r="G67" i="4"/>
  <c r="H67" i="4" s="1"/>
  <c r="H76" i="3"/>
  <c r="H74" i="3"/>
  <c r="H75" i="3" s="1"/>
  <c r="H128" i="3"/>
  <c r="H130" i="3"/>
  <c r="H128" i="4" l="1"/>
  <c r="G132" i="4" s="1"/>
  <c r="H130" i="4"/>
  <c r="H76" i="4"/>
  <c r="H74" i="4"/>
  <c r="G78" i="4" s="1"/>
  <c r="G78" i="3"/>
  <c r="G132" i="3"/>
  <c r="H129" i="3"/>
  <c r="H129" i="4"/>
  <c r="H75" i="4" l="1"/>
</calcChain>
</file>

<file path=xl/sharedStrings.xml><?xml version="1.0" encoding="utf-8"?>
<sst xmlns="http://schemas.openxmlformats.org/spreadsheetml/2006/main" count="426" uniqueCount="121">
  <si>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</si>
  <si>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</si>
  <si>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</si>
  <si>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</si>
  <si>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MYCLAV 228.5mg/5ml Suspension</t>
  </si>
  <si>
    <t>NDQD201501039</t>
  </si>
  <si>
    <t>Sample Name:</t>
  </si>
  <si>
    <t>Amoxicillin Trihydrate &amp; Clavulanate Potassium</t>
  </si>
  <si>
    <t>Laboratory Ref No:</t>
  </si>
  <si>
    <t>Amoxicillin Trihydrate Eq. to Amoxicillin 200mg &amp; Clavulanate Potassium Eq. to Clavulanic Acid 28.5mg per 5ml</t>
  </si>
  <si>
    <t>Active Ingredient:</t>
  </si>
  <si>
    <t>2015-01-29 06:54:03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</si>
  <si>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</si>
  <si>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</si>
  <si>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</si>
  <si>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</si>
  <si>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</si>
  <si>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</si>
  <si>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</si>
  <si>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</si>
  <si>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</si>
  <si>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</si>
  <si>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</si>
  <si>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Analysed by:</t>
  </si>
  <si>
    <t>Reviewed By:</t>
  </si>
  <si>
    <t>Analysis Report</t>
  </si>
  <si>
    <t>Analysis Data</t>
  </si>
  <si>
    <t>Day 1</t>
  </si>
  <si>
    <t>Reference Substance:</t>
  </si>
  <si>
    <t>USP Amoxicillin RS</t>
  </si>
  <si>
    <t>Code:</t>
  </si>
  <si>
    <t>F0J018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</si>
  <si>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</si>
  <si>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</si>
  <si>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</si>
  <si>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</si>
  <si>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</si>
  <si>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</si>
  <si>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</si>
  <si>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</si>
  <si>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</si>
  <si>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</si>
  <si>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</si>
  <si>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</si>
  <si>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</si>
  <si>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</si>
  <si>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</si>
  <si>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</si>
  <si>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</si>
  <si>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</si>
  <si>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</si>
  <si>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</si>
  <si>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</si>
  <si>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</si>
  <si>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</si>
  <si>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</si>
  <si>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</si>
  <si>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</si>
  <si>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</si>
  <si>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</si>
  <si>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</si>
  <si>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</si>
  <si>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</si>
  <si>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</si>
  <si>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</si>
  <si>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</si>
  <si>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</si>
  <si>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</si>
  <si>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</si>
  <si>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</si>
  <si>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</si>
  <si>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</si>
  <si>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</si>
  <si>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</si>
  <si>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</si>
  <si>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</si>
  <si>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</si>
  <si>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</si>
  <si>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</si>
  <si>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</si>
  <si>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</si>
  <si>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</si>
  <si>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</si>
  <si>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</si>
  <si>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</si>
  <si>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</si>
  <si>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</si>
  <si>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</si>
  <si>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</si>
  <si>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</si>
  <si>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</si>
  <si>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</si>
  <si>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</si>
  <si>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</si>
  <si>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</si>
  <si>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</si>
  <si>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</si>
  <si>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</si>
  <si>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</si>
  <si>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</si>
  <si>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</si>
  <si>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</si>
  <si>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</si>
  <si>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</si>
  <si>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</si>
  <si>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</si>
  <si>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</si>
  <si>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</si>
  <si>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</si>
  <si>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</si>
  <si>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</si>
  <si>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</si>
  <si>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</si>
  <si>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</si>
  <si>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Amoxicillin trihydrate</t>
  </si>
  <si>
    <t xml:space="preserve">clavulanate </t>
  </si>
  <si>
    <t>clavulanate lithium</t>
  </si>
  <si>
    <t>30-09-2015</t>
  </si>
  <si>
    <t>C14 1</t>
  </si>
  <si>
    <t>LORNA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</si>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</sst>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000000"/>
    <numFmt numFmtId="166" formatCode="0.0000"/>
    <numFmt numFmtId="167" formatCode="0.000"/>
    <numFmt numFmtId="168" formatCode="[$-409]d/mmm/yy;@"/>
    <numFmt numFmtId="169" formatCode="dd\-mmm\-yy"/>
    <numFmt numFmtId="170" formatCode="0.0000\ &quot;mg&quot;"/>
    <numFmt numFmtId="171" formatCode="0.0\ &quot;mL&quot;"/>
    <numFmt numFmtId="172" formatCode="0.0000\ &quot;g&quot;"/>
    <numFmt numFmtId="173" formatCode="0.0\ &quot;mg&quot;"/>
    <numFmt numFmtId="174" formatCode="0.0%"/>
  </numFmts>
  <fonts count="32" x14ac:knownFonts="1">
    <font>
      <sz val="10"/>
      <color rgb="FF000000"/>
      <name val="Arial"/>
    </font>
    <font>
      <sz val="11"/>
      <color rgb="FF000000"/>
      <name val="Calibri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2" fillId="2" borderId="0"/>
  </cellStyleXfs>
  <cellXfs count="415"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6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6" xfId="0" applyNumberFormat="1" applyFont="1" applyFill="1" applyBorder="1" applyAlignment="1" applyProtection="1">
      <alignment horizontal="center"/>
      <protection locked="0"/>
    </xf>
    <xf numFmtId="164" fontId="5" fillId="3" borderId="7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wrapText="1"/>
    </xf>
    <xf numFmtId="0" fontId="7" fillId="2" borderId="11" xfId="0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10" fontId="7" fillId="2" borderId="11" xfId="0" applyNumberFormat="1" applyFont="1" applyFill="1" applyBorder="1"/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12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/>
    <xf numFmtId="0" fontId="5" fillId="2" borderId="13" xfId="0" applyFont="1" applyFill="1" applyBorder="1"/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8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4" fillId="2" borderId="0" xfId="0" applyFont="1" applyFill="1"/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2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0" xfId="0" applyFont="1" applyFill="1"/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27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2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18" fillId="3" borderId="0" xfId="0" applyFont="1" applyFill="1" applyProtection="1">
      <protection locked="0"/>
    </xf>
    <xf numFmtId="10" fontId="12" fillId="2" borderId="23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25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4" fillId="2" borderId="0" xfId="0" applyFont="1" applyFill="1"/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2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0" xfId="0" applyFont="1" applyFill="1"/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2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18" fillId="3" borderId="0" xfId="0" applyFont="1" applyFill="1" applyProtection="1">
      <protection locked="0"/>
    </xf>
    <xf numFmtId="10" fontId="12" fillId="2" borderId="23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25" xfId="0" applyNumberFormat="1" applyFont="1" applyFill="1" applyBorder="1" applyAlignment="1">
      <alignment horizontal="center" vertical="center"/>
    </xf>
    <xf numFmtId="0" fontId="18" fillId="3" borderId="0" xfId="0" applyFont="1" applyFill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center"/>
    </xf>
    <xf numFmtId="0" fontId="23" fillId="2" borderId="0" xfId="1" applyFont="1" applyFill="1"/>
    <xf numFmtId="0" fontId="24" fillId="2" borderId="0" xfId="1" applyFont="1" applyFill="1"/>
    <xf numFmtId="0" fontId="24" fillId="2" borderId="0" xfId="1" applyFont="1" applyFill="1" applyAlignment="1">
      <alignment horizontal="right"/>
    </xf>
    <xf numFmtId="0" fontId="26" fillId="2" borderId="0" xfId="1" applyFont="1" applyFill="1"/>
    <xf numFmtId="0" fontId="26" fillId="2" borderId="0" xfId="1" applyFont="1" applyFill="1" applyAlignment="1">
      <alignment horizontal="left"/>
    </xf>
    <xf numFmtId="0" fontId="27" fillId="2" borderId="0" xfId="1" applyFont="1" applyFill="1" applyAlignment="1">
      <alignment horizontal="left"/>
    </xf>
    <xf numFmtId="0" fontId="28" fillId="2" borderId="0" xfId="1" applyFont="1" applyFill="1"/>
    <xf numFmtId="0" fontId="27" fillId="2" borderId="0" xfId="1" applyFont="1" applyFill="1"/>
    <xf numFmtId="2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0" fontId="27" fillId="2" borderId="45" xfId="1" applyFont="1" applyFill="1" applyBorder="1" applyAlignment="1">
      <alignment horizontal="center"/>
    </xf>
    <xf numFmtId="0" fontId="27" fillId="2" borderId="46" xfId="1" applyFont="1" applyFill="1" applyBorder="1" applyAlignment="1">
      <alignment horizontal="center"/>
    </xf>
    <xf numFmtId="0" fontId="28" fillId="2" borderId="47" xfId="1" applyFont="1" applyFill="1" applyBorder="1" applyAlignment="1">
      <alignment horizontal="center"/>
    </xf>
    <xf numFmtId="0" fontId="29" fillId="3" borderId="47" xfId="1" applyFont="1" applyFill="1" applyBorder="1" applyAlignment="1" applyProtection="1">
      <alignment horizontal="center"/>
      <protection locked="0"/>
    </xf>
    <xf numFmtId="2" fontId="29" fillId="3" borderId="47" xfId="1" applyNumberFormat="1" applyFont="1" applyFill="1" applyBorder="1" applyAlignment="1" applyProtection="1">
      <alignment horizontal="center"/>
      <protection locked="0"/>
    </xf>
    <xf numFmtId="2" fontId="29" fillId="3" borderId="48" xfId="1" applyNumberFormat="1" applyFont="1" applyFill="1" applyBorder="1" applyAlignment="1" applyProtection="1">
      <alignment horizontal="center"/>
      <protection locked="0"/>
    </xf>
    <xf numFmtId="0" fontId="29" fillId="3" borderId="49" xfId="1" applyFont="1" applyFill="1" applyBorder="1" applyAlignment="1" applyProtection="1">
      <alignment horizontal="center"/>
      <protection locked="0"/>
    </xf>
    <xf numFmtId="2" fontId="29" fillId="3" borderId="49" xfId="1" applyNumberFormat="1" applyFont="1" applyFill="1" applyBorder="1" applyAlignment="1" applyProtection="1">
      <alignment horizontal="center"/>
      <protection locked="0"/>
    </xf>
    <xf numFmtId="0" fontId="28" fillId="2" borderId="48" xfId="1" applyFont="1" applyFill="1" applyBorder="1"/>
    <xf numFmtId="1" fontId="27" fillId="7" borderId="46" xfId="1" applyNumberFormat="1" applyFont="1" applyFill="1" applyBorder="1" applyAlignment="1">
      <alignment horizontal="center"/>
    </xf>
    <xf numFmtId="1" fontId="27" fillId="7" borderId="45" xfId="1" applyNumberFormat="1" applyFont="1" applyFill="1" applyBorder="1" applyAlignment="1">
      <alignment horizontal="center"/>
    </xf>
    <xf numFmtId="2" fontId="27" fillId="7" borderId="45" xfId="1" applyNumberFormat="1" applyFont="1" applyFill="1" applyBorder="1" applyAlignment="1">
      <alignment horizontal="center"/>
    </xf>
    <xf numFmtId="0" fontId="28" fillId="2" borderId="47" xfId="1" applyFont="1" applyFill="1" applyBorder="1"/>
    <xf numFmtId="10" fontId="27" fillId="4" borderId="45" xfId="1" applyNumberFormat="1" applyFont="1" applyFill="1" applyBorder="1" applyAlignment="1">
      <alignment horizontal="center"/>
    </xf>
    <xf numFmtId="174" fontId="27" fillId="2" borderId="0" xfId="1" applyNumberFormat="1" applyFont="1" applyFill="1" applyAlignment="1">
      <alignment horizontal="center"/>
    </xf>
    <xf numFmtId="0" fontId="28" fillId="2" borderId="50" xfId="1" applyFont="1" applyFill="1" applyBorder="1"/>
    <xf numFmtId="0" fontId="28" fillId="2" borderId="49" xfId="1" applyFont="1" applyFill="1" applyBorder="1"/>
    <xf numFmtId="0" fontId="27" fillId="7" borderId="45" xfId="1" applyFont="1" applyFill="1" applyBorder="1" applyAlignment="1">
      <alignment horizontal="center"/>
    </xf>
    <xf numFmtId="0" fontId="27" fillId="2" borderId="12" xfId="1" applyFont="1" applyFill="1" applyBorder="1" applyAlignment="1">
      <alignment horizontal="center"/>
    </xf>
    <xf numFmtId="0" fontId="28" fillId="2" borderId="12" xfId="1" applyFont="1" applyFill="1" applyBorder="1"/>
    <xf numFmtId="0" fontId="28" fillId="2" borderId="51" xfId="1" applyFont="1" applyFill="1" applyBorder="1"/>
    <xf numFmtId="0" fontId="28" fillId="2" borderId="0" xfId="1" applyFont="1" applyFill="1" applyAlignment="1" applyProtection="1">
      <alignment horizontal="left"/>
      <protection locked="0"/>
    </xf>
    <xf numFmtId="0" fontId="28" fillId="2" borderId="0" xfId="1" applyFont="1" applyFill="1" applyProtection="1">
      <protection locked="0"/>
    </xf>
    <xf numFmtId="0" fontId="24" fillId="2" borderId="11" xfId="1" applyFont="1" applyFill="1" applyBorder="1"/>
    <xf numFmtId="0" fontId="24" fillId="2" borderId="0" xfId="1" applyFont="1" applyFill="1" applyAlignment="1">
      <alignment horizontal="center"/>
    </xf>
    <xf numFmtId="10" fontId="24" fillId="2" borderId="11" xfId="1" applyNumberFormat="1" applyFont="1" applyFill="1" applyBorder="1"/>
    <xf numFmtId="0" fontId="22" fillId="2" borderId="0" xfId="1" applyFill="1"/>
    <xf numFmtId="0" fontId="23" fillId="2" borderId="4" xfId="1" applyFont="1" applyFill="1" applyBorder="1" applyAlignment="1">
      <alignment horizontal="center"/>
    </xf>
    <xf numFmtId="0" fontId="24" fillId="2" borderId="4" xfId="1" applyFont="1" applyFill="1" applyBorder="1" applyAlignment="1">
      <alignment horizontal="center"/>
    </xf>
    <xf numFmtId="0" fontId="23" fillId="2" borderId="0" xfId="1" applyFont="1" applyFill="1" applyAlignment="1">
      <alignment horizontal="right"/>
    </xf>
    <xf numFmtId="0" fontId="24" fillId="2" borderId="12" xfId="1" applyFont="1" applyFill="1" applyBorder="1"/>
    <xf numFmtId="0" fontId="23" fillId="2" borderId="13" xfId="1" applyFont="1" applyFill="1" applyBorder="1"/>
    <xf numFmtId="0" fontId="24" fillId="2" borderId="13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169" fontId="30" fillId="3" borderId="0" xfId="0" applyNumberFormat="1" applyFont="1" applyFill="1" applyAlignment="1" applyProtection="1">
      <alignment horizontal="left"/>
      <protection locked="0"/>
    </xf>
    <xf numFmtId="169" fontId="28" fillId="3" borderId="0" xfId="0" applyNumberFormat="1" applyFont="1" applyFill="1" applyAlignment="1" applyProtection="1">
      <alignment horizontal="left"/>
      <protection locked="0"/>
    </xf>
    <xf numFmtId="2" fontId="31" fillId="3" borderId="0" xfId="0" applyNumberFormat="1" applyFont="1" applyFill="1" applyAlignment="1" applyProtection="1">
      <alignment horizontal="center"/>
      <protection locked="0"/>
    </xf>
    <xf numFmtId="0" fontId="25" fillId="2" borderId="0" xfId="1" applyFont="1" applyFill="1" applyAlignment="1">
      <alignment horizontal="center"/>
    </xf>
    <xf numFmtId="0" fontId="23" fillId="2" borderId="4" xfId="1" applyFont="1" applyFill="1" applyBorder="1" applyAlignment="1">
      <alignment horizontal="center"/>
    </xf>
    <xf numFmtId="0" fontId="27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2" fontId="19" fillId="3" borderId="23" xfId="0" applyNumberFormat="1" applyFont="1" applyFill="1" applyBorder="1" applyAlignment="1" applyProtection="1">
      <alignment horizontal="center" vertical="center"/>
      <protection locked="0"/>
    </xf>
    <xf numFmtId="2" fontId="19" fillId="3" borderId="24" xfId="0" applyNumberFormat="1" applyFont="1" applyFill="1" applyBorder="1" applyAlignment="1" applyProtection="1">
      <alignment horizontal="center" vertical="center"/>
      <protection locked="0"/>
    </xf>
    <xf numFmtId="2" fontId="19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2" borderId="3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3" fillId="2" borderId="4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30" fillId="3" borderId="0" xfId="0" applyFont="1" applyFill="1" applyAlignment="1" applyProtection="1">
      <alignment horizontal="left"/>
      <protection locked="0"/>
    </xf>
    <xf numFmtId="0" fontId="31" fillId="3" borderId="0" xfId="0" applyFont="1" applyFill="1" applyAlignment="1" applyProtection="1">
      <alignment horizontal="left"/>
      <protection locked="0"/>
    </xf>
    <xf numFmtId="15" fontId="5" fillId="2" borderId="12" xfId="0" applyNumberFormat="1" applyFont="1" applyFill="1" applyBorder="1"/>
    <xf numFmtId="15" fontId="4" fillId="2" borderId="13" xfId="0" applyNumberFormat="1" applyFont="1" applyFill="1" applyBorder="1"/>
    <xf numFmtId="15" fontId="24" fillId="2" borderId="12" xfId="1" applyNumberFormat="1" applyFont="1" applyFill="1" applyBorder="1"/>
    <xf numFmtId="15" fontId="23" fillId="2" borderId="13" xfId="1" applyNumberFormat="1" applyFont="1" applyFill="1" applyBorder="1"/>
    <xf numFmtId="15" fontId="12" fillId="2" borderId="12" xfId="0" applyNumberFormat="1" applyFont="1" applyFill="1" applyBorder="1"/>
    <xf numFmtId="15" fontId="12" fillId="2" borderId="13" xfId="0" applyNumberFormat="1" applyFont="1" applyFill="1" applyBorder="1"/>
  </cellXfs>
  <cellStyles count="2">
    <cellStyle name="Normal" xfId="0" builtinId="0"/>
    <cellStyle name="Normal 2" xfId="1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4" workbookViewId="0">
      <selection activeCell="E61" sqref="E61"/>
    </sheetView>
  </sheetViews>
  <sheetFormatPr defaultRowHeight="13.5" x14ac:dyDescent="0.25"/>
  <cols>
    <col min="1" max="1" width="27.5703125" style="323" customWidth="1"/>
    <col min="2" max="2" width="20.42578125" style="323" customWidth="1"/>
    <col min="3" max="3" width="31.85546875" style="323" customWidth="1"/>
    <col min="4" max="4" width="25.85546875" style="323" customWidth="1"/>
    <col min="5" max="5" width="25.7109375" style="323" customWidth="1"/>
    <col min="6" max="6" width="23.140625" style="323" customWidth="1"/>
    <col min="7" max="7" width="28.42578125" style="323" customWidth="1"/>
    <col min="8" max="8" width="21.5703125" style="323" customWidth="1"/>
    <col min="9" max="9" width="9.140625" style="323" customWidth="1"/>
    <col min="10" max="16384" width="9.140625" style="358"/>
  </cols>
  <sheetData>
    <row r="14" spans="1:6" ht="15" customHeight="1" x14ac:dyDescent="0.3">
      <c r="A14" s="322"/>
      <c r="C14" s="324"/>
      <c r="F14" s="324"/>
    </row>
    <row r="15" spans="1:6" ht="18.75" customHeight="1" x14ac:dyDescent="0.3">
      <c r="A15" s="369" t="s">
        <v>98</v>
      </c>
      <c r="B15" s="369"/>
      <c r="C15" s="369"/>
      <c r="D15" s="369"/>
      <c r="E15" s="369"/>
    </row>
    <row r="16" spans="1:6" ht="16.5" customHeight="1" thickBot="1" x14ac:dyDescent="0.35">
      <c r="A16" s="325" t="s">
        <v>26</v>
      </c>
      <c r="B16" s="326" t="s">
        <v>99</v>
      </c>
    </row>
    <row r="17" spans="1:8" ht="16.5" customHeight="1" thickBot="1" x14ac:dyDescent="0.35">
      <c r="A17" s="327" t="s">
        <v>100</v>
      </c>
      <c r="B17" s="371" t="s">
        <v>4</v>
      </c>
      <c r="C17" s="371"/>
      <c r="D17" s="321"/>
      <c r="E17" s="321"/>
      <c r="F17" s="321"/>
      <c r="G17" s="321"/>
      <c r="H17" s="321"/>
    </row>
    <row r="18" spans="1:8" ht="16.5" customHeight="1" thickBot="1" x14ac:dyDescent="0.45">
      <c r="A18" s="329" t="s">
        <v>28</v>
      </c>
      <c r="B18" s="365" t="s">
        <v>114</v>
      </c>
      <c r="C18" s="314"/>
      <c r="D18" s="321"/>
      <c r="E18" s="321"/>
      <c r="F18" s="321"/>
      <c r="G18" s="321"/>
      <c r="H18" s="321"/>
    </row>
    <row r="19" spans="1:8" ht="16.5" customHeight="1" thickBot="1" x14ac:dyDescent="0.45">
      <c r="A19" s="329" t="s">
        <v>32</v>
      </c>
      <c r="B19" s="365">
        <v>85.93</v>
      </c>
      <c r="C19" s="293"/>
      <c r="D19" s="321"/>
      <c r="E19" s="321"/>
      <c r="F19" s="321"/>
      <c r="G19" s="321"/>
      <c r="H19" s="321"/>
    </row>
    <row r="20" spans="1:8" ht="16.5" customHeight="1" x14ac:dyDescent="0.3">
      <c r="A20" s="327" t="s">
        <v>101</v>
      </c>
      <c r="B20" s="372">
        <f>'AMOXICILLIN 1'!D44</f>
        <v>24.11</v>
      </c>
      <c r="C20" s="372"/>
      <c r="D20" s="372"/>
      <c r="E20" s="372"/>
      <c r="F20" s="372"/>
      <c r="G20" s="372"/>
      <c r="H20" s="372"/>
    </row>
    <row r="21" spans="1:8" ht="16.5" customHeight="1" x14ac:dyDescent="0.4">
      <c r="A21" s="327" t="s">
        <v>102</v>
      </c>
      <c r="B21" s="367"/>
      <c r="C21" s="293"/>
      <c r="D21" s="293"/>
      <c r="E21" s="293"/>
      <c r="F21" s="293"/>
      <c r="G21" s="293"/>
      <c r="H21" s="293"/>
    </row>
    <row r="22" spans="1:8" ht="15.75" customHeight="1" x14ac:dyDescent="0.25">
      <c r="A22" s="328"/>
      <c r="B22" s="328"/>
      <c r="C22" s="328"/>
      <c r="D22" s="328"/>
      <c r="E22" s="328"/>
    </row>
    <row r="23" spans="1:8" ht="16.5" customHeight="1" x14ac:dyDescent="0.3">
      <c r="A23" s="332" t="s">
        <v>103</v>
      </c>
      <c r="B23" s="333" t="s">
        <v>104</v>
      </c>
      <c r="C23" s="332" t="s">
        <v>105</v>
      </c>
      <c r="D23" s="332" t="s">
        <v>106</v>
      </c>
      <c r="E23" s="332" t="s">
        <v>107</v>
      </c>
    </row>
    <row r="24" spans="1:8" ht="16.5" customHeight="1" x14ac:dyDescent="0.3">
      <c r="A24" s="334">
        <v>1</v>
      </c>
      <c r="B24" s="335">
        <v>206475540</v>
      </c>
      <c r="C24" s="335">
        <v>7133.4</v>
      </c>
      <c r="D24" s="336">
        <v>1</v>
      </c>
      <c r="E24" s="337">
        <v>5.6</v>
      </c>
    </row>
    <row r="25" spans="1:8" ht="16.5" customHeight="1" x14ac:dyDescent="0.3">
      <c r="A25" s="334">
        <v>2</v>
      </c>
      <c r="B25" s="335">
        <v>205762944</v>
      </c>
      <c r="C25" s="335">
        <v>7116.3</v>
      </c>
      <c r="D25" s="336">
        <v>1</v>
      </c>
      <c r="E25" s="336">
        <v>5.6</v>
      </c>
    </row>
    <row r="26" spans="1:8" ht="16.5" customHeight="1" x14ac:dyDescent="0.3">
      <c r="A26" s="334">
        <v>3</v>
      </c>
      <c r="B26" s="335">
        <v>206079325</v>
      </c>
      <c r="C26" s="335">
        <v>7171</v>
      </c>
      <c r="D26" s="336">
        <v>1</v>
      </c>
      <c r="E26" s="336">
        <v>5.6</v>
      </c>
    </row>
    <row r="27" spans="1:8" ht="16.5" customHeight="1" x14ac:dyDescent="0.3">
      <c r="A27" s="334">
        <v>4</v>
      </c>
      <c r="B27" s="335">
        <v>206433427</v>
      </c>
      <c r="C27" s="335">
        <v>7166.7</v>
      </c>
      <c r="D27" s="336">
        <v>1</v>
      </c>
      <c r="E27" s="336">
        <v>5.6</v>
      </c>
    </row>
    <row r="28" spans="1:8" ht="16.5" customHeight="1" x14ac:dyDescent="0.3">
      <c r="A28" s="334">
        <v>5</v>
      </c>
      <c r="B28" s="335">
        <v>205967710</v>
      </c>
      <c r="C28" s="335">
        <v>7149</v>
      </c>
      <c r="D28" s="336">
        <v>1</v>
      </c>
      <c r="E28" s="336">
        <v>5.6</v>
      </c>
    </row>
    <row r="29" spans="1:8" ht="16.5" customHeight="1" x14ac:dyDescent="0.3">
      <c r="A29" s="334">
        <v>6</v>
      </c>
      <c r="B29" s="338">
        <v>206576497</v>
      </c>
      <c r="C29" s="338">
        <v>7159.3</v>
      </c>
      <c r="D29" s="339">
        <v>1</v>
      </c>
      <c r="E29" s="339">
        <v>5.6</v>
      </c>
    </row>
    <row r="30" spans="1:8" ht="16.5" customHeight="1" x14ac:dyDescent="0.3">
      <c r="A30" s="340" t="s">
        <v>108</v>
      </c>
      <c r="B30" s="341">
        <f>AVERAGE(B24:B29)</f>
        <v>206215907.16666666</v>
      </c>
      <c r="C30" s="342">
        <f>AVERAGE(C24:C29)</f>
        <v>7149.2833333333338</v>
      </c>
      <c r="D30" s="343">
        <f>AVERAGE(D24:D29)</f>
        <v>1</v>
      </c>
      <c r="E30" s="343">
        <f>AVERAGE(E24:E29)</f>
        <v>5.6000000000000005</v>
      </c>
    </row>
    <row r="31" spans="1:8" ht="16.5" customHeight="1" x14ac:dyDescent="0.3">
      <c r="A31" s="344" t="s">
        <v>109</v>
      </c>
      <c r="B31" s="345">
        <f>(STDEV(B24:B29)/B30)</f>
        <v>1.5790832388911729E-3</v>
      </c>
      <c r="C31" s="346"/>
      <c r="D31" s="346"/>
      <c r="E31" s="347"/>
    </row>
    <row r="32" spans="1:8" s="323" customFormat="1" ht="16.5" customHeight="1" x14ac:dyDescent="0.3">
      <c r="A32" s="348" t="s">
        <v>68</v>
      </c>
      <c r="B32" s="349">
        <f>COUNT(B24:B29)</f>
        <v>6</v>
      </c>
      <c r="C32" s="350"/>
      <c r="D32" s="351"/>
      <c r="E32" s="352"/>
    </row>
    <row r="33" spans="1:5" s="323" customFormat="1" ht="15.75" customHeight="1" x14ac:dyDescent="0.25">
      <c r="A33" s="328"/>
      <c r="B33" s="328"/>
      <c r="C33" s="328"/>
      <c r="D33" s="328"/>
      <c r="E33" s="328"/>
    </row>
    <row r="34" spans="1:5" s="323" customFormat="1" ht="16.5" customHeight="1" x14ac:dyDescent="0.3">
      <c r="A34" s="329" t="s">
        <v>110</v>
      </c>
      <c r="B34" s="353" t="s">
        <v>111</v>
      </c>
      <c r="C34" s="354"/>
      <c r="D34" s="354"/>
      <c r="E34" s="354"/>
    </row>
    <row r="35" spans="1:5" ht="16.5" customHeight="1" x14ac:dyDescent="0.3">
      <c r="A35" s="329"/>
      <c r="B35" s="353" t="s">
        <v>112</v>
      </c>
      <c r="C35" s="354"/>
      <c r="D35" s="354"/>
      <c r="E35" s="354"/>
    </row>
    <row r="36" spans="1:5" ht="16.5" customHeight="1" x14ac:dyDescent="0.3">
      <c r="A36" s="329"/>
      <c r="B36" s="353" t="s">
        <v>113</v>
      </c>
      <c r="C36" s="354"/>
      <c r="D36" s="354"/>
      <c r="E36" s="354"/>
    </row>
    <row r="37" spans="1:5" ht="15.75" customHeight="1" x14ac:dyDescent="0.25">
      <c r="A37" s="328"/>
      <c r="B37" s="328"/>
      <c r="C37" s="328"/>
      <c r="D37" s="328"/>
      <c r="E37" s="328"/>
    </row>
    <row r="38" spans="1:5" ht="16.5" customHeight="1" x14ac:dyDescent="0.3">
      <c r="A38" s="325" t="s">
        <v>26</v>
      </c>
      <c r="B38" s="326" t="s">
        <v>115</v>
      </c>
    </row>
    <row r="39" spans="1:5" ht="16.5" customHeight="1" x14ac:dyDescent="0.3">
      <c r="A39" s="329" t="s">
        <v>28</v>
      </c>
      <c r="B39" s="327" t="s">
        <v>116</v>
      </c>
      <c r="C39" s="328"/>
      <c r="D39" s="328"/>
      <c r="E39" s="328"/>
    </row>
    <row r="40" spans="1:5" ht="16.5" customHeight="1" x14ac:dyDescent="0.3">
      <c r="A40" s="329" t="s">
        <v>32</v>
      </c>
      <c r="B40" s="330">
        <v>96.4</v>
      </c>
      <c r="C40" s="328"/>
      <c r="D40" s="328"/>
      <c r="E40" s="328"/>
    </row>
    <row r="41" spans="1:5" ht="16.5" customHeight="1" x14ac:dyDescent="0.3">
      <c r="A41" s="327" t="s">
        <v>101</v>
      </c>
      <c r="B41" s="330">
        <f>Clavulanate!D44</f>
        <v>10.3</v>
      </c>
      <c r="C41" s="328"/>
      <c r="D41" s="328"/>
      <c r="E41" s="328"/>
    </row>
    <row r="42" spans="1:5" ht="16.5" customHeight="1" x14ac:dyDescent="0.3">
      <c r="A42" s="327" t="s">
        <v>102</v>
      </c>
      <c r="B42" s="331">
        <f>B41/50</f>
        <v>0.20600000000000002</v>
      </c>
      <c r="C42" s="328"/>
      <c r="D42" s="328"/>
      <c r="E42" s="328"/>
    </row>
    <row r="43" spans="1:5" ht="15.75" customHeight="1" x14ac:dyDescent="0.25">
      <c r="A43" s="328"/>
      <c r="B43" s="328"/>
      <c r="C43" s="328"/>
      <c r="D43" s="328"/>
      <c r="E43" s="328"/>
    </row>
    <row r="44" spans="1:5" ht="16.5" customHeight="1" x14ac:dyDescent="0.3">
      <c r="A44" s="332" t="s">
        <v>103</v>
      </c>
      <c r="B44" s="333" t="s">
        <v>104</v>
      </c>
      <c r="C44" s="332" t="s">
        <v>105</v>
      </c>
      <c r="D44" s="332" t="s">
        <v>106</v>
      </c>
      <c r="E44" s="332" t="s">
        <v>107</v>
      </c>
    </row>
    <row r="45" spans="1:5" ht="16.5" customHeight="1" x14ac:dyDescent="0.3">
      <c r="A45" s="334">
        <v>1</v>
      </c>
      <c r="B45" s="335">
        <v>125569761</v>
      </c>
      <c r="C45" s="335">
        <v>9096.1</v>
      </c>
      <c r="D45" s="336">
        <v>1.2</v>
      </c>
      <c r="E45" s="337">
        <v>3.6</v>
      </c>
    </row>
    <row r="46" spans="1:5" ht="16.5" customHeight="1" x14ac:dyDescent="0.3">
      <c r="A46" s="334">
        <v>2</v>
      </c>
      <c r="B46" s="335">
        <v>125161422</v>
      </c>
      <c r="C46" s="335">
        <v>9087.5</v>
      </c>
      <c r="D46" s="336">
        <v>1.3</v>
      </c>
      <c r="E46" s="336">
        <v>3.6</v>
      </c>
    </row>
    <row r="47" spans="1:5" ht="16.5" customHeight="1" x14ac:dyDescent="0.3">
      <c r="A47" s="334">
        <v>3</v>
      </c>
      <c r="B47" s="335">
        <v>125260278</v>
      </c>
      <c r="C47" s="335">
        <v>9164.5</v>
      </c>
      <c r="D47" s="336">
        <v>1.3</v>
      </c>
      <c r="E47" s="336">
        <v>3.6</v>
      </c>
    </row>
    <row r="48" spans="1:5" ht="16.5" customHeight="1" x14ac:dyDescent="0.3">
      <c r="A48" s="334">
        <v>4</v>
      </c>
      <c r="B48" s="335">
        <v>125533438</v>
      </c>
      <c r="C48" s="335">
        <v>9136</v>
      </c>
      <c r="D48" s="336">
        <v>1.3</v>
      </c>
      <c r="E48" s="336">
        <v>3.6</v>
      </c>
    </row>
    <row r="49" spans="1:7" ht="16.5" customHeight="1" x14ac:dyDescent="0.3">
      <c r="A49" s="334">
        <v>5</v>
      </c>
      <c r="B49" s="335">
        <v>125175730</v>
      </c>
      <c r="C49" s="335">
        <v>9146.5</v>
      </c>
      <c r="D49" s="336">
        <v>1.2</v>
      </c>
      <c r="E49" s="336">
        <v>3.6</v>
      </c>
    </row>
    <row r="50" spans="1:7" ht="16.5" customHeight="1" x14ac:dyDescent="0.3">
      <c r="A50" s="334">
        <v>6</v>
      </c>
      <c r="B50" s="338">
        <v>125543324</v>
      </c>
      <c r="C50" s="338">
        <v>9129.5</v>
      </c>
      <c r="D50" s="339">
        <v>1.3</v>
      </c>
      <c r="E50" s="339">
        <v>3.6</v>
      </c>
    </row>
    <row r="51" spans="1:7" ht="16.5" customHeight="1" x14ac:dyDescent="0.3">
      <c r="A51" s="340" t="s">
        <v>108</v>
      </c>
      <c r="B51" s="341">
        <f>AVERAGE(B45:B50)</f>
        <v>125373992.16666667</v>
      </c>
      <c r="C51" s="342">
        <f>AVERAGE(C45:C50)</f>
        <v>9126.6833333333325</v>
      </c>
      <c r="D51" s="343">
        <f>AVERAGE(D45:D50)</f>
        <v>1.2666666666666666</v>
      </c>
      <c r="E51" s="343">
        <f>AVERAGE(E45:E50)</f>
        <v>3.6</v>
      </c>
    </row>
    <row r="52" spans="1:7" ht="16.5" customHeight="1" x14ac:dyDescent="0.3">
      <c r="A52" s="344" t="s">
        <v>109</v>
      </c>
      <c r="B52" s="345">
        <f>(STDEV(B45:B50)/B51)</f>
        <v>1.5542071478344393E-3</v>
      </c>
      <c r="C52" s="346"/>
      <c r="D52" s="346"/>
      <c r="E52" s="347"/>
    </row>
    <row r="53" spans="1:7" s="323" customFormat="1" ht="16.5" customHeight="1" x14ac:dyDescent="0.3">
      <c r="A53" s="348" t="s">
        <v>68</v>
      </c>
      <c r="B53" s="349">
        <f>COUNT(B45:B50)</f>
        <v>6</v>
      </c>
      <c r="C53" s="350"/>
      <c r="D53" s="351"/>
      <c r="E53" s="352"/>
    </row>
    <row r="54" spans="1:7" s="323" customFormat="1" ht="15.75" customHeight="1" x14ac:dyDescent="0.25">
      <c r="A54" s="328"/>
      <c r="B54" s="328"/>
      <c r="C54" s="328"/>
      <c r="D54" s="328"/>
      <c r="E54" s="328"/>
    </row>
    <row r="55" spans="1:7" s="323" customFormat="1" ht="16.5" customHeight="1" x14ac:dyDescent="0.3">
      <c r="A55" s="329" t="s">
        <v>110</v>
      </c>
      <c r="B55" s="353" t="s">
        <v>111</v>
      </c>
      <c r="C55" s="354"/>
      <c r="D55" s="354"/>
      <c r="E55" s="354"/>
    </row>
    <row r="56" spans="1:7" ht="16.5" customHeight="1" x14ac:dyDescent="0.3">
      <c r="A56" s="329"/>
      <c r="B56" s="353" t="s">
        <v>112</v>
      </c>
      <c r="C56" s="354"/>
      <c r="D56" s="354"/>
      <c r="E56" s="354"/>
    </row>
    <row r="57" spans="1:7" ht="16.5" customHeight="1" x14ac:dyDescent="0.3">
      <c r="A57" s="329"/>
      <c r="B57" s="353" t="s">
        <v>113</v>
      </c>
      <c r="C57" s="354"/>
      <c r="D57" s="354"/>
      <c r="E57" s="354"/>
    </row>
    <row r="58" spans="1:7" ht="14.25" customHeight="1" thickBot="1" x14ac:dyDescent="0.3">
      <c r="A58" s="355"/>
      <c r="B58" s="356"/>
      <c r="D58" s="357"/>
      <c r="F58" s="358"/>
      <c r="G58" s="358"/>
    </row>
    <row r="59" spans="1:7" ht="15" customHeight="1" x14ac:dyDescent="0.3">
      <c r="B59" s="370" t="s">
        <v>20</v>
      </c>
      <c r="C59" s="370"/>
      <c r="E59" s="359" t="s">
        <v>21</v>
      </c>
      <c r="F59" s="360"/>
      <c r="G59" s="359" t="s">
        <v>22</v>
      </c>
    </row>
    <row r="60" spans="1:7" ht="15" customHeight="1" x14ac:dyDescent="0.3">
      <c r="A60" s="361" t="s">
        <v>23</v>
      </c>
      <c r="B60" s="362" t="s">
        <v>119</v>
      </c>
      <c r="C60" s="362"/>
      <c r="E60" s="411">
        <v>42293</v>
      </c>
      <c r="G60" s="362"/>
    </row>
    <row r="61" spans="1:7" ht="15" customHeight="1" x14ac:dyDescent="0.3">
      <c r="A61" s="361" t="s">
        <v>24</v>
      </c>
      <c r="B61" s="363" t="s">
        <v>120</v>
      </c>
      <c r="C61" s="363"/>
      <c r="E61" s="412">
        <v>42305</v>
      </c>
      <c r="G61" s="364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59:C59"/>
    <mergeCell ref="B17:C17"/>
    <mergeCell ref="B20:H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9" zoomScale="60" workbookViewId="0">
      <selection activeCell="D49" sqref="D49"/>
    </sheetView>
  </sheetViews>
  <sheetFormatPr defaultRowHeight="15" x14ac:dyDescent="0.2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25">
      <c r="A1" s="378" t="s">
        <v>0</v>
      </c>
      <c r="B1" s="378"/>
      <c r="C1" s="378"/>
      <c r="D1" s="378"/>
      <c r="E1" s="378"/>
      <c r="F1" s="378"/>
      <c r="G1" s="56"/>
    </row>
    <row r="2" spans="1:7" ht="12.75" customHeight="1" x14ac:dyDescent="0.25">
      <c r="A2" s="378"/>
      <c r="B2" s="378"/>
      <c r="C2" s="378"/>
      <c r="D2" s="378"/>
      <c r="E2" s="378"/>
      <c r="F2" s="378"/>
      <c r="G2" s="56"/>
    </row>
    <row r="3" spans="1:7" ht="12.75" customHeight="1" x14ac:dyDescent="0.25">
      <c r="A3" s="378"/>
      <c r="B3" s="378"/>
      <c r="C3" s="378"/>
      <c r="D3" s="378"/>
      <c r="E3" s="378"/>
      <c r="F3" s="378"/>
      <c r="G3" s="56"/>
    </row>
    <row r="4" spans="1:7" ht="12.75" customHeight="1" x14ac:dyDescent="0.25">
      <c r="A4" s="378"/>
      <c r="B4" s="378"/>
      <c r="C4" s="378"/>
      <c r="D4" s="378"/>
      <c r="E4" s="378"/>
      <c r="F4" s="378"/>
      <c r="G4" s="56"/>
    </row>
    <row r="5" spans="1:7" ht="12.75" customHeight="1" x14ac:dyDescent="0.25">
      <c r="A5" s="378"/>
      <c r="B5" s="378"/>
      <c r="C5" s="378"/>
      <c r="D5" s="378"/>
      <c r="E5" s="378"/>
      <c r="F5" s="378"/>
      <c r="G5" s="56"/>
    </row>
    <row r="6" spans="1:7" ht="12.75" customHeight="1" x14ac:dyDescent="0.25">
      <c r="A6" s="378"/>
      <c r="B6" s="378"/>
      <c r="C6" s="378"/>
      <c r="D6" s="378"/>
      <c r="E6" s="378"/>
      <c r="F6" s="378"/>
      <c r="G6" s="56"/>
    </row>
    <row r="7" spans="1:7" ht="12.75" customHeight="1" x14ac:dyDescent="0.25">
      <c r="A7" s="378"/>
      <c r="B7" s="378"/>
      <c r="C7" s="378"/>
      <c r="D7" s="378"/>
      <c r="E7" s="378"/>
      <c r="F7" s="378"/>
      <c r="G7" s="56"/>
    </row>
    <row r="8" spans="1:7" ht="15" customHeight="1" x14ac:dyDescent="0.25">
      <c r="A8" s="377" t="s">
        <v>1</v>
      </c>
      <c r="B8" s="377"/>
      <c r="C8" s="377"/>
      <c r="D8" s="377"/>
      <c r="E8" s="377"/>
      <c r="F8" s="377"/>
      <c r="G8" s="57"/>
    </row>
    <row r="9" spans="1:7" ht="12.75" customHeight="1" x14ac:dyDescent="0.25">
      <c r="A9" s="377"/>
      <c r="B9" s="377"/>
      <c r="C9" s="377"/>
      <c r="D9" s="377"/>
      <c r="E9" s="377"/>
      <c r="F9" s="377"/>
      <c r="G9" s="57"/>
    </row>
    <row r="10" spans="1:7" ht="12.75" customHeight="1" x14ac:dyDescent="0.25">
      <c r="A10" s="377"/>
      <c r="B10" s="377"/>
      <c r="C10" s="377"/>
      <c r="D10" s="377"/>
      <c r="E10" s="377"/>
      <c r="F10" s="377"/>
      <c r="G10" s="57"/>
    </row>
    <row r="11" spans="1:7" ht="12.75" customHeight="1" x14ac:dyDescent="0.25">
      <c r="A11" s="377"/>
      <c r="B11" s="377"/>
      <c r="C11" s="377"/>
      <c r="D11" s="377"/>
      <c r="E11" s="377"/>
      <c r="F11" s="377"/>
      <c r="G11" s="57"/>
    </row>
    <row r="12" spans="1:7" ht="12.75" customHeight="1" x14ac:dyDescent="0.25">
      <c r="A12" s="377"/>
      <c r="B12" s="377"/>
      <c r="C12" s="377"/>
      <c r="D12" s="377"/>
      <c r="E12" s="377"/>
      <c r="F12" s="377"/>
      <c r="G12" s="57"/>
    </row>
    <row r="13" spans="1:7" ht="12.75" customHeight="1" x14ac:dyDescent="0.25">
      <c r="A13" s="377"/>
      <c r="B13" s="377"/>
      <c r="C13" s="377"/>
      <c r="D13" s="377"/>
      <c r="E13" s="377"/>
      <c r="F13" s="377"/>
      <c r="G13" s="57"/>
    </row>
    <row r="14" spans="1:7" ht="12.75" customHeight="1" x14ac:dyDescent="0.25">
      <c r="A14" s="377"/>
      <c r="B14" s="377"/>
      <c r="C14" s="377"/>
      <c r="D14" s="377"/>
      <c r="E14" s="377"/>
      <c r="F14" s="377"/>
      <c r="G14" s="57"/>
    </row>
    <row r="15" spans="1:7" ht="13.5" customHeight="1" x14ac:dyDescent="0.25"/>
    <row r="16" spans="1:7" ht="19.5" customHeight="1" x14ac:dyDescent="0.3">
      <c r="A16" s="373" t="s">
        <v>2</v>
      </c>
      <c r="B16" s="374"/>
      <c r="C16" s="374"/>
      <c r="D16" s="374"/>
      <c r="E16" s="374"/>
      <c r="F16" s="375"/>
    </row>
    <row r="17" spans="1:13" ht="18.75" customHeight="1" x14ac:dyDescent="0.25">
      <c r="A17" s="376" t="s">
        <v>3</v>
      </c>
      <c r="B17" s="376"/>
      <c r="C17" s="376"/>
      <c r="D17" s="376"/>
      <c r="E17" s="376"/>
      <c r="F17" s="376"/>
    </row>
    <row r="18" spans="1:13" x14ac:dyDescent="0.25">
      <c r="B18" s="1" t="s">
        <v>4</v>
      </c>
    </row>
    <row r="19" spans="1:13" x14ac:dyDescent="0.25">
      <c r="B19" s="1" t="s">
        <v>5</v>
      </c>
    </row>
    <row r="20" spans="1:13" ht="16.5" customHeight="1" x14ac:dyDescent="0.3">
      <c r="A20" s="3" t="s">
        <v>6</v>
      </c>
      <c r="B20" s="58" t="s">
        <v>7</v>
      </c>
    </row>
    <row r="21" spans="1:13" ht="16.5" customHeight="1" x14ac:dyDescent="0.3">
      <c r="A21" s="3" t="s">
        <v>8</v>
      </c>
      <c r="B21" s="58" t="s">
        <v>9</v>
      </c>
    </row>
    <row r="22" spans="1:13" ht="16.5" customHeight="1" x14ac:dyDescent="0.3">
      <c r="A22" s="3" t="s">
        <v>10</v>
      </c>
      <c r="B22" s="58" t="s">
        <v>11</v>
      </c>
    </row>
    <row r="23" spans="1:13" ht="16.5" customHeight="1" x14ac:dyDescent="0.3">
      <c r="A23" s="3" t="s">
        <v>12</v>
      </c>
      <c r="B23" s="58">
        <v>0</v>
      </c>
    </row>
    <row r="24" spans="1:13" ht="16.5" customHeight="1" x14ac:dyDescent="0.3">
      <c r="A24" s="3" t="s">
        <v>13</v>
      </c>
      <c r="B24" s="59">
        <v>0</v>
      </c>
    </row>
    <row r="25" spans="1:13" ht="16.5" customHeight="1" x14ac:dyDescent="0.3">
      <c r="A25" s="3" t="s">
        <v>14</v>
      </c>
      <c r="B25" s="59">
        <v>0</v>
      </c>
    </row>
    <row r="27" spans="1:13" ht="13.5" customHeight="1" x14ac:dyDescent="0.25"/>
    <row r="28" spans="1:13" ht="17.25" customHeight="1" x14ac:dyDescent="0.3">
      <c r="B28" s="5"/>
      <c r="C28" s="6" t="s">
        <v>15</v>
      </c>
      <c r="D28" s="6" t="s">
        <v>16</v>
      </c>
      <c r="E28" s="7"/>
      <c r="F28" s="7"/>
      <c r="G28" s="7"/>
      <c r="H28" s="8"/>
      <c r="I28" s="7"/>
      <c r="J28" s="7"/>
      <c r="K28" s="7"/>
      <c r="L28" s="9"/>
      <c r="M28" s="9"/>
    </row>
    <row r="29" spans="1:13" ht="16.5" customHeight="1" x14ac:dyDescent="0.25">
      <c r="B29" s="10">
        <v>16.528079999999999</v>
      </c>
      <c r="C29" s="11">
        <v>28.378779999999999</v>
      </c>
      <c r="D29" s="11">
        <v>28.75929</v>
      </c>
      <c r="E29" s="12"/>
      <c r="F29" s="12"/>
      <c r="G29" s="12"/>
      <c r="H29" s="8"/>
      <c r="I29" s="12"/>
      <c r="J29" s="12"/>
      <c r="K29" s="12"/>
      <c r="L29" s="9"/>
      <c r="M29" s="9"/>
    </row>
    <row r="30" spans="1:13" ht="15.75" customHeight="1" x14ac:dyDescent="0.25">
      <c r="B30" s="13"/>
      <c r="C30" s="11">
        <v>28.453029999999998</v>
      </c>
      <c r="D30" s="11">
        <v>28.730560000000001</v>
      </c>
      <c r="E30" s="12"/>
      <c r="F30" s="12"/>
      <c r="G30" s="12"/>
      <c r="H30" s="8"/>
      <c r="I30" s="12"/>
      <c r="J30" s="12"/>
      <c r="K30" s="12"/>
      <c r="L30" s="9"/>
      <c r="M30" s="9"/>
    </row>
    <row r="31" spans="1:13" ht="16.5" customHeight="1" x14ac:dyDescent="0.25">
      <c r="B31" s="13"/>
      <c r="C31" s="14">
        <v>28.433669999999999</v>
      </c>
      <c r="D31" s="14">
        <v>28.758649999999999</v>
      </c>
      <c r="E31" s="12"/>
      <c r="F31" s="12"/>
      <c r="G31" s="12"/>
      <c r="H31" s="8"/>
      <c r="I31" s="12"/>
      <c r="J31" s="12"/>
      <c r="K31" s="12"/>
      <c r="L31" s="9"/>
      <c r="M31" s="9"/>
    </row>
    <row r="32" spans="1:13" ht="16.5" customHeight="1" x14ac:dyDescent="0.25">
      <c r="B32" s="13"/>
      <c r="C32" s="15"/>
      <c r="D32" s="16"/>
      <c r="E32" s="12"/>
      <c r="F32" s="12"/>
      <c r="G32" s="12"/>
      <c r="H32" s="8"/>
      <c r="I32" s="12"/>
      <c r="J32" s="12"/>
      <c r="K32" s="12"/>
      <c r="L32" s="9"/>
      <c r="M32" s="9"/>
    </row>
    <row r="33" spans="1:13" ht="17.25" customHeight="1" x14ac:dyDescent="0.3">
      <c r="B33" s="17">
        <f>AVERAGE(B29:B32)</f>
        <v>16.528079999999999</v>
      </c>
      <c r="C33" s="17">
        <f>AVERAGE(C29:C32)</f>
        <v>28.421826666666664</v>
      </c>
      <c r="D33" s="17">
        <f>AVERAGE(D29:D32)</f>
        <v>28.749500000000001</v>
      </c>
      <c r="E33" s="18"/>
      <c r="F33" s="18"/>
      <c r="G33" s="18"/>
      <c r="H33" s="8"/>
      <c r="I33" s="18"/>
      <c r="J33" s="18"/>
      <c r="K33" s="18"/>
      <c r="L33" s="9"/>
      <c r="M33" s="9"/>
    </row>
    <row r="34" spans="1:13" ht="16.5" customHeight="1" x14ac:dyDescent="0.25">
      <c r="B34" s="19"/>
      <c r="C34" s="19"/>
      <c r="D34" s="19"/>
      <c r="E34" s="8"/>
      <c r="F34" s="8"/>
      <c r="G34" s="8"/>
      <c r="H34" s="8"/>
      <c r="I34" s="8"/>
      <c r="J34" s="8"/>
      <c r="K34" s="8"/>
      <c r="L34" s="9"/>
      <c r="M34" s="9"/>
    </row>
    <row r="35" spans="1:13" ht="16.5" customHeight="1" x14ac:dyDescent="0.25">
      <c r="B35" s="20" t="s">
        <v>17</v>
      </c>
      <c r="C35" s="21">
        <f>C33-B33</f>
        <v>11.893746666666665</v>
      </c>
      <c r="D35" s="19"/>
      <c r="E35" s="8"/>
      <c r="F35" s="22"/>
      <c r="G35" s="8"/>
      <c r="H35" s="8"/>
      <c r="I35" s="8"/>
      <c r="J35" s="22"/>
      <c r="K35" s="8"/>
      <c r="L35" s="9"/>
      <c r="M35" s="9"/>
    </row>
    <row r="36" spans="1:13" ht="16.5" customHeight="1" x14ac:dyDescent="0.25">
      <c r="B36" s="19"/>
      <c r="C36" s="23"/>
      <c r="D36" s="19"/>
      <c r="E36" s="8"/>
      <c r="F36" s="22"/>
      <c r="G36" s="8"/>
      <c r="H36" s="8"/>
      <c r="I36" s="8"/>
      <c r="J36" s="22"/>
      <c r="K36" s="8"/>
      <c r="L36" s="9"/>
      <c r="M36" s="9"/>
    </row>
    <row r="37" spans="1:13" ht="16.5" customHeight="1" x14ac:dyDescent="0.25">
      <c r="B37" s="20" t="s">
        <v>18</v>
      </c>
      <c r="C37" s="21">
        <f>D33-B33</f>
        <v>12.221420000000002</v>
      </c>
      <c r="D37" s="19"/>
      <c r="E37" s="8"/>
      <c r="F37" s="22"/>
      <c r="G37" s="8"/>
      <c r="H37" s="8"/>
      <c r="I37" s="8"/>
      <c r="J37" s="22"/>
      <c r="K37" s="8"/>
      <c r="L37" s="9"/>
      <c r="M37" s="9"/>
    </row>
    <row r="38" spans="1:13" ht="16.5" customHeight="1" x14ac:dyDescent="0.25">
      <c r="B38" s="19"/>
      <c r="C38" s="23"/>
      <c r="D38" s="19"/>
      <c r="E38" s="8"/>
      <c r="F38" s="24"/>
      <c r="G38" s="25"/>
      <c r="H38" s="25"/>
      <c r="I38" s="25"/>
      <c r="J38" s="24"/>
      <c r="K38" s="8"/>
      <c r="L38" s="9"/>
      <c r="M38" s="9"/>
    </row>
    <row r="39" spans="1:13" ht="32.25" customHeight="1" x14ac:dyDescent="0.25">
      <c r="B39" s="26" t="s">
        <v>19</v>
      </c>
      <c r="C39" s="27">
        <f>C37/C35</f>
        <v>1.0275500515116629</v>
      </c>
      <c r="D39" s="19"/>
      <c r="E39" s="28"/>
      <c r="F39" s="29"/>
      <c r="G39" s="25"/>
      <c r="H39" s="25"/>
      <c r="I39" s="30"/>
      <c r="J39" s="29"/>
      <c r="K39" s="8"/>
      <c r="L39" s="9"/>
      <c r="M39" s="9"/>
    </row>
    <row r="40" spans="1:13" ht="14.25" customHeight="1" x14ac:dyDescent="0.25">
      <c r="A40" s="31"/>
      <c r="B40" s="32"/>
      <c r="C40" s="33"/>
      <c r="D40" s="34"/>
      <c r="E40" s="33"/>
      <c r="G40" s="35"/>
      <c r="H40" s="35"/>
      <c r="I40" s="36"/>
      <c r="J40" s="37"/>
    </row>
    <row r="41" spans="1:13" ht="16.5" customHeight="1" x14ac:dyDescent="0.3">
      <c r="A41" s="4"/>
      <c r="B41" s="38" t="s">
        <v>20</v>
      </c>
      <c r="C41" s="38"/>
      <c r="D41" s="39" t="s">
        <v>21</v>
      </c>
      <c r="E41" s="40"/>
      <c r="F41" s="39" t="s">
        <v>22</v>
      </c>
      <c r="G41" s="35"/>
      <c r="H41" s="35"/>
      <c r="I41" s="36"/>
      <c r="J41" s="37"/>
    </row>
    <row r="42" spans="1:13" ht="59.25" customHeight="1" x14ac:dyDescent="0.3">
      <c r="A42" s="41" t="s">
        <v>23</v>
      </c>
      <c r="B42" s="42" t="s">
        <v>119</v>
      </c>
      <c r="C42" s="43"/>
      <c r="D42" s="409">
        <v>42293</v>
      </c>
      <c r="E42" s="44"/>
      <c r="F42" s="45"/>
      <c r="G42" s="35"/>
      <c r="H42" s="35"/>
      <c r="I42" s="36"/>
      <c r="J42" s="37"/>
    </row>
    <row r="43" spans="1:13" ht="59.25" customHeight="1" x14ac:dyDescent="0.3">
      <c r="A43" s="41" t="s">
        <v>24</v>
      </c>
      <c r="B43" s="46" t="s">
        <v>120</v>
      </c>
      <c r="C43" s="47"/>
      <c r="D43" s="410">
        <v>42305</v>
      </c>
      <c r="E43" s="44"/>
      <c r="F43" s="48"/>
      <c r="G43" s="49"/>
      <c r="H43" s="49"/>
      <c r="I43" s="50"/>
    </row>
    <row r="44" spans="1:13" ht="13.5" customHeight="1" x14ac:dyDescent="0.25">
      <c r="A44" s="49"/>
      <c r="B44" s="49"/>
      <c r="C44" s="49"/>
      <c r="D44" s="50"/>
      <c r="F44" s="49"/>
      <c r="G44" s="49"/>
      <c r="H44" s="49"/>
      <c r="I44" s="50"/>
    </row>
    <row r="45" spans="1:13" ht="13.5" customHeight="1" x14ac:dyDescent="0.25">
      <c r="A45" s="49"/>
      <c r="B45" s="49"/>
      <c r="C45" s="49"/>
      <c r="D45" s="50"/>
      <c r="F45" s="49"/>
      <c r="G45" s="49"/>
      <c r="H45" s="49"/>
      <c r="I45" s="50"/>
    </row>
    <row r="47" spans="1:13" ht="13.5" customHeight="1" x14ac:dyDescent="0.25">
      <c r="A47" s="51"/>
      <c r="B47" s="51"/>
      <c r="C47" s="51"/>
      <c r="F47" s="51"/>
      <c r="G47" s="51"/>
      <c r="H47" s="51"/>
    </row>
    <row r="48" spans="1:13" ht="13.5" customHeight="1" x14ac:dyDescent="0.25">
      <c r="A48" s="52"/>
      <c r="B48" s="52"/>
      <c r="C48" s="52"/>
      <c r="F48" s="52"/>
      <c r="G48" s="52"/>
      <c r="H48" s="52"/>
    </row>
    <row r="49" spans="1:8" x14ac:dyDescent="0.25">
      <c r="B49" s="53"/>
      <c r="C49" s="53"/>
      <c r="G49" s="53"/>
      <c r="H49" s="53"/>
    </row>
    <row r="50" spans="1:8" x14ac:dyDescent="0.25">
      <c r="A50" s="54"/>
      <c r="F50" s="54"/>
    </row>
    <row r="51" spans="1:8" x14ac:dyDescent="0.25">
      <c r="C51" s="55"/>
    </row>
    <row r="52" spans="1:8" x14ac:dyDescent="0.25">
      <c r="C52" s="55"/>
    </row>
    <row r="57" spans="1:8" ht="13.5" customHeight="1" x14ac:dyDescent="0.25">
      <c r="C57" s="49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9" zoomScale="55" zoomScaleNormal="75" workbookViewId="0">
      <selection activeCell="D75" sqref="D75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404" t="s">
        <v>0</v>
      </c>
      <c r="B1" s="404"/>
      <c r="C1" s="404"/>
      <c r="D1" s="404"/>
      <c r="E1" s="404"/>
      <c r="F1" s="404"/>
      <c r="G1" s="404"/>
      <c r="H1" s="404"/>
    </row>
    <row r="2" spans="1:8" x14ac:dyDescent="0.3">
      <c r="A2" s="404"/>
      <c r="B2" s="404"/>
      <c r="C2" s="404"/>
      <c r="D2" s="404"/>
      <c r="E2" s="404"/>
      <c r="F2" s="404"/>
      <c r="G2" s="404"/>
      <c r="H2" s="404"/>
    </row>
    <row r="3" spans="1:8" x14ac:dyDescent="0.3">
      <c r="A3" s="404"/>
      <c r="B3" s="404"/>
      <c r="C3" s="404"/>
      <c r="D3" s="404"/>
      <c r="E3" s="404"/>
      <c r="F3" s="404"/>
      <c r="G3" s="404"/>
      <c r="H3" s="404"/>
    </row>
    <row r="4" spans="1:8" x14ac:dyDescent="0.3">
      <c r="A4" s="404"/>
      <c r="B4" s="404"/>
      <c r="C4" s="404"/>
      <c r="D4" s="404"/>
      <c r="E4" s="404"/>
      <c r="F4" s="404"/>
      <c r="G4" s="404"/>
      <c r="H4" s="404"/>
    </row>
    <row r="5" spans="1:8" x14ac:dyDescent="0.3">
      <c r="A5" s="404"/>
      <c r="B5" s="404"/>
      <c r="C5" s="404"/>
      <c r="D5" s="404"/>
      <c r="E5" s="404"/>
      <c r="F5" s="404"/>
      <c r="G5" s="404"/>
      <c r="H5" s="404"/>
    </row>
    <row r="6" spans="1:8" x14ac:dyDescent="0.3">
      <c r="A6" s="404"/>
      <c r="B6" s="404"/>
      <c r="C6" s="404"/>
      <c r="D6" s="404"/>
      <c r="E6" s="404"/>
      <c r="F6" s="404"/>
      <c r="G6" s="404"/>
      <c r="H6" s="404"/>
    </row>
    <row r="7" spans="1:8" x14ac:dyDescent="0.3">
      <c r="A7" s="404"/>
      <c r="B7" s="404"/>
      <c r="C7" s="404"/>
      <c r="D7" s="404"/>
      <c r="E7" s="404"/>
      <c r="F7" s="404"/>
      <c r="G7" s="404"/>
      <c r="H7" s="404"/>
    </row>
    <row r="8" spans="1:8" x14ac:dyDescent="0.3">
      <c r="A8" s="405" t="s">
        <v>1</v>
      </c>
      <c r="B8" s="405"/>
      <c r="C8" s="405"/>
      <c r="D8" s="405"/>
      <c r="E8" s="405"/>
      <c r="F8" s="405"/>
      <c r="G8" s="405"/>
      <c r="H8" s="405"/>
    </row>
    <row r="9" spans="1:8" x14ac:dyDescent="0.3">
      <c r="A9" s="405"/>
      <c r="B9" s="405"/>
      <c r="C9" s="405"/>
      <c r="D9" s="405"/>
      <c r="E9" s="405"/>
      <c r="F9" s="405"/>
      <c r="G9" s="405"/>
      <c r="H9" s="405"/>
    </row>
    <row r="10" spans="1:8" x14ac:dyDescent="0.3">
      <c r="A10" s="405"/>
      <c r="B10" s="405"/>
      <c r="C10" s="405"/>
      <c r="D10" s="405"/>
      <c r="E10" s="405"/>
      <c r="F10" s="405"/>
      <c r="G10" s="405"/>
      <c r="H10" s="405"/>
    </row>
    <row r="11" spans="1:8" x14ac:dyDescent="0.3">
      <c r="A11" s="405"/>
      <c r="B11" s="405"/>
      <c r="C11" s="405"/>
      <c r="D11" s="405"/>
      <c r="E11" s="405"/>
      <c r="F11" s="405"/>
      <c r="G11" s="405"/>
      <c r="H11" s="405"/>
    </row>
    <row r="12" spans="1:8" x14ac:dyDescent="0.3">
      <c r="A12" s="405"/>
      <c r="B12" s="405"/>
      <c r="C12" s="405"/>
      <c r="D12" s="405"/>
      <c r="E12" s="405"/>
      <c r="F12" s="405"/>
      <c r="G12" s="405"/>
      <c r="H12" s="405"/>
    </row>
    <row r="13" spans="1:8" x14ac:dyDescent="0.3">
      <c r="A13" s="405"/>
      <c r="B13" s="405"/>
      <c r="C13" s="405"/>
      <c r="D13" s="405"/>
      <c r="E13" s="405"/>
      <c r="F13" s="405"/>
      <c r="G13" s="405"/>
      <c r="H13" s="405"/>
    </row>
    <row r="14" spans="1:8" ht="19.5" customHeight="1" x14ac:dyDescent="0.3">
      <c r="A14" s="405"/>
      <c r="B14" s="405"/>
      <c r="C14" s="405"/>
      <c r="D14" s="405"/>
      <c r="E14" s="405"/>
      <c r="F14" s="405"/>
      <c r="G14" s="405"/>
      <c r="H14" s="405"/>
    </row>
    <row r="15" spans="1:8" ht="19.5" customHeight="1" x14ac:dyDescent="0.3"/>
    <row r="16" spans="1:8" ht="19.5" customHeight="1" x14ac:dyDescent="0.3">
      <c r="A16" s="373" t="s">
        <v>2</v>
      </c>
      <c r="B16" s="374"/>
      <c r="C16" s="374"/>
      <c r="D16" s="374"/>
      <c r="E16" s="374"/>
      <c r="F16" s="374"/>
      <c r="G16" s="374"/>
      <c r="H16" s="375"/>
    </row>
    <row r="17" spans="1:12" ht="20.25" customHeight="1" x14ac:dyDescent="0.3">
      <c r="A17" s="406" t="s">
        <v>25</v>
      </c>
      <c r="B17" s="406"/>
      <c r="C17" s="406"/>
      <c r="D17" s="406"/>
      <c r="E17" s="406"/>
      <c r="F17" s="406"/>
      <c r="G17" s="406"/>
      <c r="H17" s="406"/>
    </row>
    <row r="18" spans="1:12" ht="26.25" customHeight="1" x14ac:dyDescent="0.4">
      <c r="A18" s="62" t="s">
        <v>6</v>
      </c>
      <c r="B18" s="402" t="s">
        <v>4</v>
      </c>
      <c r="C18" s="402"/>
      <c r="D18" s="321"/>
      <c r="E18" s="321"/>
      <c r="F18" s="321"/>
      <c r="G18" s="321"/>
      <c r="H18" s="321"/>
    </row>
    <row r="19" spans="1:12" ht="26.25" customHeight="1" x14ac:dyDescent="0.4">
      <c r="A19" s="62" t="s">
        <v>8</v>
      </c>
      <c r="B19" s="320" t="s">
        <v>5</v>
      </c>
      <c r="C19" s="314">
        <v>23</v>
      </c>
      <c r="D19" s="321"/>
      <c r="E19" s="321"/>
      <c r="F19" s="321"/>
      <c r="G19" s="321"/>
      <c r="H19" s="321"/>
    </row>
    <row r="20" spans="1:12" ht="26.25" customHeight="1" x14ac:dyDescent="0.4">
      <c r="A20" s="62" t="s">
        <v>10</v>
      </c>
      <c r="B20" s="320" t="s">
        <v>7</v>
      </c>
      <c r="C20" s="293"/>
      <c r="D20" s="321"/>
      <c r="E20" s="321"/>
      <c r="F20" s="321"/>
      <c r="G20" s="321"/>
      <c r="H20" s="321"/>
    </row>
    <row r="21" spans="1:12" ht="26.25" customHeight="1" x14ac:dyDescent="0.4">
      <c r="A21" s="62" t="s">
        <v>12</v>
      </c>
      <c r="B21" s="380" t="s">
        <v>9</v>
      </c>
      <c r="C21" s="380"/>
      <c r="D21" s="380"/>
      <c r="E21" s="380"/>
      <c r="F21" s="380"/>
      <c r="G21" s="380"/>
      <c r="H21" s="380"/>
      <c r="I21" s="186"/>
    </row>
    <row r="22" spans="1:12" ht="26.25" customHeight="1" x14ac:dyDescent="0.4">
      <c r="A22" s="62" t="s">
        <v>13</v>
      </c>
      <c r="B22" s="294">
        <v>42234.287534722222</v>
      </c>
      <c r="C22" s="293"/>
      <c r="D22" s="293"/>
      <c r="E22" s="293"/>
      <c r="F22" s="293"/>
      <c r="G22" s="293"/>
      <c r="H22" s="293"/>
      <c r="I22" s="164"/>
    </row>
    <row r="23" spans="1:12" ht="26.25" customHeight="1" x14ac:dyDescent="0.4">
      <c r="A23" s="62" t="s">
        <v>14</v>
      </c>
      <c r="B23" s="366" t="s">
        <v>117</v>
      </c>
      <c r="C23" s="164"/>
      <c r="D23" s="164"/>
      <c r="E23" s="164"/>
      <c r="F23" s="164"/>
      <c r="G23" s="164"/>
      <c r="H23" s="164"/>
      <c r="I23" s="164"/>
    </row>
    <row r="24" spans="1:12" x14ac:dyDescent="0.3">
      <c r="A24" s="62"/>
      <c r="B24" s="64"/>
    </row>
    <row r="25" spans="1:12" x14ac:dyDescent="0.3">
      <c r="B25" s="64"/>
    </row>
    <row r="26" spans="1:12" x14ac:dyDescent="0.3">
      <c r="A26" s="60" t="s">
        <v>26</v>
      </c>
      <c r="B26" s="379" t="s">
        <v>27</v>
      </c>
      <c r="C26" s="379"/>
      <c r="D26" s="379"/>
      <c r="E26" s="379"/>
      <c r="F26" s="379"/>
      <c r="G26" s="379"/>
      <c r="H26" s="379"/>
    </row>
    <row r="27" spans="1:12" ht="26.25" customHeight="1" x14ac:dyDescent="0.4">
      <c r="A27" s="65" t="s">
        <v>28</v>
      </c>
      <c r="B27" s="402" t="s">
        <v>29</v>
      </c>
      <c r="C27" s="402"/>
    </row>
    <row r="28" spans="1:12" ht="26.25" customHeight="1" x14ac:dyDescent="0.4">
      <c r="A28" s="67" t="s">
        <v>30</v>
      </c>
      <c r="B28" s="380" t="s">
        <v>31</v>
      </c>
      <c r="C28" s="380"/>
    </row>
    <row r="29" spans="1:12" ht="27" customHeight="1" x14ac:dyDescent="0.4">
      <c r="A29" s="67" t="s">
        <v>32</v>
      </c>
      <c r="B29" s="163">
        <v>99.52</v>
      </c>
    </row>
    <row r="30" spans="1:12" s="6" customFormat="1" ht="27" customHeight="1" x14ac:dyDescent="0.4">
      <c r="A30" s="67" t="s">
        <v>33</v>
      </c>
      <c r="B30" s="162">
        <v>13.59</v>
      </c>
      <c r="C30" s="381" t="s">
        <v>34</v>
      </c>
      <c r="D30" s="382"/>
      <c r="E30" s="382"/>
      <c r="F30" s="382"/>
      <c r="G30" s="382"/>
      <c r="H30" s="383"/>
      <c r="I30" s="69"/>
      <c r="J30" s="69"/>
      <c r="K30" s="69"/>
      <c r="L30" s="69"/>
    </row>
    <row r="31" spans="1:12" s="6" customFormat="1" ht="19.5" customHeight="1" x14ac:dyDescent="0.3">
      <c r="A31" s="67" t="s">
        <v>35</v>
      </c>
      <c r="B31" s="66">
        <f>B29-B30</f>
        <v>85.929999999999993</v>
      </c>
      <c r="C31" s="70"/>
      <c r="D31" s="70"/>
      <c r="E31" s="70"/>
      <c r="F31" s="70"/>
      <c r="G31" s="70"/>
      <c r="H31" s="71"/>
      <c r="I31" s="69"/>
      <c r="J31" s="69"/>
      <c r="K31" s="69"/>
      <c r="L31" s="69"/>
    </row>
    <row r="32" spans="1:12" s="6" customFormat="1" ht="27" customHeight="1" x14ac:dyDescent="0.4">
      <c r="A32" s="67" t="s">
        <v>36</v>
      </c>
      <c r="B32" s="181">
        <v>1</v>
      </c>
      <c r="C32" s="384" t="s">
        <v>37</v>
      </c>
      <c r="D32" s="385"/>
      <c r="E32" s="385"/>
      <c r="F32" s="385"/>
      <c r="G32" s="385"/>
      <c r="H32" s="386"/>
      <c r="I32" s="69"/>
      <c r="J32" s="69"/>
      <c r="K32" s="69"/>
      <c r="L32" s="69"/>
    </row>
    <row r="33" spans="1:14" s="6" customFormat="1" ht="27" customHeight="1" x14ac:dyDescent="0.4">
      <c r="A33" s="67" t="s">
        <v>38</v>
      </c>
      <c r="B33" s="181">
        <v>1</v>
      </c>
      <c r="C33" s="384" t="s">
        <v>39</v>
      </c>
      <c r="D33" s="385"/>
      <c r="E33" s="385"/>
      <c r="F33" s="385"/>
      <c r="G33" s="385"/>
      <c r="H33" s="386"/>
      <c r="I33" s="69"/>
      <c r="J33" s="69"/>
      <c r="K33" s="69"/>
      <c r="L33" s="73"/>
      <c r="M33" s="73"/>
      <c r="N33" s="74"/>
    </row>
    <row r="34" spans="1:14" s="6" customFormat="1" ht="17.25" customHeight="1" x14ac:dyDescent="0.3">
      <c r="A34" s="67"/>
      <c r="B34" s="72"/>
      <c r="C34" s="75"/>
      <c r="D34" s="75"/>
      <c r="E34" s="75"/>
      <c r="F34" s="75"/>
      <c r="G34" s="75"/>
      <c r="H34" s="75"/>
      <c r="I34" s="69"/>
      <c r="J34" s="69"/>
      <c r="K34" s="69"/>
      <c r="L34" s="73"/>
      <c r="M34" s="73"/>
      <c r="N34" s="74"/>
    </row>
    <row r="35" spans="1:14" s="6" customFormat="1" x14ac:dyDescent="0.3">
      <c r="A35" s="67" t="s">
        <v>40</v>
      </c>
      <c r="B35" s="76">
        <f>B32/B33</f>
        <v>1</v>
      </c>
      <c r="C35" s="61" t="s">
        <v>41</v>
      </c>
      <c r="D35" s="61"/>
      <c r="E35" s="61"/>
      <c r="F35" s="61"/>
      <c r="G35" s="61"/>
      <c r="H35" s="61"/>
      <c r="I35" s="69"/>
      <c r="J35" s="69"/>
      <c r="K35" s="69"/>
      <c r="L35" s="73"/>
      <c r="M35" s="73"/>
      <c r="N35" s="74"/>
    </row>
    <row r="36" spans="1:14" s="6" customFormat="1" ht="19.5" customHeight="1" x14ac:dyDescent="0.3">
      <c r="A36" s="67"/>
      <c r="B36" s="66"/>
      <c r="H36" s="61"/>
      <c r="I36" s="69"/>
      <c r="J36" s="69"/>
      <c r="K36" s="69"/>
      <c r="L36" s="73"/>
      <c r="M36" s="73"/>
      <c r="N36" s="74"/>
    </row>
    <row r="37" spans="1:14" s="6" customFormat="1" ht="27" customHeight="1" x14ac:dyDescent="0.4">
      <c r="A37" s="77" t="s">
        <v>42</v>
      </c>
      <c r="B37" s="165">
        <v>50</v>
      </c>
      <c r="C37" s="61"/>
      <c r="D37" s="387" t="s">
        <v>43</v>
      </c>
      <c r="E37" s="403"/>
      <c r="F37" s="123" t="s">
        <v>44</v>
      </c>
      <c r="G37" s="124"/>
      <c r="J37" s="69"/>
      <c r="K37" s="69"/>
      <c r="L37" s="73"/>
      <c r="M37" s="73"/>
      <c r="N37" s="74"/>
    </row>
    <row r="38" spans="1:14" s="6" customFormat="1" ht="26.25" customHeight="1" x14ac:dyDescent="0.4">
      <c r="A38" s="78" t="s">
        <v>45</v>
      </c>
      <c r="B38" s="166">
        <v>1</v>
      </c>
      <c r="C38" s="80" t="s">
        <v>46</v>
      </c>
      <c r="D38" s="81" t="s">
        <v>47</v>
      </c>
      <c r="E38" s="113" t="s">
        <v>48</v>
      </c>
      <c r="F38" s="81" t="s">
        <v>47</v>
      </c>
      <c r="G38" s="82" t="s">
        <v>48</v>
      </c>
      <c r="J38" s="69"/>
      <c r="K38" s="69"/>
      <c r="L38" s="73"/>
      <c r="M38" s="73"/>
      <c r="N38" s="74"/>
    </row>
    <row r="39" spans="1:14" s="6" customFormat="1" ht="26.25" customHeight="1" x14ac:dyDescent="0.4">
      <c r="A39" s="78" t="s">
        <v>49</v>
      </c>
      <c r="B39" s="166">
        <v>1</v>
      </c>
      <c r="C39" s="83">
        <v>1</v>
      </c>
      <c r="D39" s="167">
        <v>206509508</v>
      </c>
      <c r="E39" s="127">
        <f>IF(ISBLANK(D39),"-",$D$49/$D$46*D39)</f>
        <v>249194262.32313275</v>
      </c>
      <c r="F39" s="167">
        <v>218721477</v>
      </c>
      <c r="G39" s="119">
        <f>IF(ISBLANK(F39),"-",$D$49/$F$46*F39)</f>
        <v>249152778.05749819</v>
      </c>
      <c r="J39" s="69"/>
      <c r="K39" s="69"/>
      <c r="L39" s="73"/>
      <c r="M39" s="73"/>
      <c r="N39" s="74"/>
    </row>
    <row r="40" spans="1:14" s="6" customFormat="1" ht="26.25" customHeight="1" x14ac:dyDescent="0.4">
      <c r="A40" s="78" t="s">
        <v>50</v>
      </c>
      <c r="B40" s="166">
        <v>1</v>
      </c>
      <c r="C40" s="79">
        <v>2</v>
      </c>
      <c r="D40" s="168">
        <v>206363752</v>
      </c>
      <c r="E40" s="128">
        <f>IF(ISBLANK(D40),"-",$D$49/$D$46*D40)</f>
        <v>249018379.09503862</v>
      </c>
      <c r="F40" s="168">
        <v>219256989</v>
      </c>
      <c r="G40" s="120">
        <f>IF(ISBLANK(F40),"-",$D$49/$F$46*F40)</f>
        <v>249762797.26692006</v>
      </c>
      <c r="J40" s="69"/>
      <c r="K40" s="69"/>
      <c r="L40" s="73"/>
      <c r="M40" s="73"/>
      <c r="N40" s="74"/>
    </row>
    <row r="41" spans="1:14" ht="26.25" customHeight="1" x14ac:dyDescent="0.4">
      <c r="A41" s="78" t="s">
        <v>51</v>
      </c>
      <c r="B41" s="166">
        <v>1</v>
      </c>
      <c r="C41" s="79">
        <v>3</v>
      </c>
      <c r="D41" s="168">
        <v>206637108</v>
      </c>
      <c r="E41" s="128">
        <f>IF(ISBLANK(D41),"-",$D$49/$D$46*D41)</f>
        <v>249348236.77293113</v>
      </c>
      <c r="F41" s="168">
        <v>219353102</v>
      </c>
      <c r="G41" s="120">
        <f>IF(ISBLANK(F41),"-",$D$49/$F$46*F41)</f>
        <v>249872282.72434244</v>
      </c>
      <c r="L41" s="73"/>
      <c r="M41" s="73"/>
      <c r="N41" s="84"/>
    </row>
    <row r="42" spans="1:14" ht="26.25" customHeight="1" x14ac:dyDescent="0.4">
      <c r="A42" s="78" t="s">
        <v>52</v>
      </c>
      <c r="B42" s="166">
        <v>1</v>
      </c>
      <c r="C42" s="85">
        <v>4</v>
      </c>
      <c r="D42" s="169"/>
      <c r="E42" s="129" t="str">
        <f>IF(ISBLANK(D42),"-",$D$49/$D$46*D42)</f>
        <v>-</v>
      </c>
      <c r="F42" s="169"/>
      <c r="G42" s="121" t="str">
        <f>IF(ISBLANK(F42),"-",$D$49/$F$46*F42)</f>
        <v>-</v>
      </c>
      <c r="L42" s="73"/>
      <c r="M42" s="73"/>
      <c r="N42" s="84"/>
    </row>
    <row r="43" spans="1:14" ht="27" customHeight="1" x14ac:dyDescent="0.4">
      <c r="A43" s="78" t="s">
        <v>53</v>
      </c>
      <c r="B43" s="166">
        <v>1</v>
      </c>
      <c r="C43" s="86" t="s">
        <v>54</v>
      </c>
      <c r="D43" s="148">
        <f>AVERAGE(D39:D42)</f>
        <v>206503456</v>
      </c>
      <c r="E43" s="109">
        <f>AVERAGE(E39:E42)</f>
        <v>249186959.39703417</v>
      </c>
      <c r="F43" s="87">
        <f>AVERAGE(F39:F42)</f>
        <v>219110522.66666666</v>
      </c>
      <c r="G43" s="88">
        <f>AVERAGE(G39:G42)</f>
        <v>249595952.68292022</v>
      </c>
    </row>
    <row r="44" spans="1:14" ht="26.25" customHeight="1" x14ac:dyDescent="0.4">
      <c r="A44" s="78" t="s">
        <v>55</v>
      </c>
      <c r="B44" s="163">
        <v>1</v>
      </c>
      <c r="C44" s="149" t="s">
        <v>56</v>
      </c>
      <c r="D44" s="171">
        <v>24.11</v>
      </c>
      <c r="E44" s="84"/>
      <c r="F44" s="170">
        <v>25.54</v>
      </c>
      <c r="G44" s="125"/>
    </row>
    <row r="45" spans="1:14" ht="26.25" customHeight="1" x14ac:dyDescent="0.4">
      <c r="A45" s="78" t="s">
        <v>57</v>
      </c>
      <c r="B45" s="163">
        <v>1</v>
      </c>
      <c r="C45" s="150" t="s">
        <v>58</v>
      </c>
      <c r="D45" s="151">
        <f>D44*$B$35</f>
        <v>24.11</v>
      </c>
      <c r="E45" s="90"/>
      <c r="F45" s="89">
        <f>F44*$B$35</f>
        <v>25.54</v>
      </c>
      <c r="G45" s="92"/>
    </row>
    <row r="46" spans="1:14" ht="19.5" customHeight="1" x14ac:dyDescent="0.3">
      <c r="A46" s="78" t="s">
        <v>59</v>
      </c>
      <c r="B46" s="147">
        <f>(B45/B44)*(B43/B42)*(B41/B40)*(B39/B38)*B37</f>
        <v>50</v>
      </c>
      <c r="C46" s="150" t="s">
        <v>60</v>
      </c>
      <c r="D46" s="152">
        <f>D45*$B$31/100</f>
        <v>20.717722999999996</v>
      </c>
      <c r="E46" s="92"/>
      <c r="F46" s="91">
        <f>F45*$B$31/100</f>
        <v>21.946521999999995</v>
      </c>
      <c r="G46" s="92"/>
    </row>
    <row r="47" spans="1:14" ht="19.5" customHeight="1" x14ac:dyDescent="0.3">
      <c r="A47" s="389" t="s">
        <v>61</v>
      </c>
      <c r="B47" s="390"/>
      <c r="C47" s="150" t="s">
        <v>62</v>
      </c>
      <c r="D47" s="151">
        <f>D46/$B$46</f>
        <v>0.41435445999999992</v>
      </c>
      <c r="E47" s="92"/>
      <c r="F47" s="93">
        <f>F46/$B$46</f>
        <v>0.43893043999999987</v>
      </c>
      <c r="G47" s="92"/>
    </row>
    <row r="48" spans="1:14" ht="27" customHeight="1" x14ac:dyDescent="0.4">
      <c r="A48" s="391"/>
      <c r="B48" s="392"/>
      <c r="C48" s="150" t="s">
        <v>63</v>
      </c>
      <c r="D48" s="172">
        <v>0.5</v>
      </c>
      <c r="E48" s="125"/>
      <c r="F48" s="125"/>
      <c r="G48" s="125">
        <f>F70/F66*D66</f>
        <v>1.186003282516815</v>
      </c>
    </row>
    <row r="49" spans="1:12" x14ac:dyDescent="0.3">
      <c r="C49" s="150" t="s">
        <v>64</v>
      </c>
      <c r="D49" s="152">
        <f>D48*$B$46</f>
        <v>25</v>
      </c>
      <c r="E49" s="92"/>
      <c r="F49" s="92"/>
      <c r="G49" s="92"/>
    </row>
    <row r="50" spans="1:12" ht="19.5" customHeight="1" x14ac:dyDescent="0.3">
      <c r="C50" s="153" t="s">
        <v>65</v>
      </c>
      <c r="D50" s="154">
        <f>D49/B35</f>
        <v>25</v>
      </c>
      <c r="E50" s="111"/>
      <c r="F50" s="111"/>
      <c r="G50" s="111"/>
    </row>
    <row r="51" spans="1:12" x14ac:dyDescent="0.3">
      <c r="C51" s="155" t="s">
        <v>66</v>
      </c>
      <c r="D51" s="156">
        <f>AVERAGE(E39:E42,G39:G42)</f>
        <v>249391456.03997719</v>
      </c>
      <c r="E51" s="110"/>
      <c r="F51" s="110"/>
      <c r="G51" s="110"/>
    </row>
    <row r="52" spans="1:12" x14ac:dyDescent="0.3">
      <c r="C52" s="94" t="s">
        <v>67</v>
      </c>
      <c r="D52" s="97">
        <f>STDEV(E39:E42,G39:G42)/D51</f>
        <v>1.3959443730319223E-3</v>
      </c>
      <c r="E52" s="90"/>
      <c r="F52" s="90"/>
      <c r="G52" s="90"/>
    </row>
    <row r="53" spans="1:12" ht="19.5" customHeight="1" x14ac:dyDescent="0.3">
      <c r="C53" s="95" t="s">
        <v>68</v>
      </c>
      <c r="D53" s="98">
        <f>COUNT(E39:E42,G39:G42)</f>
        <v>6</v>
      </c>
      <c r="E53" s="90"/>
      <c r="F53" s="90"/>
      <c r="G53" s="90"/>
    </row>
    <row r="55" spans="1:12" x14ac:dyDescent="0.3">
      <c r="A55" s="60" t="s">
        <v>26</v>
      </c>
      <c r="B55" s="99" t="s">
        <v>69</v>
      </c>
    </row>
    <row r="56" spans="1:12" x14ac:dyDescent="0.3">
      <c r="A56" s="61" t="s">
        <v>70</v>
      </c>
      <c r="B56" s="63" t="str">
        <f>B21</f>
        <v>Amoxicillin Trihydrate Eq. to Amoxicillin 200mg &amp; Clavulanate Potassium Eq. to Clavulanic Acid 28.5mg per 5ml</v>
      </c>
    </row>
    <row r="57" spans="1:12" ht="26.25" customHeight="1" x14ac:dyDescent="0.4">
      <c r="A57" s="158" t="s">
        <v>71</v>
      </c>
      <c r="B57" s="173">
        <v>5</v>
      </c>
      <c r="C57" s="138" t="s">
        <v>72</v>
      </c>
      <c r="D57" s="174">
        <v>200</v>
      </c>
      <c r="E57" s="138" t="str">
        <f>B20</f>
        <v>Amoxicillin Trihydrate &amp; Clavulanate Potassium</v>
      </c>
    </row>
    <row r="58" spans="1:12" x14ac:dyDescent="0.3">
      <c r="A58" s="63" t="s">
        <v>73</v>
      </c>
      <c r="B58" s="184">
        <f>AMOXICILLIN!C39</f>
        <v>1.0275500515116629</v>
      </c>
    </row>
    <row r="59" spans="1:12" s="74" customFormat="1" x14ac:dyDescent="0.3">
      <c r="A59" s="136" t="s">
        <v>74</v>
      </c>
      <c r="B59" s="137">
        <f>B57</f>
        <v>5</v>
      </c>
      <c r="C59" s="138" t="s">
        <v>75</v>
      </c>
      <c r="D59" s="159">
        <f>B58*B57</f>
        <v>5.1377502575583147</v>
      </c>
    </row>
    <row r="60" spans="1:12" ht="19.5" customHeight="1" x14ac:dyDescent="0.3"/>
    <row r="61" spans="1:12" s="6" customFormat="1" ht="27" customHeight="1" x14ac:dyDescent="0.4">
      <c r="A61" s="77" t="s">
        <v>76</v>
      </c>
      <c r="B61" s="165">
        <v>100</v>
      </c>
      <c r="C61" s="61"/>
      <c r="D61" s="101" t="s">
        <v>77</v>
      </c>
      <c r="E61" s="100" t="s">
        <v>78</v>
      </c>
      <c r="F61" s="100" t="s">
        <v>47</v>
      </c>
      <c r="G61" s="100" t="s">
        <v>79</v>
      </c>
      <c r="H61" s="80" t="s">
        <v>80</v>
      </c>
      <c r="L61" s="69"/>
    </row>
    <row r="62" spans="1:12" s="6" customFormat="1" ht="24" customHeight="1" x14ac:dyDescent="0.4">
      <c r="A62" s="78" t="s">
        <v>81</v>
      </c>
      <c r="B62" s="166">
        <v>1</v>
      </c>
      <c r="C62" s="393" t="s">
        <v>82</v>
      </c>
      <c r="D62" s="396">
        <v>1.6500900000000001</v>
      </c>
      <c r="E62" s="131">
        <v>1</v>
      </c>
      <c r="F62" s="175">
        <v>313141759</v>
      </c>
      <c r="G62" s="143">
        <f>IF(ISBLANK(F62),"-",(F62/$D$51*$D$48*$B$70)*$D$59/$D$62)</f>
        <v>195.47660049158713</v>
      </c>
      <c r="H62" s="140">
        <f>IF(ISBLANK(F62),"-",G62/$D$57)</f>
        <v>0.97738300245793563</v>
      </c>
      <c r="L62" s="69"/>
    </row>
    <row r="63" spans="1:12" s="6" customFormat="1" ht="26.25" customHeight="1" x14ac:dyDescent="0.4">
      <c r="A63" s="78" t="s">
        <v>83</v>
      </c>
      <c r="B63" s="166">
        <v>1</v>
      </c>
      <c r="C63" s="394"/>
      <c r="D63" s="397"/>
      <c r="E63" s="132">
        <v>2</v>
      </c>
      <c r="F63" s="168">
        <v>306271347</v>
      </c>
      <c r="G63" s="144">
        <f>IF(ISBLANK(F63),"-",(F63/$D$51*$D$48*$B$70)*$D$59/$D$62)</f>
        <v>191.18779280900461</v>
      </c>
      <c r="H63" s="141">
        <f t="shared" ref="H63:H73" si="0">IF(ISBLANK(F63),"-",G63/$D$57)</f>
        <v>0.95593896404502299</v>
      </c>
      <c r="L63" s="69"/>
    </row>
    <row r="64" spans="1:12" s="6" customFormat="1" ht="24.75" customHeight="1" x14ac:dyDescent="0.4">
      <c r="A64" s="78" t="s">
        <v>84</v>
      </c>
      <c r="B64" s="166">
        <v>1</v>
      </c>
      <c r="C64" s="394"/>
      <c r="D64" s="397"/>
      <c r="E64" s="132">
        <v>3</v>
      </c>
      <c r="F64" s="168">
        <v>301768719</v>
      </c>
      <c r="G64" s="144">
        <f>IF(ISBLANK(F64),"-",(F64/$D$51*$D$48*$B$70)*$D$59/$D$62)</f>
        <v>188.37705808767913</v>
      </c>
      <c r="H64" s="141">
        <f t="shared" si="0"/>
        <v>0.94188529043839564</v>
      </c>
      <c r="L64" s="69"/>
    </row>
    <row r="65" spans="1:11" ht="27" customHeight="1" x14ac:dyDescent="0.4">
      <c r="A65" s="78" t="s">
        <v>85</v>
      </c>
      <c r="B65" s="166">
        <v>1</v>
      </c>
      <c r="C65" s="395"/>
      <c r="D65" s="398"/>
      <c r="E65" s="133">
        <v>4</v>
      </c>
      <c r="F65" s="176"/>
      <c r="G65" s="144" t="str">
        <f>IF(ISBLANK(F65),"-",(F65/$D$51*$D$48*$B$70)*$D$59/$D$62)</f>
        <v>-</v>
      </c>
      <c r="H65" s="141" t="str">
        <f t="shared" si="0"/>
        <v>-</v>
      </c>
    </row>
    <row r="66" spans="1:11" ht="24.75" customHeight="1" x14ac:dyDescent="0.4">
      <c r="A66" s="78" t="s">
        <v>86</v>
      </c>
      <c r="B66" s="166">
        <v>1</v>
      </c>
      <c r="C66" s="393" t="s">
        <v>87</v>
      </c>
      <c r="D66" s="396">
        <v>1.03931</v>
      </c>
      <c r="E66" s="102">
        <v>1</v>
      </c>
      <c r="F66" s="168">
        <v>196613037</v>
      </c>
      <c r="G66" s="143">
        <f>IF(ISBLANK(F66),"-",(F66/$D$51*$D$48*$B$70)*$D$59/$D$66)</f>
        <v>194.86266098690274</v>
      </c>
      <c r="H66" s="140">
        <f t="shared" si="0"/>
        <v>0.97431330493451374</v>
      </c>
    </row>
    <row r="67" spans="1:11" ht="23.25" customHeight="1" x14ac:dyDescent="0.4">
      <c r="A67" s="78" t="s">
        <v>88</v>
      </c>
      <c r="B67" s="166">
        <v>1</v>
      </c>
      <c r="C67" s="394"/>
      <c r="D67" s="397"/>
      <c r="E67" s="103">
        <v>2</v>
      </c>
      <c r="F67" s="168">
        <v>195721386</v>
      </c>
      <c r="G67" s="144">
        <f>IF(ISBLANK(F67),"-",(F67/$D$51*$D$48*$B$70)*$D$59/$D$66)</f>
        <v>193.97894803895801</v>
      </c>
      <c r="H67" s="141">
        <f t="shared" si="0"/>
        <v>0.96989474019479005</v>
      </c>
    </row>
    <row r="68" spans="1:11" ht="24.75" customHeight="1" x14ac:dyDescent="0.4">
      <c r="A68" s="78" t="s">
        <v>89</v>
      </c>
      <c r="B68" s="166">
        <v>1</v>
      </c>
      <c r="C68" s="394"/>
      <c r="D68" s="397"/>
      <c r="E68" s="103">
        <v>3</v>
      </c>
      <c r="F68" s="168">
        <v>195569665</v>
      </c>
      <c r="G68" s="144">
        <f>IF(ISBLANK(F68),"-",(F68/$D$51*$D$48*$B$70)*$D$59/$D$66)</f>
        <v>193.82857775711554</v>
      </c>
      <c r="H68" s="141">
        <f t="shared" si="0"/>
        <v>0.96914288878557775</v>
      </c>
    </row>
    <row r="69" spans="1:11" ht="27" customHeight="1" x14ac:dyDescent="0.4">
      <c r="A69" s="78" t="s">
        <v>90</v>
      </c>
      <c r="B69" s="166">
        <v>1</v>
      </c>
      <c r="C69" s="395"/>
      <c r="D69" s="398"/>
      <c r="E69" s="104">
        <v>4</v>
      </c>
      <c r="F69" s="176"/>
      <c r="G69" s="145" t="str">
        <f>IF(ISBLANK(F69),"-",(F69/$D$51*$D$48*$B$70)*$D$59/$D$66)</f>
        <v>-</v>
      </c>
      <c r="H69" s="142" t="str">
        <f t="shared" si="0"/>
        <v>-</v>
      </c>
    </row>
    <row r="70" spans="1:11" ht="23.25" customHeight="1" x14ac:dyDescent="0.4">
      <c r="A70" s="78" t="s">
        <v>91</v>
      </c>
      <c r="B70" s="146">
        <f>(B69/B68)*(B67/B66)*(B65/B64)*(B63/B62)*B61</f>
        <v>100</v>
      </c>
      <c r="C70" s="393" t="s">
        <v>92</v>
      </c>
      <c r="D70" s="396">
        <v>1.18106</v>
      </c>
      <c r="E70" s="102">
        <v>1</v>
      </c>
      <c r="F70" s="175">
        <v>224363960</v>
      </c>
      <c r="G70" s="143">
        <f>IF(ISBLANK(F70),"-",(F70/$D$51*$D$48*$B$70)*$D$59/$D$70)</f>
        <v>195.67825137624499</v>
      </c>
      <c r="H70" s="141">
        <f t="shared" si="0"/>
        <v>0.97839125688122497</v>
      </c>
    </row>
    <row r="71" spans="1:11" ht="22.5" customHeight="1" x14ac:dyDescent="0.4">
      <c r="A71" s="157" t="s">
        <v>93</v>
      </c>
      <c r="B71" s="177">
        <f>(D48*B70)/D57*D59</f>
        <v>1.2844375643895787</v>
      </c>
      <c r="C71" s="394"/>
      <c r="D71" s="397"/>
      <c r="E71" s="103">
        <v>2</v>
      </c>
      <c r="F71" s="168">
        <v>224533296</v>
      </c>
      <c r="G71" s="144">
        <f>IF(ISBLANK(F71),"-",(F71/$D$51*$D$48*$B$70)*$D$59/$D$70)</f>
        <v>195.82593718271343</v>
      </c>
      <c r="H71" s="141">
        <f t="shared" si="0"/>
        <v>0.97912968591356719</v>
      </c>
    </row>
    <row r="72" spans="1:11" ht="23.25" customHeight="1" x14ac:dyDescent="0.4">
      <c r="A72" s="389" t="s">
        <v>61</v>
      </c>
      <c r="B72" s="400"/>
      <c r="C72" s="394"/>
      <c r="D72" s="397"/>
      <c r="E72" s="103">
        <v>3</v>
      </c>
      <c r="F72" s="168">
        <v>224596504</v>
      </c>
      <c r="G72" s="144">
        <f>IF(ISBLANK(F72),"-",(F72/$D$51*$D$48*$B$70)*$D$59/$D$70)</f>
        <v>195.88106382120293</v>
      </c>
      <c r="H72" s="141">
        <f t="shared" si="0"/>
        <v>0.97940531910601469</v>
      </c>
    </row>
    <row r="73" spans="1:11" ht="23.25" customHeight="1" x14ac:dyDescent="0.4">
      <c r="A73" s="391"/>
      <c r="B73" s="401"/>
      <c r="C73" s="399"/>
      <c r="D73" s="398"/>
      <c r="E73" s="104">
        <v>4</v>
      </c>
      <c r="F73" s="176"/>
      <c r="G73" s="145" t="str">
        <f>IF(ISBLANK(F73),"-",(F73/$D$51*$D$48*$B$70)*$D$59/$D$70)</f>
        <v>-</v>
      </c>
      <c r="H73" s="142" t="str">
        <f t="shared" si="0"/>
        <v>-</v>
      </c>
    </row>
    <row r="74" spans="1:11" ht="26.25" customHeight="1" x14ac:dyDescent="0.4">
      <c r="A74" s="105"/>
      <c r="B74" s="105"/>
      <c r="C74" s="105"/>
      <c r="D74" s="105"/>
      <c r="E74" s="105"/>
      <c r="F74" s="106"/>
      <c r="G74" s="96" t="s">
        <v>54</v>
      </c>
      <c r="H74" s="178">
        <f>AVERAGE(H62:H73)</f>
        <v>0.96949827252856025</v>
      </c>
    </row>
    <row r="75" spans="1:11" ht="26.25" customHeight="1" x14ac:dyDescent="0.4">
      <c r="C75" s="105"/>
      <c r="D75" s="105"/>
      <c r="E75" s="105"/>
      <c r="F75" s="106"/>
      <c r="G75" s="94" t="s">
        <v>67</v>
      </c>
      <c r="H75" s="309">
        <f>STDEV(H62:H73)/H74</f>
        <v>1.3158550008453852E-2</v>
      </c>
    </row>
    <row r="76" spans="1:11" ht="27" customHeight="1" x14ac:dyDescent="0.4">
      <c r="A76" s="105"/>
      <c r="B76" s="105"/>
      <c r="C76" s="106"/>
      <c r="D76" s="107"/>
      <c r="E76" s="107"/>
      <c r="F76" s="106"/>
      <c r="G76" s="95" t="s">
        <v>68</v>
      </c>
      <c r="H76" s="180">
        <f>COUNT(H62:H73)</f>
        <v>9</v>
      </c>
    </row>
    <row r="77" spans="1:11" x14ac:dyDescent="0.3">
      <c r="A77" s="105"/>
      <c r="B77" s="105"/>
      <c r="C77" s="106"/>
      <c r="D77" s="107"/>
      <c r="E77" s="107"/>
      <c r="F77" s="107"/>
      <c r="G77" s="107"/>
      <c r="H77" s="106"/>
      <c r="I77" s="108"/>
      <c r="J77" s="112"/>
      <c r="K77" s="126"/>
    </row>
    <row r="78" spans="1:11" ht="26.25" customHeight="1" x14ac:dyDescent="0.4">
      <c r="A78" s="65" t="s">
        <v>94</v>
      </c>
      <c r="B78" s="182" t="s">
        <v>95</v>
      </c>
      <c r="C78" s="379" t="str">
        <f>B20</f>
        <v>Amoxicillin Trihydrate &amp; Clavulanate Potassium</v>
      </c>
      <c r="D78" s="379"/>
      <c r="E78" s="130" t="s">
        <v>96</v>
      </c>
      <c r="F78" s="130"/>
      <c r="G78" s="183">
        <f>H74</f>
        <v>0.96949827252856025</v>
      </c>
      <c r="H78" s="106"/>
      <c r="I78" s="108"/>
      <c r="J78" s="112"/>
      <c r="K78" s="126"/>
    </row>
    <row r="79" spans="1:11" ht="19.5" customHeight="1" x14ac:dyDescent="0.3">
      <c r="A79" s="116"/>
      <c r="B79" s="117"/>
      <c r="C79" s="118"/>
      <c r="D79" s="118"/>
      <c r="E79" s="117"/>
      <c r="F79" s="117"/>
      <c r="G79" s="117"/>
      <c r="H79" s="117">
        <f>85.93+13.59</f>
        <v>99.52000000000001</v>
      </c>
    </row>
    <row r="80" spans="1:11" x14ac:dyDescent="0.3">
      <c r="A80" s="60" t="s">
        <v>26</v>
      </c>
      <c r="B80" s="379" t="s">
        <v>97</v>
      </c>
      <c r="C80" s="379"/>
      <c r="D80" s="379"/>
      <c r="E80" s="379"/>
      <c r="F80" s="379"/>
      <c r="G80" s="379"/>
      <c r="H80" s="379"/>
    </row>
    <row r="81" spans="1:8" ht="26.25" customHeight="1" x14ac:dyDescent="0.4">
      <c r="A81" s="65" t="s">
        <v>28</v>
      </c>
      <c r="B81" s="402" t="s">
        <v>29</v>
      </c>
      <c r="C81" s="402"/>
    </row>
    <row r="82" spans="1:8" ht="26.25" customHeight="1" x14ac:dyDescent="0.4">
      <c r="A82" s="67" t="s">
        <v>30</v>
      </c>
      <c r="B82" s="380" t="s">
        <v>31</v>
      </c>
      <c r="C82" s="380"/>
    </row>
    <row r="83" spans="1:8" ht="27" customHeight="1" x14ac:dyDescent="0.4">
      <c r="A83" s="67" t="s">
        <v>32</v>
      </c>
      <c r="B83" s="163">
        <v>99.52</v>
      </c>
    </row>
    <row r="84" spans="1:8" ht="27" customHeight="1" x14ac:dyDescent="0.4">
      <c r="A84" s="67" t="s">
        <v>33</v>
      </c>
      <c r="B84" s="162">
        <v>13.59</v>
      </c>
      <c r="C84" s="381" t="s">
        <v>34</v>
      </c>
      <c r="D84" s="382"/>
      <c r="E84" s="382"/>
      <c r="F84" s="382"/>
      <c r="G84" s="382"/>
      <c r="H84" s="383"/>
    </row>
    <row r="85" spans="1:8" ht="19.5" customHeight="1" x14ac:dyDescent="0.3">
      <c r="A85" s="67" t="s">
        <v>35</v>
      </c>
      <c r="B85" s="66">
        <f>B83-B84</f>
        <v>85.929999999999993</v>
      </c>
      <c r="C85" s="70"/>
      <c r="D85" s="70"/>
      <c r="E85" s="70"/>
      <c r="F85" s="70"/>
      <c r="G85" s="70"/>
      <c r="H85" s="71"/>
    </row>
    <row r="86" spans="1:8" ht="27" customHeight="1" x14ac:dyDescent="0.4">
      <c r="A86" s="67" t="s">
        <v>36</v>
      </c>
      <c r="B86" s="181">
        <v>1</v>
      </c>
      <c r="C86" s="384" t="s">
        <v>37</v>
      </c>
      <c r="D86" s="385"/>
      <c r="E86" s="385"/>
      <c r="F86" s="385"/>
      <c r="G86" s="385"/>
      <c r="H86" s="386"/>
    </row>
    <row r="87" spans="1:8" ht="27" customHeight="1" x14ac:dyDescent="0.4">
      <c r="A87" s="67" t="s">
        <v>38</v>
      </c>
      <c r="B87" s="181">
        <v>1</v>
      </c>
      <c r="C87" s="384" t="s">
        <v>39</v>
      </c>
      <c r="D87" s="385"/>
      <c r="E87" s="385"/>
      <c r="F87" s="385"/>
      <c r="G87" s="385"/>
      <c r="H87" s="386"/>
    </row>
    <row r="88" spans="1:8" x14ac:dyDescent="0.3">
      <c r="A88" s="67"/>
      <c r="B88" s="72"/>
      <c r="C88" s="75"/>
      <c r="D88" s="75"/>
      <c r="E88" s="75"/>
      <c r="F88" s="75"/>
      <c r="G88" s="75"/>
      <c r="H88" s="75"/>
    </row>
    <row r="89" spans="1:8" x14ac:dyDescent="0.3">
      <c r="A89" s="67" t="s">
        <v>40</v>
      </c>
      <c r="B89" s="76">
        <f>B86/B87</f>
        <v>1</v>
      </c>
      <c r="C89" s="61" t="s">
        <v>41</v>
      </c>
    </row>
    <row r="90" spans="1:8" ht="19.5" customHeight="1" x14ac:dyDescent="0.3">
      <c r="A90" s="67"/>
      <c r="B90" s="66"/>
      <c r="C90" s="68"/>
      <c r="D90" s="68"/>
      <c r="E90" s="68"/>
      <c r="F90" s="68"/>
      <c r="G90" s="68"/>
    </row>
    <row r="91" spans="1:8" ht="27" customHeight="1" x14ac:dyDescent="0.4">
      <c r="A91" s="77" t="s">
        <v>42</v>
      </c>
      <c r="B91" s="165">
        <v>50</v>
      </c>
      <c r="D91" s="387" t="s">
        <v>43</v>
      </c>
      <c r="E91" s="388"/>
      <c r="F91" s="123" t="s">
        <v>44</v>
      </c>
      <c r="G91" s="124"/>
      <c r="H91" s="68"/>
    </row>
    <row r="92" spans="1:8" ht="26.25" customHeight="1" x14ac:dyDescent="0.4">
      <c r="A92" s="78" t="s">
        <v>45</v>
      </c>
      <c r="B92" s="166">
        <v>1</v>
      </c>
      <c r="C92" s="80" t="s">
        <v>46</v>
      </c>
      <c r="D92" s="81" t="s">
        <v>47</v>
      </c>
      <c r="E92" s="82" t="s">
        <v>48</v>
      </c>
      <c r="F92" s="81" t="s">
        <v>47</v>
      </c>
      <c r="G92" s="82" t="s">
        <v>48</v>
      </c>
      <c r="H92" s="68"/>
    </row>
    <row r="93" spans="1:8" ht="26.25" customHeight="1" x14ac:dyDescent="0.4">
      <c r="A93" s="78" t="s">
        <v>49</v>
      </c>
      <c r="B93" s="166">
        <v>1</v>
      </c>
      <c r="C93" s="83">
        <v>1</v>
      </c>
      <c r="D93" s="297">
        <v>206509508</v>
      </c>
      <c r="E93" s="119">
        <f>IF(ISBLANK(D93),"-",$D$103/$D$100*D93)</f>
        <v>249194262.32313275</v>
      </c>
      <c r="F93" s="297">
        <v>218721477</v>
      </c>
      <c r="G93" s="119">
        <f>IF(ISBLANK(F93),"-",$D$103/$F$100*F93)</f>
        <v>249152778.05749819</v>
      </c>
      <c r="H93" s="68"/>
    </row>
    <row r="94" spans="1:8" ht="26.25" customHeight="1" x14ac:dyDescent="0.4">
      <c r="A94" s="78" t="s">
        <v>50</v>
      </c>
      <c r="B94" s="166">
        <v>1</v>
      </c>
      <c r="C94" s="79">
        <v>2</v>
      </c>
      <c r="D94" s="298">
        <v>206363752</v>
      </c>
      <c r="E94" s="120">
        <f>IF(ISBLANK(D94),"-",$D$103/$D$100*D94)</f>
        <v>249018379.09503862</v>
      </c>
      <c r="F94" s="298">
        <v>219256989</v>
      </c>
      <c r="G94" s="120">
        <f>IF(ISBLANK(F94),"-",$D$103/$F$100*F94)</f>
        <v>249762797.26692006</v>
      </c>
      <c r="H94" s="68"/>
    </row>
    <row r="95" spans="1:8" ht="26.25" customHeight="1" x14ac:dyDescent="0.4">
      <c r="A95" s="78" t="s">
        <v>51</v>
      </c>
      <c r="B95" s="166">
        <v>1</v>
      </c>
      <c r="C95" s="79">
        <v>3</v>
      </c>
      <c r="D95" s="298">
        <v>206637108</v>
      </c>
      <c r="E95" s="120">
        <f>IF(ISBLANK(D95),"-",$D$103/$D$100*D95)</f>
        <v>249348236.77293113</v>
      </c>
      <c r="F95" s="298">
        <v>219353102</v>
      </c>
      <c r="G95" s="120">
        <f>IF(ISBLANK(F95),"-",$D$103/$F$100*F95)</f>
        <v>249872282.72434244</v>
      </c>
    </row>
    <row r="96" spans="1:8" ht="26.25" customHeight="1" x14ac:dyDescent="0.4">
      <c r="A96" s="78" t="s">
        <v>52</v>
      </c>
      <c r="B96" s="166">
        <v>1</v>
      </c>
      <c r="C96" s="85">
        <v>4</v>
      </c>
      <c r="D96" s="169"/>
      <c r="E96" s="121" t="str">
        <f>IF(ISBLANK(D96),"-",$D$103/$D$100*D96)</f>
        <v>-</v>
      </c>
      <c r="F96" s="169"/>
      <c r="G96" s="121" t="str">
        <f>IF(ISBLANK(F96),"-",$D$103/$F$100*F96)</f>
        <v>-</v>
      </c>
    </row>
    <row r="97" spans="1:7" ht="27" customHeight="1" x14ac:dyDescent="0.4">
      <c r="A97" s="78" t="s">
        <v>53</v>
      </c>
      <c r="B97" s="166">
        <v>1</v>
      </c>
      <c r="C97" s="86" t="s">
        <v>54</v>
      </c>
      <c r="D97" s="87">
        <f>AVERAGE(D93:D96)</f>
        <v>206503456</v>
      </c>
      <c r="E97" s="88">
        <f>AVERAGE(E93:E96)</f>
        <v>249186959.39703417</v>
      </c>
      <c r="F97" s="87">
        <f>AVERAGE(F93:F96)</f>
        <v>219110522.66666666</v>
      </c>
      <c r="G97" s="88">
        <f>AVERAGE(G93:G96)</f>
        <v>249595952.68292022</v>
      </c>
    </row>
    <row r="98" spans="1:7" ht="26.25" customHeight="1" x14ac:dyDescent="0.4">
      <c r="A98" s="78" t="s">
        <v>55</v>
      </c>
      <c r="B98" s="163">
        <v>1</v>
      </c>
      <c r="C98" s="149" t="s">
        <v>56</v>
      </c>
      <c r="D98" s="171">
        <v>24.11</v>
      </c>
      <c r="E98" s="84"/>
      <c r="F98" s="170">
        <v>25.54</v>
      </c>
      <c r="G98" s="125"/>
    </row>
    <row r="99" spans="1:7" ht="26.25" customHeight="1" x14ac:dyDescent="0.4">
      <c r="A99" s="78" t="s">
        <v>57</v>
      </c>
      <c r="B99" s="163">
        <v>1</v>
      </c>
      <c r="C99" s="150" t="s">
        <v>58</v>
      </c>
      <c r="D99" s="151">
        <f>D98*$B$89</f>
        <v>24.11</v>
      </c>
      <c r="E99" s="90"/>
      <c r="F99" s="89">
        <f>F98*$B$89</f>
        <v>25.54</v>
      </c>
      <c r="G99" s="92"/>
    </row>
    <row r="100" spans="1:7" ht="19.5" customHeight="1" x14ac:dyDescent="0.3">
      <c r="A100" s="78" t="s">
        <v>59</v>
      </c>
      <c r="B100" s="147">
        <f>(B99/B98)*(B97/B96)*(B95/B94)*(B93/B92)*B91</f>
        <v>50</v>
      </c>
      <c r="C100" s="150" t="s">
        <v>60</v>
      </c>
      <c r="D100" s="152">
        <f>D99*$B$85/100</f>
        <v>20.717722999999996</v>
      </c>
      <c r="E100" s="92"/>
      <c r="F100" s="91">
        <f>F99*$B$85/100</f>
        <v>21.946521999999995</v>
      </c>
      <c r="G100" s="92"/>
    </row>
    <row r="101" spans="1:7" ht="19.5" customHeight="1" x14ac:dyDescent="0.3">
      <c r="A101" s="389" t="s">
        <v>61</v>
      </c>
      <c r="B101" s="390"/>
      <c r="C101" s="150" t="s">
        <v>62</v>
      </c>
      <c r="D101" s="151">
        <f>D100/$B$100</f>
        <v>0.41435445999999992</v>
      </c>
      <c r="E101" s="92"/>
      <c r="F101" s="93">
        <f>F100/$B$100</f>
        <v>0.43893043999999987</v>
      </c>
      <c r="G101" s="92"/>
    </row>
    <row r="102" spans="1:7" ht="27" customHeight="1" x14ac:dyDescent="0.4">
      <c r="A102" s="391"/>
      <c r="B102" s="392"/>
      <c r="C102" s="150" t="s">
        <v>63</v>
      </c>
      <c r="D102" s="172">
        <v>0.5</v>
      </c>
      <c r="E102" s="125"/>
      <c r="F102" s="125"/>
      <c r="G102" s="125"/>
    </row>
    <row r="103" spans="1:7" x14ac:dyDescent="0.3">
      <c r="C103" s="150" t="s">
        <v>64</v>
      </c>
      <c r="D103" s="152">
        <f>D102*$B$100</f>
        <v>25</v>
      </c>
      <c r="E103" s="92"/>
      <c r="F103" s="92"/>
      <c r="G103" s="92"/>
    </row>
    <row r="104" spans="1:7" ht="19.5" customHeight="1" x14ac:dyDescent="0.3">
      <c r="C104" s="153" t="s">
        <v>65</v>
      </c>
      <c r="D104" s="154">
        <f>D103/B89</f>
        <v>25</v>
      </c>
      <c r="E104" s="111"/>
      <c r="F104" s="111"/>
      <c r="G104" s="111"/>
    </row>
    <row r="105" spans="1:7" x14ac:dyDescent="0.3">
      <c r="C105" s="155" t="s">
        <v>66</v>
      </c>
      <c r="D105" s="156">
        <f>AVERAGE(E93:E96,G93:G96)</f>
        <v>249391456.03997719</v>
      </c>
      <c r="E105" s="110"/>
      <c r="F105" s="110"/>
      <c r="G105" s="110"/>
    </row>
    <row r="106" spans="1:7" x14ac:dyDescent="0.3">
      <c r="C106" s="94" t="s">
        <v>67</v>
      </c>
      <c r="D106" s="97">
        <f>STDEV(E93:E96,G93:G96)/D105</f>
        <v>1.3959443730319223E-3</v>
      </c>
      <c r="E106" s="90"/>
      <c r="F106" s="90"/>
      <c r="G106" s="90"/>
    </row>
    <row r="107" spans="1:7" ht="19.5" customHeight="1" x14ac:dyDescent="0.3">
      <c r="C107" s="95" t="s">
        <v>68</v>
      </c>
      <c r="D107" s="98">
        <f>COUNT(E93:E96,G93:G96)</f>
        <v>6</v>
      </c>
      <c r="E107" s="90"/>
      <c r="F107" s="90"/>
      <c r="G107" s="90"/>
    </row>
    <row r="109" spans="1:7" x14ac:dyDescent="0.3">
      <c r="A109" s="60" t="s">
        <v>26</v>
      </c>
      <c r="B109" s="99" t="s">
        <v>69</v>
      </c>
    </row>
    <row r="110" spans="1:7" x14ac:dyDescent="0.3">
      <c r="A110" s="61" t="s">
        <v>70</v>
      </c>
      <c r="B110" s="63" t="str">
        <f>B21</f>
        <v>Amoxicillin Trihydrate Eq. to Amoxicillin 200mg &amp; Clavulanate Potassium Eq. to Clavulanic Acid 28.5mg per 5ml</v>
      </c>
    </row>
    <row r="111" spans="1:7" ht="26.25" customHeight="1" x14ac:dyDescent="0.4">
      <c r="A111" s="158" t="s">
        <v>71</v>
      </c>
      <c r="B111" s="173">
        <v>5</v>
      </c>
      <c r="C111" s="138" t="s">
        <v>72</v>
      </c>
      <c r="D111" s="174">
        <v>200</v>
      </c>
      <c r="E111" s="138" t="str">
        <f>B20</f>
        <v>Amoxicillin Trihydrate &amp; Clavulanate Potassium</v>
      </c>
    </row>
    <row r="112" spans="1:7" x14ac:dyDescent="0.3">
      <c r="A112" s="63" t="s">
        <v>73</v>
      </c>
      <c r="B112" s="184">
        <f>B58</f>
        <v>1.0275500515116629</v>
      </c>
    </row>
    <row r="113" spans="1:8" x14ac:dyDescent="0.3">
      <c r="A113" s="136" t="s">
        <v>74</v>
      </c>
      <c r="B113" s="137">
        <f>B111</f>
        <v>5</v>
      </c>
      <c r="C113" s="138" t="s">
        <v>75</v>
      </c>
      <c r="D113" s="159">
        <f>B112*B111</f>
        <v>5.1377502575583147</v>
      </c>
      <c r="E113" s="139"/>
      <c r="F113" s="139"/>
      <c r="G113" s="139"/>
      <c r="H113" s="139"/>
    </row>
    <row r="114" spans="1:8" ht="19.5" customHeight="1" x14ac:dyDescent="0.3"/>
    <row r="115" spans="1:8" ht="27" customHeight="1" x14ac:dyDescent="0.4">
      <c r="A115" s="77" t="s">
        <v>76</v>
      </c>
      <c r="B115" s="165">
        <v>100</v>
      </c>
      <c r="D115" s="101" t="s">
        <v>77</v>
      </c>
      <c r="E115" s="100" t="s">
        <v>78</v>
      </c>
      <c r="F115" s="100" t="s">
        <v>47</v>
      </c>
      <c r="G115" s="100" t="s">
        <v>79</v>
      </c>
      <c r="H115" s="80" t="s">
        <v>80</v>
      </c>
    </row>
    <row r="116" spans="1:8" ht="26.25" customHeight="1" x14ac:dyDescent="0.4">
      <c r="A116" s="78" t="s">
        <v>81</v>
      </c>
      <c r="B116" s="166">
        <v>1</v>
      </c>
      <c r="C116" s="393" t="s">
        <v>82</v>
      </c>
      <c r="D116" s="396">
        <v>1.36093</v>
      </c>
      <c r="E116" s="131">
        <v>1</v>
      </c>
      <c r="F116" s="175">
        <v>268228020</v>
      </c>
      <c r="G116" s="143">
        <f>IF(ISBLANK(F116),"-",(F116/$D$105*$D$102*$B$124)*$D$113/$D$116)</f>
        <v>203.0157721786085</v>
      </c>
      <c r="H116" s="187">
        <f>IF(ISBLANK(F116),"-",G116/$D$111)</f>
        <v>1.0150788608930426</v>
      </c>
    </row>
    <row r="117" spans="1:8" ht="26.25" customHeight="1" x14ac:dyDescent="0.4">
      <c r="A117" s="78" t="s">
        <v>83</v>
      </c>
      <c r="B117" s="166">
        <v>1</v>
      </c>
      <c r="C117" s="394"/>
      <c r="D117" s="397"/>
      <c r="E117" s="132">
        <v>2</v>
      </c>
      <c r="F117" s="168">
        <v>260454004</v>
      </c>
      <c r="G117" s="144">
        <f>IF(ISBLANK(F117),"-",(F117/$D$105*$D$102*$B$124)*$D$113/$D$116)</f>
        <v>197.13179383373296</v>
      </c>
      <c r="H117" s="188">
        <f t="shared" ref="H117:H127" si="1">IF(ISBLANK(F117),"-",G117/$D$111)</f>
        <v>0.9856589691686648</v>
      </c>
    </row>
    <row r="118" spans="1:8" ht="26.25" customHeight="1" x14ac:dyDescent="0.4">
      <c r="A118" s="78" t="s">
        <v>84</v>
      </c>
      <c r="B118" s="166">
        <v>1</v>
      </c>
      <c r="C118" s="394"/>
      <c r="D118" s="397"/>
      <c r="E118" s="132">
        <v>3</v>
      </c>
      <c r="F118" s="168">
        <v>262306796</v>
      </c>
      <c r="G118" s="144">
        <f>IF(ISBLANK(F118),"-",(F118/$D$105*$D$102*$B$124)*$D$113/$D$116)</f>
        <v>198.53413054175604</v>
      </c>
      <c r="H118" s="188">
        <f t="shared" si="1"/>
        <v>0.99267065270878019</v>
      </c>
    </row>
    <row r="119" spans="1:8" ht="27" customHeight="1" x14ac:dyDescent="0.4">
      <c r="A119" s="78" t="s">
        <v>85</v>
      </c>
      <c r="B119" s="166">
        <v>1</v>
      </c>
      <c r="C119" s="395"/>
      <c r="D119" s="398"/>
      <c r="E119" s="133">
        <v>4</v>
      </c>
      <c r="F119" s="176"/>
      <c r="G119" s="145" t="str">
        <f>IF(ISBLANK(F119),"-",(F119/$D$105*$D$102*$B$124)*$D$113/$D$116)</f>
        <v>-</v>
      </c>
      <c r="H119" s="189" t="str">
        <f t="shared" si="1"/>
        <v>-</v>
      </c>
    </row>
    <row r="120" spans="1:8" ht="26.25" customHeight="1" x14ac:dyDescent="0.4">
      <c r="A120" s="78" t="s">
        <v>86</v>
      </c>
      <c r="B120" s="166">
        <v>1</v>
      </c>
      <c r="C120" s="393" t="s">
        <v>87</v>
      </c>
      <c r="D120" s="396">
        <v>1.16082</v>
      </c>
      <c r="E120" s="102">
        <v>1</v>
      </c>
      <c r="F120" s="168"/>
      <c r="G120" s="143" t="str">
        <f>IF(ISBLANK(F120),"-",(F120/$D$105*$D$102*$B$124)*$D$113/$D$120)</f>
        <v>-</v>
      </c>
      <c r="H120" s="187" t="str">
        <f t="shared" si="1"/>
        <v>-</v>
      </c>
    </row>
    <row r="121" spans="1:8" ht="26.25" customHeight="1" x14ac:dyDescent="0.4">
      <c r="A121" s="78" t="s">
        <v>88</v>
      </c>
      <c r="B121" s="166">
        <v>1</v>
      </c>
      <c r="C121" s="394"/>
      <c r="D121" s="397"/>
      <c r="E121" s="103">
        <v>2</v>
      </c>
      <c r="F121" s="168"/>
      <c r="G121" s="144" t="str">
        <f>IF(ISBLANK(F121),"-",(F121/$D$105*$D$102*$B$124)*$D$113/$D$120)</f>
        <v>-</v>
      </c>
      <c r="H121" s="188" t="str">
        <f t="shared" si="1"/>
        <v>-</v>
      </c>
    </row>
    <row r="122" spans="1:8" ht="26.25" customHeight="1" x14ac:dyDescent="0.4">
      <c r="A122" s="78" t="s">
        <v>89</v>
      </c>
      <c r="B122" s="166">
        <v>1</v>
      </c>
      <c r="C122" s="394"/>
      <c r="D122" s="397"/>
      <c r="E122" s="103">
        <v>3</v>
      </c>
      <c r="F122" s="168"/>
      <c r="G122" s="144" t="str">
        <f>IF(ISBLANK(F122),"-",(F122/$D$105*$D$102*$B$124)*$D$113/$D$120)</f>
        <v>-</v>
      </c>
      <c r="H122" s="188" t="str">
        <f t="shared" si="1"/>
        <v>-</v>
      </c>
    </row>
    <row r="123" spans="1:8" ht="27" customHeight="1" x14ac:dyDescent="0.4">
      <c r="A123" s="78" t="s">
        <v>90</v>
      </c>
      <c r="B123" s="166">
        <v>1</v>
      </c>
      <c r="C123" s="395"/>
      <c r="D123" s="398"/>
      <c r="E123" s="104">
        <v>4</v>
      </c>
      <c r="F123" s="176"/>
      <c r="G123" s="145" t="str">
        <f>IF(ISBLANK(F123),"-",(F123/$D$105*$D$102*$B$124)*$D$113/$D$120)</f>
        <v>-</v>
      </c>
      <c r="H123" s="189" t="str">
        <f t="shared" si="1"/>
        <v>-</v>
      </c>
    </row>
    <row r="124" spans="1:8" ht="26.25" customHeight="1" x14ac:dyDescent="0.4">
      <c r="A124" s="78" t="s">
        <v>91</v>
      </c>
      <c r="B124" s="146">
        <f>(B123/B122)*(B121/B120)*(B119/B118)*(B117/B116)*B115</f>
        <v>100</v>
      </c>
      <c r="C124" s="393" t="s">
        <v>92</v>
      </c>
      <c r="D124" s="396">
        <v>1.3049200000000001</v>
      </c>
      <c r="E124" s="102">
        <v>1</v>
      </c>
      <c r="F124" s="175">
        <v>251147422</v>
      </c>
      <c r="G124" s="143">
        <f>IF(ISBLANK(F124),"-",(F124/$D$105*$D$102*$B$124)*$D$113/$D$124)</f>
        <v>198.2468339788777</v>
      </c>
      <c r="H124" s="187">
        <f t="shared" si="1"/>
        <v>0.99123416989438851</v>
      </c>
    </row>
    <row r="125" spans="1:8" ht="27" customHeight="1" x14ac:dyDescent="0.4">
      <c r="A125" s="157" t="s">
        <v>93</v>
      </c>
      <c r="B125" s="177">
        <f>(D102*B124)/D111*D113</f>
        <v>1.2844375643895787</v>
      </c>
      <c r="C125" s="394"/>
      <c r="D125" s="397"/>
      <c r="E125" s="103">
        <v>2</v>
      </c>
      <c r="F125" s="168">
        <v>250794861</v>
      </c>
      <c r="G125" s="144">
        <f>IF(ISBLANK(F125),"-",(F125/$D$105*$D$102*$B$124)*$D$113/$D$124)</f>
        <v>197.96853487678922</v>
      </c>
      <c r="H125" s="188">
        <f t="shared" si="1"/>
        <v>0.98984267438394613</v>
      </c>
    </row>
    <row r="126" spans="1:8" ht="26.25" customHeight="1" x14ac:dyDescent="0.4">
      <c r="A126" s="389" t="s">
        <v>61</v>
      </c>
      <c r="B126" s="400"/>
      <c r="C126" s="394"/>
      <c r="D126" s="397"/>
      <c r="E126" s="103">
        <v>3</v>
      </c>
      <c r="F126" s="168">
        <v>250837189</v>
      </c>
      <c r="G126" s="144">
        <f>IF(ISBLANK(F126),"-",(F126/$D$105*$D$102*$B$124)*$D$113/$D$124)</f>
        <v>198.00194709309562</v>
      </c>
      <c r="H126" s="188">
        <f t="shared" si="1"/>
        <v>0.9900097354654781</v>
      </c>
    </row>
    <row r="127" spans="1:8" ht="27" customHeight="1" x14ac:dyDescent="0.4">
      <c r="A127" s="391"/>
      <c r="B127" s="401"/>
      <c r="C127" s="399"/>
      <c r="D127" s="398"/>
      <c r="E127" s="104">
        <v>4</v>
      </c>
      <c r="F127" s="176"/>
      <c r="G127" s="145" t="str">
        <f>IF(ISBLANK(F127),"-",(F127/$D$105*$D$102*$B$124)*$D$113/$D$124)</f>
        <v>-</v>
      </c>
      <c r="H127" s="189" t="str">
        <f t="shared" si="1"/>
        <v>-</v>
      </c>
    </row>
    <row r="128" spans="1:8" ht="26.25" customHeight="1" x14ac:dyDescent="0.4">
      <c r="A128" s="105"/>
      <c r="B128" s="105"/>
      <c r="C128" s="105"/>
      <c r="D128" s="105"/>
      <c r="E128" s="105"/>
      <c r="F128" s="106"/>
      <c r="G128" s="96" t="s">
        <v>54</v>
      </c>
      <c r="H128" s="178">
        <f>AVERAGE(H116:H127)</f>
        <v>0.99408251041905016</v>
      </c>
    </row>
    <row r="129" spans="1:9" ht="26.25" customHeight="1" x14ac:dyDescent="0.4">
      <c r="C129" s="105"/>
      <c r="D129" s="105"/>
      <c r="E129" s="105"/>
      <c r="F129" s="106"/>
      <c r="G129" s="94" t="s">
        <v>67</v>
      </c>
      <c r="H129" s="179">
        <f>STDEV(H116:H127)/H128</f>
        <v>1.0612423274617465E-2</v>
      </c>
    </row>
    <row r="130" spans="1:9" ht="27" customHeight="1" x14ac:dyDescent="0.4">
      <c r="A130" s="105"/>
      <c r="B130" s="105"/>
      <c r="C130" s="106"/>
      <c r="D130" s="107"/>
      <c r="E130" s="107"/>
      <c r="F130" s="106"/>
      <c r="G130" s="95" t="s">
        <v>68</v>
      </c>
      <c r="H130" s="180">
        <f>COUNT(H116:H127)</f>
        <v>6</v>
      </c>
    </row>
    <row r="131" spans="1:9" x14ac:dyDescent="0.3">
      <c r="A131" s="105"/>
      <c r="B131" s="105"/>
      <c r="C131" s="106"/>
      <c r="D131" s="107"/>
      <c r="E131" s="107"/>
      <c r="F131" s="107"/>
      <c r="G131" s="107"/>
      <c r="H131" s="106"/>
    </row>
    <row r="132" spans="1:9" ht="26.25" customHeight="1" x14ac:dyDescent="0.4">
      <c r="A132" s="65" t="s">
        <v>94</v>
      </c>
      <c r="B132" s="182" t="s">
        <v>95</v>
      </c>
      <c r="C132" s="379" t="str">
        <f>B20</f>
        <v>Amoxicillin Trihydrate &amp; Clavulanate Potassium</v>
      </c>
      <c r="D132" s="379"/>
      <c r="E132" s="130" t="s">
        <v>96</v>
      </c>
      <c r="F132" s="130"/>
      <c r="G132" s="183">
        <f>H128</f>
        <v>0.99408251041905016</v>
      </c>
      <c r="H132" s="106"/>
    </row>
    <row r="133" spans="1:9" ht="19.5" customHeight="1" x14ac:dyDescent="0.3">
      <c r="A133" s="185"/>
      <c r="B133" s="117"/>
      <c r="C133" s="118"/>
      <c r="D133" s="118"/>
      <c r="E133" s="117"/>
      <c r="F133" s="117"/>
      <c r="G133" s="117"/>
      <c r="H133" s="117"/>
    </row>
    <row r="134" spans="1:9" ht="83.1" customHeight="1" x14ac:dyDescent="0.3">
      <c r="A134" s="112" t="s">
        <v>23</v>
      </c>
      <c r="B134" s="160"/>
      <c r="C134" s="160"/>
      <c r="D134" s="105"/>
      <c r="E134" s="114"/>
      <c r="F134" s="108"/>
      <c r="G134" s="134"/>
      <c r="H134" s="134"/>
      <c r="I134" s="108"/>
    </row>
    <row r="135" spans="1:9" ht="83.1" customHeight="1" x14ac:dyDescent="0.3">
      <c r="A135" s="112" t="s">
        <v>24</v>
      </c>
      <c r="B135" s="161"/>
      <c r="C135" s="161"/>
      <c r="D135" s="122"/>
      <c r="E135" s="115"/>
      <c r="F135" s="108"/>
      <c r="G135" s="135"/>
      <c r="H135" s="135"/>
      <c r="I135" s="130"/>
    </row>
    <row r="136" spans="1:9" x14ac:dyDescent="0.3">
      <c r="A136" s="105"/>
      <c r="B136" s="106"/>
      <c r="C136" s="107"/>
      <c r="D136" s="107"/>
      <c r="E136" s="107"/>
      <c r="F136" s="107"/>
      <c r="G136" s="106"/>
      <c r="H136" s="106"/>
      <c r="I136" s="108"/>
    </row>
    <row r="137" spans="1:9" x14ac:dyDescent="0.3">
      <c r="A137" s="105"/>
      <c r="B137" s="105"/>
      <c r="C137" s="106"/>
      <c r="D137" s="107"/>
      <c r="E137" s="107"/>
      <c r="F137" s="107"/>
      <c r="G137" s="107"/>
      <c r="H137" s="106"/>
      <c r="I137" s="108"/>
    </row>
    <row r="138" spans="1:9" ht="27" customHeight="1" x14ac:dyDescent="0.3">
      <c r="A138" s="105"/>
      <c r="B138" s="105"/>
      <c r="C138" s="106"/>
      <c r="D138" s="107"/>
      <c r="E138" s="107"/>
      <c r="F138" s="107"/>
      <c r="G138" s="107"/>
      <c r="H138" s="106"/>
      <c r="I138" s="108"/>
    </row>
    <row r="139" spans="1:9" x14ac:dyDescent="0.3">
      <c r="A139" s="105"/>
      <c r="B139" s="105"/>
      <c r="C139" s="106"/>
      <c r="D139" s="107"/>
      <c r="E139" s="107"/>
      <c r="F139" s="107"/>
      <c r="G139" s="107"/>
      <c r="H139" s="106"/>
      <c r="I139" s="108"/>
    </row>
    <row r="140" spans="1:9" ht="27" customHeight="1" x14ac:dyDescent="0.3">
      <c r="A140" s="105"/>
      <c r="B140" s="105"/>
      <c r="C140" s="106"/>
      <c r="D140" s="107"/>
      <c r="E140" s="107"/>
      <c r="F140" s="107"/>
      <c r="G140" s="107"/>
      <c r="H140" s="106"/>
      <c r="I140" s="108"/>
    </row>
    <row r="141" spans="1:9" ht="27" customHeight="1" x14ac:dyDescent="0.3">
      <c r="A141" s="105"/>
      <c r="B141" s="105"/>
      <c r="C141" s="106"/>
      <c r="D141" s="107"/>
      <c r="E141" s="107"/>
      <c r="F141" s="107"/>
      <c r="G141" s="107"/>
      <c r="H141" s="106"/>
      <c r="I141" s="108"/>
    </row>
    <row r="142" spans="1:9" x14ac:dyDescent="0.3">
      <c r="A142" s="105"/>
      <c r="B142" s="105"/>
      <c r="C142" s="106"/>
      <c r="D142" s="107"/>
      <c r="E142" s="107"/>
      <c r="F142" s="107"/>
      <c r="G142" s="107"/>
      <c r="H142" s="106"/>
      <c r="I142" s="108"/>
    </row>
    <row r="143" spans="1:9" x14ac:dyDescent="0.3">
      <c r="A143" s="105"/>
      <c r="B143" s="105"/>
      <c r="C143" s="106"/>
      <c r="D143" s="107"/>
      <c r="E143" s="107"/>
      <c r="F143" s="107"/>
      <c r="G143" s="107"/>
      <c r="H143" s="106"/>
      <c r="I143" s="108"/>
    </row>
    <row r="144" spans="1:9" x14ac:dyDescent="0.3">
      <c r="A144" s="105"/>
      <c r="B144" s="105"/>
      <c r="C144" s="106"/>
      <c r="D144" s="107"/>
      <c r="E144" s="107"/>
      <c r="F144" s="107"/>
      <c r="G144" s="107"/>
      <c r="H144" s="106"/>
      <c r="I144" s="108"/>
    </row>
    <row r="250" spans="1:1" x14ac:dyDescent="0.3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15" zoomScale="55" zoomScaleNormal="75" workbookViewId="0">
      <selection activeCell="E135" sqref="E135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404" t="s">
        <v>0</v>
      </c>
      <c r="B1" s="404"/>
      <c r="C1" s="404"/>
      <c r="D1" s="404"/>
      <c r="E1" s="404"/>
      <c r="F1" s="404"/>
      <c r="G1" s="404"/>
      <c r="H1" s="404"/>
    </row>
    <row r="2" spans="1:8" x14ac:dyDescent="0.3">
      <c r="A2" s="404"/>
      <c r="B2" s="404"/>
      <c r="C2" s="404"/>
      <c r="D2" s="404"/>
      <c r="E2" s="404"/>
      <c r="F2" s="404"/>
      <c r="G2" s="404"/>
      <c r="H2" s="404"/>
    </row>
    <row r="3" spans="1:8" x14ac:dyDescent="0.3">
      <c r="A3" s="404"/>
      <c r="B3" s="404"/>
      <c r="C3" s="404"/>
      <c r="D3" s="404"/>
      <c r="E3" s="404"/>
      <c r="F3" s="404"/>
      <c r="G3" s="404"/>
      <c r="H3" s="404"/>
    </row>
    <row r="4" spans="1:8" x14ac:dyDescent="0.3">
      <c r="A4" s="404"/>
      <c r="B4" s="404"/>
      <c r="C4" s="404"/>
      <c r="D4" s="404"/>
      <c r="E4" s="404"/>
      <c r="F4" s="404"/>
      <c r="G4" s="404"/>
      <c r="H4" s="404"/>
    </row>
    <row r="5" spans="1:8" x14ac:dyDescent="0.3">
      <c r="A5" s="404"/>
      <c r="B5" s="404"/>
      <c r="C5" s="404"/>
      <c r="D5" s="404"/>
      <c r="E5" s="404"/>
      <c r="F5" s="404"/>
      <c r="G5" s="404"/>
      <c r="H5" s="404"/>
    </row>
    <row r="6" spans="1:8" x14ac:dyDescent="0.3">
      <c r="A6" s="404"/>
      <c r="B6" s="404"/>
      <c r="C6" s="404"/>
      <c r="D6" s="404"/>
      <c r="E6" s="404"/>
      <c r="F6" s="404"/>
      <c r="G6" s="404"/>
      <c r="H6" s="404"/>
    </row>
    <row r="7" spans="1:8" x14ac:dyDescent="0.3">
      <c r="A7" s="404"/>
      <c r="B7" s="404"/>
      <c r="C7" s="404"/>
      <c r="D7" s="404"/>
      <c r="E7" s="404"/>
      <c r="F7" s="404"/>
      <c r="G7" s="404"/>
      <c r="H7" s="404"/>
    </row>
    <row r="8" spans="1:8" x14ac:dyDescent="0.3">
      <c r="A8" s="405" t="s">
        <v>1</v>
      </c>
      <c r="B8" s="405"/>
      <c r="C8" s="405"/>
      <c r="D8" s="405"/>
      <c r="E8" s="405"/>
      <c r="F8" s="405"/>
      <c r="G8" s="405"/>
      <c r="H8" s="405"/>
    </row>
    <row r="9" spans="1:8" x14ac:dyDescent="0.3">
      <c r="A9" s="405"/>
      <c r="B9" s="405"/>
      <c r="C9" s="405"/>
      <c r="D9" s="405"/>
      <c r="E9" s="405"/>
      <c r="F9" s="405"/>
      <c r="G9" s="405"/>
      <c r="H9" s="405"/>
    </row>
    <row r="10" spans="1:8" x14ac:dyDescent="0.3">
      <c r="A10" s="405"/>
      <c r="B10" s="405"/>
      <c r="C10" s="405"/>
      <c r="D10" s="405"/>
      <c r="E10" s="405"/>
      <c r="F10" s="405"/>
      <c r="G10" s="405"/>
      <c r="H10" s="405"/>
    </row>
    <row r="11" spans="1:8" x14ac:dyDescent="0.3">
      <c r="A11" s="405"/>
      <c r="B11" s="405"/>
      <c r="C11" s="405"/>
      <c r="D11" s="405"/>
      <c r="E11" s="405"/>
      <c r="F11" s="405"/>
      <c r="G11" s="405"/>
      <c r="H11" s="405"/>
    </row>
    <row r="12" spans="1:8" x14ac:dyDescent="0.3">
      <c r="A12" s="405"/>
      <c r="B12" s="405"/>
      <c r="C12" s="405"/>
      <c r="D12" s="405"/>
      <c r="E12" s="405"/>
      <c r="F12" s="405"/>
      <c r="G12" s="405"/>
      <c r="H12" s="405"/>
    </row>
    <row r="13" spans="1:8" x14ac:dyDescent="0.3">
      <c r="A13" s="405"/>
      <c r="B13" s="405"/>
      <c r="C13" s="405"/>
      <c r="D13" s="405"/>
      <c r="E13" s="405"/>
      <c r="F13" s="405"/>
      <c r="G13" s="405"/>
      <c r="H13" s="405"/>
    </row>
    <row r="14" spans="1:8" ht="19.5" customHeight="1" x14ac:dyDescent="0.3">
      <c r="A14" s="405"/>
      <c r="B14" s="405"/>
      <c r="C14" s="405"/>
      <c r="D14" s="405"/>
      <c r="E14" s="405"/>
      <c r="F14" s="405"/>
      <c r="G14" s="405"/>
      <c r="H14" s="405"/>
    </row>
    <row r="15" spans="1:8" ht="19.5" customHeight="1" x14ac:dyDescent="0.3"/>
    <row r="16" spans="1:8" ht="19.5" customHeight="1" x14ac:dyDescent="0.3">
      <c r="A16" s="373" t="s">
        <v>2</v>
      </c>
      <c r="B16" s="374"/>
      <c r="C16" s="374"/>
      <c r="D16" s="374"/>
      <c r="E16" s="374"/>
      <c r="F16" s="374"/>
      <c r="G16" s="374"/>
      <c r="H16" s="375"/>
    </row>
    <row r="17" spans="1:12" ht="20.25" customHeight="1" x14ac:dyDescent="0.3">
      <c r="A17" s="406" t="s">
        <v>25</v>
      </c>
      <c r="B17" s="406"/>
      <c r="C17" s="406"/>
      <c r="D17" s="406"/>
      <c r="E17" s="406"/>
      <c r="F17" s="406"/>
      <c r="G17" s="406"/>
      <c r="H17" s="406"/>
    </row>
    <row r="18" spans="1:12" ht="26.25" customHeight="1" x14ac:dyDescent="0.4">
      <c r="A18" s="192" t="s">
        <v>6</v>
      </c>
      <c r="B18" s="402" t="s">
        <v>4</v>
      </c>
      <c r="C18" s="402"/>
    </row>
    <row r="19" spans="1:12" ht="26.25" customHeight="1" x14ac:dyDescent="0.4">
      <c r="A19" s="192" t="s">
        <v>8</v>
      </c>
      <c r="B19" s="292" t="s">
        <v>5</v>
      </c>
      <c r="C19" s="314">
        <v>23</v>
      </c>
    </row>
    <row r="20" spans="1:12" ht="26.25" customHeight="1" x14ac:dyDescent="0.4">
      <c r="A20" s="192" t="s">
        <v>10</v>
      </c>
      <c r="B20" s="292" t="s">
        <v>7</v>
      </c>
      <c r="C20" s="293"/>
    </row>
    <row r="21" spans="1:12" ht="26.25" customHeight="1" x14ac:dyDescent="0.4">
      <c r="A21" s="192" t="s">
        <v>12</v>
      </c>
      <c r="B21" s="380" t="s">
        <v>9</v>
      </c>
      <c r="C21" s="380"/>
      <c r="D21" s="380"/>
      <c r="E21" s="380"/>
      <c r="F21" s="380"/>
      <c r="G21" s="380"/>
      <c r="H21" s="380"/>
      <c r="I21" s="316"/>
    </row>
    <row r="22" spans="1:12" ht="26.25" customHeight="1" x14ac:dyDescent="0.4">
      <c r="A22" s="192" t="s">
        <v>13</v>
      </c>
      <c r="B22" s="294" t="s">
        <v>11</v>
      </c>
      <c r="C22" s="293"/>
      <c r="D22" s="293"/>
      <c r="E22" s="293"/>
      <c r="F22" s="293"/>
      <c r="G22" s="293"/>
      <c r="H22" s="293"/>
      <c r="I22" s="293"/>
    </row>
    <row r="23" spans="1:12" ht="26.25" customHeight="1" x14ac:dyDescent="0.4">
      <c r="A23" s="192" t="s">
        <v>14</v>
      </c>
      <c r="B23" s="294"/>
      <c r="C23" s="293"/>
      <c r="D23" s="293"/>
      <c r="E23" s="293"/>
      <c r="F23" s="293"/>
      <c r="G23" s="293"/>
      <c r="H23" s="293"/>
      <c r="I23" s="293"/>
    </row>
    <row r="24" spans="1:12" x14ac:dyDescent="0.3">
      <c r="A24" s="192"/>
      <c r="B24" s="194"/>
    </row>
    <row r="25" spans="1:12" x14ac:dyDescent="0.3">
      <c r="B25" s="194"/>
    </row>
    <row r="26" spans="1:12" x14ac:dyDescent="0.3">
      <c r="A26" s="190" t="s">
        <v>26</v>
      </c>
      <c r="B26" s="379"/>
      <c r="C26" s="379"/>
      <c r="D26" s="379"/>
      <c r="E26" s="379"/>
      <c r="F26" s="379"/>
      <c r="G26" s="379"/>
      <c r="H26" s="379"/>
    </row>
    <row r="27" spans="1:12" ht="26.25" customHeight="1" x14ac:dyDescent="0.4">
      <c r="A27" s="195" t="s">
        <v>28</v>
      </c>
      <c r="B27" s="408" t="s">
        <v>116</v>
      </c>
      <c r="C27" s="402"/>
    </row>
    <row r="28" spans="1:12" ht="26.25" customHeight="1" x14ac:dyDescent="0.4">
      <c r="A28" s="197" t="s">
        <v>30</v>
      </c>
      <c r="B28" s="407" t="s">
        <v>118</v>
      </c>
      <c r="C28" s="380"/>
    </row>
    <row r="29" spans="1:12" ht="27" customHeight="1" x14ac:dyDescent="0.4">
      <c r="A29" s="197" t="s">
        <v>32</v>
      </c>
      <c r="B29" s="291">
        <v>96.4</v>
      </c>
    </row>
    <row r="30" spans="1:12" s="6" customFormat="1" ht="27" customHeight="1" x14ac:dyDescent="0.4">
      <c r="A30" s="197" t="s">
        <v>33</v>
      </c>
      <c r="B30" s="290">
        <v>0</v>
      </c>
      <c r="C30" s="381" t="s">
        <v>34</v>
      </c>
      <c r="D30" s="382"/>
      <c r="E30" s="382"/>
      <c r="F30" s="382"/>
      <c r="G30" s="382"/>
      <c r="H30" s="383"/>
      <c r="I30" s="199"/>
      <c r="J30" s="199"/>
      <c r="K30" s="199"/>
      <c r="L30" s="199"/>
    </row>
    <row r="31" spans="1:12" s="6" customFormat="1" ht="19.5" customHeight="1" x14ac:dyDescent="0.3">
      <c r="A31" s="197" t="s">
        <v>35</v>
      </c>
      <c r="B31" s="196">
        <f>B29-B30</f>
        <v>96.4</v>
      </c>
      <c r="C31" s="200"/>
      <c r="D31" s="200"/>
      <c r="E31" s="200"/>
      <c r="F31" s="200"/>
      <c r="G31" s="200"/>
      <c r="H31" s="201"/>
      <c r="I31" s="199"/>
      <c r="J31" s="199"/>
      <c r="K31" s="199"/>
      <c r="L31" s="199"/>
    </row>
    <row r="32" spans="1:12" s="6" customFormat="1" ht="27" customHeight="1" x14ac:dyDescent="0.4">
      <c r="A32" s="197" t="s">
        <v>36</v>
      </c>
      <c r="B32" s="368">
        <v>199.16076000000001</v>
      </c>
      <c r="C32" s="384" t="s">
        <v>37</v>
      </c>
      <c r="D32" s="385"/>
      <c r="E32" s="385"/>
      <c r="F32" s="385"/>
      <c r="G32" s="385"/>
      <c r="H32" s="386"/>
      <c r="I32" s="199"/>
      <c r="J32" s="199"/>
      <c r="K32" s="199"/>
      <c r="L32" s="199"/>
    </row>
    <row r="33" spans="1:14" s="6" customFormat="1" ht="27" customHeight="1" x14ac:dyDescent="0.4">
      <c r="A33" s="197" t="s">
        <v>38</v>
      </c>
      <c r="B33" s="368">
        <v>205.09</v>
      </c>
      <c r="C33" s="384" t="s">
        <v>39</v>
      </c>
      <c r="D33" s="385"/>
      <c r="E33" s="385"/>
      <c r="F33" s="385"/>
      <c r="G33" s="385"/>
      <c r="H33" s="386"/>
      <c r="I33" s="199"/>
      <c r="J33" s="199"/>
      <c r="K33" s="199"/>
      <c r="L33" s="203"/>
      <c r="M33" s="203"/>
      <c r="N33" s="204"/>
    </row>
    <row r="34" spans="1:14" s="6" customFormat="1" ht="17.25" customHeight="1" x14ac:dyDescent="0.3">
      <c r="A34" s="197"/>
      <c r="B34" s="202"/>
      <c r="C34" s="205"/>
      <c r="D34" s="205"/>
      <c r="E34" s="205"/>
      <c r="F34" s="205"/>
      <c r="G34" s="205"/>
      <c r="H34" s="205"/>
      <c r="I34" s="199"/>
      <c r="J34" s="199"/>
      <c r="K34" s="199"/>
      <c r="L34" s="203"/>
      <c r="M34" s="203"/>
      <c r="N34" s="204"/>
    </row>
    <row r="35" spans="1:14" s="6" customFormat="1" x14ac:dyDescent="0.3">
      <c r="A35" s="197" t="s">
        <v>40</v>
      </c>
      <c r="B35" s="206">
        <f>B32/B33</f>
        <v>0.97108957043249311</v>
      </c>
      <c r="C35" s="191" t="s">
        <v>41</v>
      </c>
      <c r="D35" s="191"/>
      <c r="E35" s="191"/>
      <c r="F35" s="191"/>
      <c r="G35" s="191"/>
      <c r="H35" s="191"/>
      <c r="I35" s="199"/>
      <c r="J35" s="199"/>
      <c r="K35" s="199"/>
      <c r="L35" s="203"/>
      <c r="M35" s="203"/>
      <c r="N35" s="204"/>
    </row>
    <row r="36" spans="1:14" s="6" customFormat="1" ht="19.5" customHeight="1" x14ac:dyDescent="0.3">
      <c r="A36" s="197"/>
      <c r="B36" s="196"/>
      <c r="H36" s="191"/>
      <c r="I36" s="199"/>
      <c r="J36" s="199"/>
      <c r="K36" s="199"/>
      <c r="L36" s="203"/>
      <c r="M36" s="203"/>
      <c r="N36" s="204"/>
    </row>
    <row r="37" spans="1:14" s="6" customFormat="1" ht="27" customHeight="1" x14ac:dyDescent="0.4">
      <c r="A37" s="207" t="s">
        <v>42</v>
      </c>
      <c r="B37" s="295">
        <v>50</v>
      </c>
      <c r="C37" s="191"/>
      <c r="D37" s="387" t="s">
        <v>43</v>
      </c>
      <c r="E37" s="403"/>
      <c r="F37" s="251" t="s">
        <v>44</v>
      </c>
      <c r="G37" s="252"/>
      <c r="J37" s="199"/>
      <c r="K37" s="199"/>
      <c r="L37" s="203"/>
      <c r="M37" s="203"/>
      <c r="N37" s="204"/>
    </row>
    <row r="38" spans="1:14" s="6" customFormat="1" ht="26.25" customHeight="1" x14ac:dyDescent="0.4">
      <c r="A38" s="208" t="s">
        <v>45</v>
      </c>
      <c r="B38" s="296">
        <v>1</v>
      </c>
      <c r="C38" s="210" t="s">
        <v>46</v>
      </c>
      <c r="D38" s="211" t="s">
        <v>47</v>
      </c>
      <c r="E38" s="243" t="s">
        <v>48</v>
      </c>
      <c r="F38" s="211" t="s">
        <v>47</v>
      </c>
      <c r="G38" s="212" t="s">
        <v>48</v>
      </c>
      <c r="J38" s="199"/>
      <c r="K38" s="199"/>
      <c r="L38" s="203"/>
      <c r="M38" s="203"/>
      <c r="N38" s="204"/>
    </row>
    <row r="39" spans="1:14" s="6" customFormat="1" ht="26.25" customHeight="1" x14ac:dyDescent="0.4">
      <c r="A39" s="208" t="s">
        <v>49</v>
      </c>
      <c r="B39" s="296">
        <v>1</v>
      </c>
      <c r="C39" s="213">
        <v>1</v>
      </c>
      <c r="D39" s="297">
        <v>125496786</v>
      </c>
      <c r="E39" s="255">
        <f>IF(ISBLANK(D39),"-",$D$49/$D$46*D39)</f>
        <v>130154460.15595901</v>
      </c>
      <c r="F39" s="297">
        <v>134464228</v>
      </c>
      <c r="G39" s="247">
        <f>IF(ISBLANK(F39),"-",$D$49/$F$46*F39)</f>
        <v>130107210.5020998</v>
      </c>
      <c r="J39" s="199"/>
      <c r="K39" s="199"/>
      <c r="L39" s="203"/>
      <c r="M39" s="203"/>
      <c r="N39" s="204"/>
    </row>
    <row r="40" spans="1:14" s="6" customFormat="1" ht="26.25" customHeight="1" x14ac:dyDescent="0.4">
      <c r="A40" s="208" t="s">
        <v>50</v>
      </c>
      <c r="B40" s="296">
        <v>1</v>
      </c>
      <c r="C40" s="209">
        <v>2</v>
      </c>
      <c r="D40" s="298">
        <v>125366824</v>
      </c>
      <c r="E40" s="256">
        <f>IF(ISBLANK(D40),"-",$D$49/$D$46*D40)</f>
        <v>130019674.76033311</v>
      </c>
      <c r="F40" s="298">
        <v>134821598</v>
      </c>
      <c r="G40" s="248">
        <f>IF(ISBLANK(F40),"-",$D$49/$F$46*F40)</f>
        <v>130453000.71343493</v>
      </c>
      <c r="J40" s="199"/>
      <c r="K40" s="199"/>
      <c r="L40" s="203"/>
      <c r="M40" s="203"/>
      <c r="N40" s="204"/>
    </row>
    <row r="41" spans="1:14" ht="26.25" customHeight="1" x14ac:dyDescent="0.4">
      <c r="A41" s="208" t="s">
        <v>51</v>
      </c>
      <c r="B41" s="296">
        <v>1</v>
      </c>
      <c r="C41" s="209">
        <v>3</v>
      </c>
      <c r="D41" s="298">
        <v>125544123</v>
      </c>
      <c r="E41" s="256">
        <f>IF(ISBLANK(D41),"-",$D$49/$D$46*D41)</f>
        <v>130203554.01626235</v>
      </c>
      <c r="F41" s="298">
        <v>134821064</v>
      </c>
      <c r="G41" s="248">
        <f>IF(ISBLANK(F41),"-",$D$49/$F$46*F41)</f>
        <v>130452484.01653019</v>
      </c>
      <c r="L41" s="203"/>
      <c r="M41" s="203"/>
      <c r="N41" s="214"/>
    </row>
    <row r="42" spans="1:14" ht="26.25" customHeight="1" x14ac:dyDescent="0.4">
      <c r="A42" s="208" t="s">
        <v>52</v>
      </c>
      <c r="B42" s="296">
        <v>1</v>
      </c>
      <c r="C42" s="215">
        <v>4</v>
      </c>
      <c r="D42" s="299"/>
      <c r="E42" s="257" t="str">
        <f>IF(ISBLANK(D42),"-",$D$49/$D$46*D42)</f>
        <v>-</v>
      </c>
      <c r="F42" s="299"/>
      <c r="G42" s="249" t="str">
        <f>IF(ISBLANK(F42),"-",$D$49/$F$46*F42)</f>
        <v>-</v>
      </c>
      <c r="L42" s="203"/>
      <c r="M42" s="203"/>
      <c r="N42" s="214"/>
    </row>
    <row r="43" spans="1:14" ht="27" customHeight="1" x14ac:dyDescent="0.4">
      <c r="A43" s="208" t="s">
        <v>53</v>
      </c>
      <c r="B43" s="296">
        <v>1</v>
      </c>
      <c r="C43" s="216" t="s">
        <v>54</v>
      </c>
      <c r="D43" s="276">
        <f>AVERAGE(D39:D42)</f>
        <v>125469244.33333333</v>
      </c>
      <c r="E43" s="239">
        <f>AVERAGE(E39:E42)</f>
        <v>130125896.3108515</v>
      </c>
      <c r="F43" s="217">
        <f>AVERAGE(F39:F42)</f>
        <v>134702296.66666666</v>
      </c>
      <c r="G43" s="218">
        <f>AVERAGE(G39:G42)</f>
        <v>130337565.07735498</v>
      </c>
    </row>
    <row r="44" spans="1:14" ht="26.25" customHeight="1" x14ac:dyDescent="0.4">
      <c r="A44" s="208" t="s">
        <v>55</v>
      </c>
      <c r="B44" s="291">
        <v>1</v>
      </c>
      <c r="C44" s="277" t="s">
        <v>56</v>
      </c>
      <c r="D44" s="301">
        <v>10.3</v>
      </c>
      <c r="E44" s="214"/>
      <c r="F44" s="300">
        <v>11.04</v>
      </c>
      <c r="G44" s="253"/>
    </row>
    <row r="45" spans="1:14" ht="26.25" customHeight="1" x14ac:dyDescent="0.4">
      <c r="A45" s="208" t="s">
        <v>57</v>
      </c>
      <c r="B45" s="291">
        <v>1</v>
      </c>
      <c r="C45" s="278" t="s">
        <v>58</v>
      </c>
      <c r="D45" s="279">
        <f>D44*$B$35</f>
        <v>10.002222575454679</v>
      </c>
      <c r="E45" s="220"/>
      <c r="F45" s="219">
        <f>F44*$B$35</f>
        <v>10.720828857574723</v>
      </c>
      <c r="G45" s="222"/>
    </row>
    <row r="46" spans="1:14" ht="19.5" customHeight="1" x14ac:dyDescent="0.3">
      <c r="A46" s="208" t="s">
        <v>59</v>
      </c>
      <c r="B46" s="275">
        <f>(B45/B44)*(B43/B42)*(B41/B40)*(B39/B38)*B37</f>
        <v>50</v>
      </c>
      <c r="C46" s="278" t="s">
        <v>60</v>
      </c>
      <c r="D46" s="280">
        <f>D45*$B$31/100</f>
        <v>9.6421425627383108</v>
      </c>
      <c r="E46" s="222"/>
      <c r="F46" s="221">
        <f>F45*$B$31/100</f>
        <v>10.334879018702033</v>
      </c>
      <c r="G46" s="222"/>
    </row>
    <row r="47" spans="1:14" ht="19.5" customHeight="1" x14ac:dyDescent="0.3">
      <c r="A47" s="389" t="s">
        <v>61</v>
      </c>
      <c r="B47" s="390"/>
      <c r="C47" s="278" t="s">
        <v>62</v>
      </c>
      <c r="D47" s="279">
        <f>D46/$B$46</f>
        <v>0.19284285125476622</v>
      </c>
      <c r="E47" s="222"/>
      <c r="F47" s="223">
        <f>F46/$B$46</f>
        <v>0.20669758037404065</v>
      </c>
      <c r="G47" s="222"/>
    </row>
    <row r="48" spans="1:14" ht="27" customHeight="1" x14ac:dyDescent="0.4">
      <c r="A48" s="391"/>
      <c r="B48" s="392"/>
      <c r="C48" s="278" t="s">
        <v>63</v>
      </c>
      <c r="D48" s="302">
        <v>0.2</v>
      </c>
      <c r="E48" s="253"/>
      <c r="F48" s="253"/>
      <c r="G48" s="253"/>
    </row>
    <row r="49" spans="1:12" x14ac:dyDescent="0.3">
      <c r="C49" s="278" t="s">
        <v>64</v>
      </c>
      <c r="D49" s="280">
        <f>D48*$B$46</f>
        <v>10</v>
      </c>
      <c r="E49" s="222"/>
      <c r="F49" s="222"/>
      <c r="G49" s="222"/>
    </row>
    <row r="50" spans="1:12" ht="19.5" customHeight="1" x14ac:dyDescent="0.3">
      <c r="C50" s="281" t="s">
        <v>65</v>
      </c>
      <c r="D50" s="282">
        <f>D49/B35</f>
        <v>10.29771125597231</v>
      </c>
      <c r="E50" s="241"/>
      <c r="F50" s="241"/>
      <c r="G50" s="241"/>
    </row>
    <row r="51" spans="1:12" x14ac:dyDescent="0.3">
      <c r="C51" s="283" t="s">
        <v>66</v>
      </c>
      <c r="D51" s="284">
        <f>AVERAGE(E39:E42,G39:G42)</f>
        <v>130231730.69410323</v>
      </c>
      <c r="E51" s="240"/>
      <c r="F51" s="240"/>
      <c r="G51" s="240"/>
    </row>
    <row r="52" spans="1:12" x14ac:dyDescent="0.3">
      <c r="C52" s="224" t="s">
        <v>67</v>
      </c>
      <c r="D52" s="227">
        <f>STDEV(E39:E42,G39:G42)/D51</f>
        <v>1.3945951777652738E-3</v>
      </c>
      <c r="E52" s="220"/>
      <c r="F52" s="220"/>
      <c r="G52" s="220"/>
    </row>
    <row r="53" spans="1:12" ht="19.5" customHeight="1" x14ac:dyDescent="0.3">
      <c r="C53" s="225" t="s">
        <v>68</v>
      </c>
      <c r="D53" s="228">
        <f>COUNT(E39:E42,G39:G42)</f>
        <v>6</v>
      </c>
      <c r="E53" s="220"/>
      <c r="F53" s="220"/>
      <c r="G53" s="220"/>
    </row>
    <row r="55" spans="1:12" x14ac:dyDescent="0.3">
      <c r="A55" s="190" t="s">
        <v>26</v>
      </c>
      <c r="B55" s="229" t="s">
        <v>69</v>
      </c>
    </row>
    <row r="56" spans="1:12" x14ac:dyDescent="0.3">
      <c r="A56" s="191" t="s">
        <v>70</v>
      </c>
      <c r="B56" s="193" t="str">
        <f>B21</f>
        <v>Amoxicillin Trihydrate Eq. to Amoxicillin 200mg &amp; Clavulanate Potassium Eq. to Clavulanic Acid 28.5mg per 5ml</v>
      </c>
    </row>
    <row r="57" spans="1:12" ht="26.25" customHeight="1" x14ac:dyDescent="0.4">
      <c r="A57" s="286" t="s">
        <v>71</v>
      </c>
      <c r="B57" s="303">
        <v>5</v>
      </c>
      <c r="C57" s="266" t="s">
        <v>72</v>
      </c>
      <c r="D57" s="304">
        <v>28.5</v>
      </c>
      <c r="E57" s="266" t="str">
        <f>B20</f>
        <v>Amoxicillin Trihydrate &amp; Clavulanate Potassium</v>
      </c>
    </row>
    <row r="58" spans="1:12" x14ac:dyDescent="0.3">
      <c r="A58" s="193" t="s">
        <v>73</v>
      </c>
      <c r="B58" s="313">
        <f>AMOXICILLIN!C39</f>
        <v>1.0275500515116629</v>
      </c>
    </row>
    <row r="59" spans="1:12" s="75" customFormat="1" x14ac:dyDescent="0.3">
      <c r="A59" s="264" t="s">
        <v>74</v>
      </c>
      <c r="B59" s="265">
        <f>B57</f>
        <v>5</v>
      </c>
      <c r="C59" s="266" t="s">
        <v>75</v>
      </c>
      <c r="D59" s="287">
        <f>B58*B57</f>
        <v>5.1377502575583147</v>
      </c>
    </row>
    <row r="60" spans="1:12" ht="19.5" customHeight="1" x14ac:dyDescent="0.3"/>
    <row r="61" spans="1:12" s="6" customFormat="1" ht="27" customHeight="1" x14ac:dyDescent="0.4">
      <c r="A61" s="207" t="s">
        <v>76</v>
      </c>
      <c r="B61" s="295">
        <v>100</v>
      </c>
      <c r="C61" s="191"/>
      <c r="D61" s="231" t="s">
        <v>77</v>
      </c>
      <c r="E61" s="230" t="s">
        <v>78</v>
      </c>
      <c r="F61" s="230" t="s">
        <v>47</v>
      </c>
      <c r="G61" s="230" t="s">
        <v>79</v>
      </c>
      <c r="H61" s="210" t="s">
        <v>80</v>
      </c>
      <c r="L61" s="199"/>
    </row>
    <row r="62" spans="1:12" s="6" customFormat="1" ht="24" customHeight="1" x14ac:dyDescent="0.4">
      <c r="A62" s="208" t="s">
        <v>81</v>
      </c>
      <c r="B62" s="296">
        <v>1</v>
      </c>
      <c r="C62" s="393" t="s">
        <v>82</v>
      </c>
      <c r="D62" s="396">
        <f>'AMOXICILLIN 1'!D62:D65</f>
        <v>1.6500900000000001</v>
      </c>
      <c r="E62" s="259">
        <v>1</v>
      </c>
      <c r="F62" s="305"/>
      <c r="G62" s="271" t="str">
        <f>IF(ISBLANK(F62),"-",(F62/$D$51*$D$48*$B$70)*$D$59/$D$62)</f>
        <v>-</v>
      </c>
      <c r="H62" s="268" t="str">
        <f t="shared" ref="H62:H73" si="0">IF(ISBLANK(F62),"-",G62/$D$57)</f>
        <v>-</v>
      </c>
      <c r="L62" s="199"/>
    </row>
    <row r="63" spans="1:12" s="6" customFormat="1" ht="26.25" customHeight="1" x14ac:dyDescent="0.4">
      <c r="A63" s="208" t="s">
        <v>83</v>
      </c>
      <c r="B63" s="296">
        <v>1</v>
      </c>
      <c r="C63" s="394"/>
      <c r="D63" s="397"/>
      <c r="E63" s="260">
        <v>2</v>
      </c>
      <c r="F63" s="298"/>
      <c r="G63" s="272" t="str">
        <f>IF(ISBLANK(F63),"-",(F63/$D$51*$D$48*$B$70)*$D$59/$D$62)</f>
        <v>-</v>
      </c>
      <c r="H63" s="269" t="str">
        <f t="shared" si="0"/>
        <v>-</v>
      </c>
      <c r="L63" s="199"/>
    </row>
    <row r="64" spans="1:12" s="6" customFormat="1" ht="24.75" customHeight="1" x14ac:dyDescent="0.4">
      <c r="A64" s="208" t="s">
        <v>84</v>
      </c>
      <c r="B64" s="296">
        <v>1</v>
      </c>
      <c r="C64" s="394"/>
      <c r="D64" s="397"/>
      <c r="E64" s="260">
        <v>3</v>
      </c>
      <c r="F64" s="298"/>
      <c r="G64" s="272" t="str">
        <f>IF(ISBLANK(F64),"-",(F64/$D$51*$D$48*$B$70)*$D$59/$D$62)</f>
        <v>-</v>
      </c>
      <c r="H64" s="269" t="str">
        <f t="shared" si="0"/>
        <v>-</v>
      </c>
      <c r="L64" s="199"/>
    </row>
    <row r="65" spans="1:11" ht="27" customHeight="1" x14ac:dyDescent="0.4">
      <c r="A65" s="208" t="s">
        <v>85</v>
      </c>
      <c r="B65" s="296">
        <v>1</v>
      </c>
      <c r="C65" s="395"/>
      <c r="D65" s="398"/>
      <c r="E65" s="261">
        <v>4</v>
      </c>
      <c r="F65" s="306"/>
      <c r="G65" s="272" t="str">
        <f>IF(ISBLANK(F65),"-",(F65/$D$51*$D$48*$B$70)*$D$59/$D$62)</f>
        <v>-</v>
      </c>
      <c r="H65" s="269" t="str">
        <f t="shared" si="0"/>
        <v>-</v>
      </c>
    </row>
    <row r="66" spans="1:11" ht="24.75" customHeight="1" x14ac:dyDescent="0.4">
      <c r="A66" s="208" t="s">
        <v>86</v>
      </c>
      <c r="B66" s="296">
        <v>1</v>
      </c>
      <c r="C66" s="393" t="s">
        <v>87</v>
      </c>
      <c r="D66" s="396">
        <f>'AMOXICILLIN 1'!D66:D69</f>
        <v>1.03931</v>
      </c>
      <c r="E66" s="232">
        <v>1</v>
      </c>
      <c r="F66" s="298">
        <v>39682609</v>
      </c>
      <c r="G66" s="271">
        <f>IF(ISBLANK(F66),"-",(F66/$D$51*$D$48*$B$70)*$D$59/$D$66)</f>
        <v>30.125987053914564</v>
      </c>
      <c r="H66" s="268">
        <f t="shared" si="0"/>
        <v>1.0570521773303356</v>
      </c>
    </row>
    <row r="67" spans="1:11" ht="23.25" customHeight="1" x14ac:dyDescent="0.4">
      <c r="A67" s="208" t="s">
        <v>88</v>
      </c>
      <c r="B67" s="296">
        <v>1</v>
      </c>
      <c r="C67" s="394"/>
      <c r="D67" s="397"/>
      <c r="E67" s="233">
        <v>2</v>
      </c>
      <c r="F67" s="298">
        <v>39667898</v>
      </c>
      <c r="G67" s="272">
        <f>IF(ISBLANK(F67),"-",(F67/$D$51*$D$48*$B$70)*$D$59/$D$66)</f>
        <v>30.114818851855315</v>
      </c>
      <c r="H67" s="269">
        <f t="shared" si="0"/>
        <v>1.0566603105914145</v>
      </c>
    </row>
    <row r="68" spans="1:11" ht="24.75" customHeight="1" x14ac:dyDescent="0.4">
      <c r="A68" s="208" t="s">
        <v>89</v>
      </c>
      <c r="B68" s="296">
        <v>1</v>
      </c>
      <c r="C68" s="394"/>
      <c r="D68" s="397"/>
      <c r="E68" s="233">
        <v>3</v>
      </c>
      <c r="F68" s="298">
        <v>39642510</v>
      </c>
      <c r="G68" s="272">
        <f>IF(ISBLANK(F68),"-",(F68/$D$51*$D$48*$B$70)*$D$59/$D$66)</f>
        <v>30.095544953827975</v>
      </c>
      <c r="H68" s="269">
        <f t="shared" si="0"/>
        <v>1.0559840334676482</v>
      </c>
    </row>
    <row r="69" spans="1:11" ht="27" customHeight="1" x14ac:dyDescent="0.4">
      <c r="A69" s="208" t="s">
        <v>90</v>
      </c>
      <c r="B69" s="296">
        <v>1</v>
      </c>
      <c r="C69" s="395"/>
      <c r="D69" s="398"/>
      <c r="E69" s="234">
        <v>4</v>
      </c>
      <c r="F69" s="306"/>
      <c r="G69" s="273" t="str">
        <f>IF(ISBLANK(F69),"-",(F69/$D$51*$D$48*$B$70)*$D$59/$D$66)</f>
        <v>-</v>
      </c>
      <c r="H69" s="270" t="str">
        <f t="shared" si="0"/>
        <v>-</v>
      </c>
    </row>
    <row r="70" spans="1:11" ht="23.25" customHeight="1" x14ac:dyDescent="0.4">
      <c r="A70" s="208" t="s">
        <v>91</v>
      </c>
      <c r="B70" s="274">
        <f>(B69/B68)*(B67/B66)*(B65/B64)*(B63/B62)*B61</f>
        <v>100</v>
      </c>
      <c r="C70" s="393" t="s">
        <v>92</v>
      </c>
      <c r="D70" s="396">
        <f>'AMOXICILLIN 1'!D70:D73</f>
        <v>1.18106</v>
      </c>
      <c r="E70" s="232">
        <v>1</v>
      </c>
      <c r="F70" s="305">
        <v>43586179</v>
      </c>
      <c r="G70" s="271">
        <f>IF(ISBLANK(F70),"-",(F70/$D$51*$D$48*$B$70)*$D$59/$D$70)</f>
        <v>29.118098460423187</v>
      </c>
      <c r="H70" s="269">
        <f t="shared" si="0"/>
        <v>1.0216876652780065</v>
      </c>
    </row>
    <row r="71" spans="1:11" ht="22.5" customHeight="1" x14ac:dyDescent="0.4">
      <c r="A71" s="285" t="s">
        <v>93</v>
      </c>
      <c r="B71" s="307">
        <f>(D48*B70)/D57*D59</f>
        <v>3.6054387772339047</v>
      </c>
      <c r="C71" s="394"/>
      <c r="D71" s="397"/>
      <c r="E71" s="233">
        <v>2</v>
      </c>
      <c r="F71" s="298">
        <v>43630308</v>
      </c>
      <c r="G71" s="272">
        <f>IF(ISBLANK(F71),"-",(F71/$D$51*$D$48*$B$70)*$D$59/$D$70)</f>
        <v>29.147579194831227</v>
      </c>
      <c r="H71" s="269">
        <f t="shared" si="0"/>
        <v>1.0227220770116221</v>
      </c>
    </row>
    <row r="72" spans="1:11" ht="23.25" customHeight="1" x14ac:dyDescent="0.4">
      <c r="A72" s="389" t="s">
        <v>61</v>
      </c>
      <c r="B72" s="400"/>
      <c r="C72" s="394"/>
      <c r="D72" s="397"/>
      <c r="E72" s="233">
        <v>3</v>
      </c>
      <c r="F72" s="298">
        <v>43599895</v>
      </c>
      <c r="G72" s="272">
        <f>IF(ISBLANK(F72),"-",(F72/$D$51*$D$48*$B$70)*$D$59/$D$70)</f>
        <v>29.127261544860648</v>
      </c>
      <c r="H72" s="269">
        <f t="shared" si="0"/>
        <v>1.0220091770126543</v>
      </c>
    </row>
    <row r="73" spans="1:11" ht="23.25" customHeight="1" x14ac:dyDescent="0.4">
      <c r="A73" s="391"/>
      <c r="B73" s="401"/>
      <c r="C73" s="399"/>
      <c r="D73" s="398"/>
      <c r="E73" s="234">
        <v>4</v>
      </c>
      <c r="F73" s="306"/>
      <c r="G73" s="273" t="str">
        <f>IF(ISBLANK(F73),"-",(F73/$D$51*$D$48*$B$70)*$D$59/$D$70)</f>
        <v>-</v>
      </c>
      <c r="H73" s="270" t="str">
        <f t="shared" si="0"/>
        <v>-</v>
      </c>
    </row>
    <row r="74" spans="1:11" ht="26.25" customHeight="1" x14ac:dyDescent="0.4">
      <c r="A74" s="235"/>
      <c r="B74" s="235"/>
      <c r="C74" s="235"/>
      <c r="D74" s="235"/>
      <c r="E74" s="235"/>
      <c r="F74" s="236"/>
      <c r="G74" s="226" t="s">
        <v>54</v>
      </c>
      <c r="H74" s="308">
        <f>AVERAGE(H62:H73)</f>
        <v>1.0393525734486133</v>
      </c>
    </row>
    <row r="75" spans="1:11" ht="26.25" customHeight="1" x14ac:dyDescent="0.4">
      <c r="C75" s="235"/>
      <c r="D75" s="235"/>
      <c r="E75" s="235"/>
      <c r="F75" s="236"/>
      <c r="G75" s="224" t="s">
        <v>67</v>
      </c>
      <c r="H75" s="309">
        <f>STDEV(H62:H73)/H74</f>
        <v>1.8147732797817926E-2</v>
      </c>
    </row>
    <row r="76" spans="1:11" ht="27" customHeight="1" x14ac:dyDescent="0.4">
      <c r="A76" s="235"/>
      <c r="B76" s="235"/>
      <c r="C76" s="236"/>
      <c r="D76" s="237"/>
      <c r="E76" s="237"/>
      <c r="F76" s="236"/>
      <c r="G76" s="225" t="s">
        <v>68</v>
      </c>
      <c r="H76" s="310">
        <f>COUNT(H62:H73)</f>
        <v>6</v>
      </c>
    </row>
    <row r="77" spans="1:11" x14ac:dyDescent="0.3">
      <c r="A77" s="235"/>
      <c r="B77" s="235"/>
      <c r="C77" s="236"/>
      <c r="D77" s="237"/>
      <c r="E77" s="237"/>
      <c r="F77" s="237"/>
      <c r="G77" s="237"/>
      <c r="H77" s="236"/>
      <c r="I77" s="238"/>
      <c r="J77" s="242"/>
      <c r="K77" s="254"/>
    </row>
    <row r="78" spans="1:11" ht="26.25" customHeight="1" x14ac:dyDescent="0.4">
      <c r="A78" s="195" t="s">
        <v>94</v>
      </c>
      <c r="B78" s="311" t="s">
        <v>95</v>
      </c>
      <c r="C78" s="379" t="str">
        <f>B20</f>
        <v>Amoxicillin Trihydrate &amp; Clavulanate Potassium</v>
      </c>
      <c r="D78" s="379"/>
      <c r="E78" s="258" t="s">
        <v>96</v>
      </c>
      <c r="F78" s="258"/>
      <c r="G78" s="312">
        <f>H74</f>
        <v>1.0393525734486133</v>
      </c>
      <c r="H78" s="236"/>
      <c r="I78" s="238"/>
      <c r="J78" s="242"/>
      <c r="K78" s="254"/>
    </row>
    <row r="79" spans="1:11" ht="19.5" customHeight="1" x14ac:dyDescent="0.3">
      <c r="A79" s="244"/>
      <c r="B79" s="245"/>
      <c r="C79" s="246"/>
      <c r="D79" s="246"/>
      <c r="E79" s="245"/>
      <c r="F79" s="245"/>
      <c r="G79" s="245"/>
      <c r="H79" s="245"/>
    </row>
    <row r="80" spans="1:11" x14ac:dyDescent="0.3">
      <c r="A80" s="190" t="s">
        <v>26</v>
      </c>
      <c r="B80" s="379" t="s">
        <v>97</v>
      </c>
      <c r="C80" s="379"/>
      <c r="D80" s="379"/>
      <c r="E80" s="379"/>
      <c r="F80" s="379"/>
      <c r="G80" s="379"/>
      <c r="H80" s="379"/>
    </row>
    <row r="81" spans="1:8" ht="26.25" customHeight="1" x14ac:dyDescent="0.4">
      <c r="A81" s="195" t="s">
        <v>28</v>
      </c>
      <c r="B81" s="408" t="s">
        <v>116</v>
      </c>
      <c r="C81" s="402"/>
    </row>
    <row r="82" spans="1:8" ht="26.25" customHeight="1" x14ac:dyDescent="0.4">
      <c r="A82" s="197" t="s">
        <v>30</v>
      </c>
      <c r="B82" s="407" t="s">
        <v>118</v>
      </c>
      <c r="C82" s="380"/>
    </row>
    <row r="83" spans="1:8" ht="27" customHeight="1" x14ac:dyDescent="0.4">
      <c r="A83" s="197" t="s">
        <v>32</v>
      </c>
      <c r="B83" s="291">
        <v>96.4</v>
      </c>
    </row>
    <row r="84" spans="1:8" ht="27" customHeight="1" x14ac:dyDescent="0.4">
      <c r="A84" s="197" t="s">
        <v>33</v>
      </c>
      <c r="B84" s="290">
        <v>0</v>
      </c>
      <c r="C84" s="381" t="s">
        <v>34</v>
      </c>
      <c r="D84" s="382"/>
      <c r="E84" s="382"/>
      <c r="F84" s="382"/>
      <c r="G84" s="382"/>
      <c r="H84" s="383"/>
    </row>
    <row r="85" spans="1:8" ht="19.5" customHeight="1" x14ac:dyDescent="0.3">
      <c r="A85" s="197" t="s">
        <v>35</v>
      </c>
      <c r="B85" s="196">
        <f>B83-B84</f>
        <v>96.4</v>
      </c>
      <c r="C85" s="200"/>
      <c r="D85" s="200"/>
      <c r="E85" s="200"/>
      <c r="F85" s="200"/>
      <c r="G85" s="200"/>
      <c r="H85" s="201"/>
    </row>
    <row r="86" spans="1:8" ht="27" customHeight="1" x14ac:dyDescent="0.4">
      <c r="A86" s="197" t="s">
        <v>36</v>
      </c>
      <c r="B86" s="368">
        <v>199.16076000000001</v>
      </c>
      <c r="C86" s="384" t="s">
        <v>37</v>
      </c>
      <c r="D86" s="385"/>
      <c r="E86" s="385"/>
      <c r="F86" s="385"/>
      <c r="G86" s="385"/>
      <c r="H86" s="386"/>
    </row>
    <row r="87" spans="1:8" ht="27" customHeight="1" x14ac:dyDescent="0.4">
      <c r="A87" s="197" t="s">
        <v>38</v>
      </c>
      <c r="B87" s="368">
        <v>205.09</v>
      </c>
      <c r="C87" s="384" t="s">
        <v>39</v>
      </c>
      <c r="D87" s="385"/>
      <c r="E87" s="385"/>
      <c r="F87" s="385"/>
      <c r="G87" s="385"/>
      <c r="H87" s="386"/>
    </row>
    <row r="88" spans="1:8" x14ac:dyDescent="0.3">
      <c r="A88" s="197"/>
      <c r="B88" s="202"/>
      <c r="C88" s="205"/>
      <c r="D88" s="205"/>
      <c r="E88" s="205"/>
      <c r="F88" s="205"/>
      <c r="G88" s="205"/>
      <c r="H88" s="205"/>
    </row>
    <row r="89" spans="1:8" x14ac:dyDescent="0.3">
      <c r="A89" s="197" t="s">
        <v>40</v>
      </c>
      <c r="B89" s="206">
        <f>B86/B87</f>
        <v>0.97108957043249311</v>
      </c>
      <c r="C89" s="191" t="s">
        <v>41</v>
      </c>
    </row>
    <row r="90" spans="1:8" ht="19.5" customHeight="1" x14ac:dyDescent="0.3">
      <c r="A90" s="197"/>
      <c r="B90" s="196"/>
      <c r="C90" s="198"/>
      <c r="D90" s="198"/>
      <c r="E90" s="198"/>
      <c r="F90" s="198"/>
      <c r="G90" s="198"/>
    </row>
    <row r="91" spans="1:8" ht="27" customHeight="1" x14ac:dyDescent="0.4">
      <c r="A91" s="207" t="s">
        <v>42</v>
      </c>
      <c r="B91" s="295">
        <v>50</v>
      </c>
      <c r="D91" s="387" t="s">
        <v>43</v>
      </c>
      <c r="E91" s="388"/>
      <c r="F91" s="251" t="s">
        <v>44</v>
      </c>
      <c r="G91" s="252"/>
      <c r="H91" s="198"/>
    </row>
    <row r="92" spans="1:8" ht="26.25" customHeight="1" x14ac:dyDescent="0.4">
      <c r="A92" s="208" t="s">
        <v>45</v>
      </c>
      <c r="B92" s="296">
        <v>1</v>
      </c>
      <c r="C92" s="210" t="s">
        <v>46</v>
      </c>
      <c r="D92" s="211" t="s">
        <v>47</v>
      </c>
      <c r="E92" s="212" t="s">
        <v>48</v>
      </c>
      <c r="F92" s="211" t="s">
        <v>47</v>
      </c>
      <c r="G92" s="212" t="s">
        <v>48</v>
      </c>
      <c r="H92" s="198"/>
    </row>
    <row r="93" spans="1:8" ht="26.25" customHeight="1" x14ac:dyDescent="0.4">
      <c r="A93" s="208" t="s">
        <v>49</v>
      </c>
      <c r="B93" s="296">
        <v>1</v>
      </c>
      <c r="C93" s="213">
        <v>1</v>
      </c>
      <c r="D93" s="297">
        <v>125496786</v>
      </c>
      <c r="E93" s="247">
        <f>IF(ISBLANK(D93),"-",$D$103/$D$100*D93)</f>
        <v>130154460.15595901</v>
      </c>
      <c r="F93" s="297">
        <v>134464228</v>
      </c>
      <c r="G93" s="247">
        <f>IF(ISBLANK(F93),"-",$D$103/$F$100*F93)</f>
        <v>130107210.5020998</v>
      </c>
      <c r="H93" s="198"/>
    </row>
    <row r="94" spans="1:8" ht="26.25" customHeight="1" x14ac:dyDescent="0.4">
      <c r="A94" s="208" t="s">
        <v>50</v>
      </c>
      <c r="B94" s="296">
        <v>1</v>
      </c>
      <c r="C94" s="209">
        <v>2</v>
      </c>
      <c r="D94" s="298">
        <v>125366824</v>
      </c>
      <c r="E94" s="248">
        <f>IF(ISBLANK(D94),"-",$D$103/$D$100*D94)</f>
        <v>130019674.76033311</v>
      </c>
      <c r="F94" s="298">
        <v>134821598</v>
      </c>
      <c r="G94" s="248">
        <f>IF(ISBLANK(F94),"-",$D$103/$F$100*F94)</f>
        <v>130453000.71343493</v>
      </c>
      <c r="H94" s="198"/>
    </row>
    <row r="95" spans="1:8" ht="26.25" customHeight="1" x14ac:dyDescent="0.4">
      <c r="A95" s="208" t="s">
        <v>51</v>
      </c>
      <c r="B95" s="296">
        <v>1</v>
      </c>
      <c r="C95" s="209">
        <v>3</v>
      </c>
      <c r="D95" s="298">
        <v>125544123</v>
      </c>
      <c r="E95" s="248">
        <f>IF(ISBLANK(D95),"-",$D$103/$D$100*D95)</f>
        <v>130203554.01626235</v>
      </c>
      <c r="F95" s="298">
        <v>134821064</v>
      </c>
      <c r="G95" s="248">
        <f>IF(ISBLANK(F95),"-",$D$103/$F$100*F95)</f>
        <v>130452484.01653019</v>
      </c>
    </row>
    <row r="96" spans="1:8" ht="26.25" customHeight="1" x14ac:dyDescent="0.4">
      <c r="A96" s="208" t="s">
        <v>52</v>
      </c>
      <c r="B96" s="296">
        <v>1</v>
      </c>
      <c r="C96" s="215">
        <v>4</v>
      </c>
      <c r="D96" s="299"/>
      <c r="E96" s="249" t="str">
        <f>IF(ISBLANK(D96),"-",$D$103/$D$100*D96)</f>
        <v>-</v>
      </c>
      <c r="F96" s="299"/>
      <c r="G96" s="249" t="str">
        <f>IF(ISBLANK(F96),"-",$D$103/$F$100*F96)</f>
        <v>-</v>
      </c>
    </row>
    <row r="97" spans="1:7" ht="27" customHeight="1" x14ac:dyDescent="0.4">
      <c r="A97" s="208" t="s">
        <v>53</v>
      </c>
      <c r="B97" s="296">
        <v>1</v>
      </c>
      <c r="C97" s="216" t="s">
        <v>54</v>
      </c>
      <c r="D97" s="217">
        <f>AVERAGE(D93:D96)</f>
        <v>125469244.33333333</v>
      </c>
      <c r="E97" s="218">
        <f>AVERAGE(E93:E96)</f>
        <v>130125896.3108515</v>
      </c>
      <c r="F97" s="217">
        <f>AVERAGE(F93:F96)</f>
        <v>134702296.66666666</v>
      </c>
      <c r="G97" s="218">
        <f>AVERAGE(G93:G96)</f>
        <v>130337565.07735498</v>
      </c>
    </row>
    <row r="98" spans="1:7" ht="26.25" customHeight="1" x14ac:dyDescent="0.4">
      <c r="A98" s="208" t="s">
        <v>55</v>
      </c>
      <c r="B98" s="291">
        <v>1</v>
      </c>
      <c r="C98" s="277" t="s">
        <v>56</v>
      </c>
      <c r="D98" s="301">
        <v>10.3</v>
      </c>
      <c r="E98" s="214"/>
      <c r="F98" s="300">
        <v>11.04</v>
      </c>
      <c r="G98" s="253"/>
    </row>
    <row r="99" spans="1:7" ht="26.25" customHeight="1" x14ac:dyDescent="0.4">
      <c r="A99" s="208" t="s">
        <v>57</v>
      </c>
      <c r="B99" s="291">
        <v>1</v>
      </c>
      <c r="C99" s="278" t="s">
        <v>58</v>
      </c>
      <c r="D99" s="279">
        <f>D98*$B$89</f>
        <v>10.002222575454679</v>
      </c>
      <c r="E99" s="220"/>
      <c r="F99" s="219">
        <f>F98*$B$89</f>
        <v>10.720828857574723</v>
      </c>
      <c r="G99" s="222"/>
    </row>
    <row r="100" spans="1:7" ht="19.5" customHeight="1" x14ac:dyDescent="0.3">
      <c r="A100" s="208" t="s">
        <v>59</v>
      </c>
      <c r="B100" s="275">
        <f>(B99/B98)*(B97/B96)*(B95/B94)*(B93/B92)*B91</f>
        <v>50</v>
      </c>
      <c r="C100" s="278" t="s">
        <v>60</v>
      </c>
      <c r="D100" s="280">
        <f>D99*$B$85/100</f>
        <v>9.6421425627383108</v>
      </c>
      <c r="E100" s="222"/>
      <c r="F100" s="221">
        <f>F99*$B$85/100</f>
        <v>10.334879018702033</v>
      </c>
      <c r="G100" s="222"/>
    </row>
    <row r="101" spans="1:7" ht="19.5" customHeight="1" x14ac:dyDescent="0.3">
      <c r="A101" s="389" t="s">
        <v>61</v>
      </c>
      <c r="B101" s="390"/>
      <c r="C101" s="278" t="s">
        <v>62</v>
      </c>
      <c r="D101" s="279">
        <f>D100/$B$100</f>
        <v>0.19284285125476622</v>
      </c>
      <c r="E101" s="222"/>
      <c r="F101" s="223">
        <f>F100/$B$100</f>
        <v>0.20669758037404065</v>
      </c>
      <c r="G101" s="222"/>
    </row>
    <row r="102" spans="1:7" ht="27" customHeight="1" x14ac:dyDescent="0.4">
      <c r="A102" s="391"/>
      <c r="B102" s="392"/>
      <c r="C102" s="278" t="s">
        <v>63</v>
      </c>
      <c r="D102" s="302">
        <v>0.2</v>
      </c>
      <c r="E102" s="253"/>
      <c r="F102" s="253"/>
      <c r="G102" s="253"/>
    </row>
    <row r="103" spans="1:7" x14ac:dyDescent="0.3">
      <c r="C103" s="278" t="s">
        <v>64</v>
      </c>
      <c r="D103" s="280">
        <f>D102*$B$100</f>
        <v>10</v>
      </c>
      <c r="E103" s="222"/>
      <c r="F103" s="222"/>
      <c r="G103" s="222"/>
    </row>
    <row r="104" spans="1:7" ht="19.5" customHeight="1" x14ac:dyDescent="0.3">
      <c r="C104" s="281" t="s">
        <v>65</v>
      </c>
      <c r="D104" s="282">
        <f>D103/B89</f>
        <v>10.29771125597231</v>
      </c>
      <c r="E104" s="241"/>
      <c r="F104" s="241"/>
      <c r="G104" s="241"/>
    </row>
    <row r="105" spans="1:7" x14ac:dyDescent="0.3">
      <c r="C105" s="283" t="s">
        <v>66</v>
      </c>
      <c r="D105" s="284">
        <f>AVERAGE(E93:E96,G93:G96)</f>
        <v>130231730.69410323</v>
      </c>
      <c r="E105" s="240"/>
      <c r="F105" s="240"/>
      <c r="G105" s="240"/>
    </row>
    <row r="106" spans="1:7" x14ac:dyDescent="0.3">
      <c r="C106" s="224" t="s">
        <v>67</v>
      </c>
      <c r="D106" s="227">
        <f>STDEV(E93:E96,G93:G96)/D105</f>
        <v>1.3945951777652738E-3</v>
      </c>
      <c r="E106" s="220"/>
      <c r="F106" s="220"/>
      <c r="G106" s="220"/>
    </row>
    <row r="107" spans="1:7" ht="19.5" customHeight="1" x14ac:dyDescent="0.3">
      <c r="C107" s="225" t="s">
        <v>68</v>
      </c>
      <c r="D107" s="228">
        <f>COUNT(E93:E96,G93:G96)</f>
        <v>6</v>
      </c>
      <c r="E107" s="220"/>
      <c r="F107" s="220"/>
      <c r="G107" s="220"/>
    </row>
    <row r="109" spans="1:7" x14ac:dyDescent="0.3">
      <c r="A109" s="190" t="s">
        <v>26</v>
      </c>
      <c r="B109" s="229" t="s">
        <v>69</v>
      </c>
    </row>
    <row r="110" spans="1:7" x14ac:dyDescent="0.3">
      <c r="A110" s="191" t="s">
        <v>70</v>
      </c>
      <c r="B110" s="193" t="str">
        <f>B21</f>
        <v>Amoxicillin Trihydrate Eq. to Amoxicillin 200mg &amp; Clavulanate Potassium Eq. to Clavulanic Acid 28.5mg per 5ml</v>
      </c>
    </row>
    <row r="111" spans="1:7" ht="26.25" customHeight="1" x14ac:dyDescent="0.4">
      <c r="A111" s="286" t="s">
        <v>71</v>
      </c>
      <c r="B111" s="303">
        <v>5</v>
      </c>
      <c r="C111" s="266" t="s">
        <v>72</v>
      </c>
      <c r="D111" s="304">
        <v>28.5</v>
      </c>
      <c r="E111" s="266" t="str">
        <f>B20</f>
        <v>Amoxicillin Trihydrate &amp; Clavulanate Potassium</v>
      </c>
    </row>
    <row r="112" spans="1:7" x14ac:dyDescent="0.3">
      <c r="A112" s="193" t="s">
        <v>73</v>
      </c>
      <c r="B112" s="313">
        <f>AMOXICILLIN!C39</f>
        <v>1.0275500515116629</v>
      </c>
    </row>
    <row r="113" spans="1:8" x14ac:dyDescent="0.3">
      <c r="A113" s="264" t="s">
        <v>74</v>
      </c>
      <c r="B113" s="265">
        <f>B111</f>
        <v>5</v>
      </c>
      <c r="C113" s="266" t="s">
        <v>75</v>
      </c>
      <c r="D113" s="287">
        <f>B112*B111</f>
        <v>5.1377502575583147</v>
      </c>
      <c r="E113" s="267"/>
      <c r="F113" s="267"/>
      <c r="G113" s="267"/>
      <c r="H113" s="267"/>
    </row>
    <row r="114" spans="1:8" ht="19.5" customHeight="1" x14ac:dyDescent="0.3"/>
    <row r="115" spans="1:8" ht="27" customHeight="1" x14ac:dyDescent="0.4">
      <c r="A115" s="207" t="s">
        <v>76</v>
      </c>
      <c r="B115" s="295">
        <v>100</v>
      </c>
      <c r="D115" s="231" t="s">
        <v>77</v>
      </c>
      <c r="E115" s="230" t="s">
        <v>78</v>
      </c>
      <c r="F115" s="230" t="s">
        <v>47</v>
      </c>
      <c r="G115" s="230" t="s">
        <v>79</v>
      </c>
      <c r="H115" s="210" t="s">
        <v>80</v>
      </c>
    </row>
    <row r="116" spans="1:8" ht="26.25" customHeight="1" x14ac:dyDescent="0.4">
      <c r="A116" s="208" t="s">
        <v>81</v>
      </c>
      <c r="B116" s="296">
        <v>1</v>
      </c>
      <c r="C116" s="393" t="s">
        <v>82</v>
      </c>
      <c r="D116" s="396">
        <v>1.36093</v>
      </c>
      <c r="E116" s="259">
        <v>1</v>
      </c>
      <c r="F116" s="305">
        <v>47253639</v>
      </c>
      <c r="G116" s="271">
        <f>IF(ISBLANK(F116),"-",(F116/$D$105*$D$102*$B$124)*$D$113/$D$116)</f>
        <v>27.395904570247868</v>
      </c>
      <c r="H116" s="317">
        <f t="shared" ref="H116:H127" si="1">IF(ISBLANK(F116),"-",G116/$D$111)</f>
        <v>0.96125980948238132</v>
      </c>
    </row>
    <row r="117" spans="1:8" ht="26.25" customHeight="1" x14ac:dyDescent="0.4">
      <c r="A117" s="208" t="s">
        <v>83</v>
      </c>
      <c r="B117" s="296">
        <v>1</v>
      </c>
      <c r="C117" s="394"/>
      <c r="D117" s="397"/>
      <c r="E117" s="260">
        <v>2</v>
      </c>
      <c r="F117" s="298">
        <v>46994794</v>
      </c>
      <c r="G117" s="272">
        <f>IF(ISBLANK(F117),"-",(F117/$D$105*$D$102*$B$124)*$D$113/$D$116)</f>
        <v>27.245835854513917</v>
      </c>
      <c r="H117" s="318">
        <f t="shared" si="1"/>
        <v>0.9559942405092603</v>
      </c>
    </row>
    <row r="118" spans="1:8" ht="26.25" customHeight="1" x14ac:dyDescent="0.4">
      <c r="A118" s="208" t="s">
        <v>84</v>
      </c>
      <c r="B118" s="296">
        <v>1</v>
      </c>
      <c r="C118" s="394"/>
      <c r="D118" s="397"/>
      <c r="E118" s="260">
        <v>3</v>
      </c>
      <c r="F118" s="298">
        <v>47116543</v>
      </c>
      <c r="G118" s="272">
        <f>IF(ISBLANK(F118),"-",(F118/$D$105*$D$102*$B$124)*$D$113/$D$116)</f>
        <v>27.316421402126942</v>
      </c>
      <c r="H118" s="318">
        <f t="shared" si="1"/>
        <v>0.95847092639041898</v>
      </c>
    </row>
    <row r="119" spans="1:8" ht="27" customHeight="1" x14ac:dyDescent="0.4">
      <c r="A119" s="208" t="s">
        <v>85</v>
      </c>
      <c r="B119" s="296">
        <v>1</v>
      </c>
      <c r="C119" s="395"/>
      <c r="D119" s="398"/>
      <c r="E119" s="261">
        <v>4</v>
      </c>
      <c r="F119" s="306"/>
      <c r="G119" s="273" t="str">
        <f>IF(ISBLANK(F119),"-",(F119/$D$105*$D$102*$B$124)*$D$113/$D$116)</f>
        <v>-</v>
      </c>
      <c r="H119" s="319" t="str">
        <f t="shared" si="1"/>
        <v>-</v>
      </c>
    </row>
    <row r="120" spans="1:8" ht="26.25" customHeight="1" x14ac:dyDescent="0.4">
      <c r="A120" s="208" t="s">
        <v>86</v>
      </c>
      <c r="B120" s="296">
        <v>1</v>
      </c>
      <c r="C120" s="393" t="s">
        <v>87</v>
      </c>
      <c r="D120" s="396">
        <v>1.16082</v>
      </c>
      <c r="E120" s="232">
        <v>1</v>
      </c>
      <c r="F120" s="298">
        <v>40372672</v>
      </c>
      <c r="G120" s="271">
        <f>IF(ISBLANK(F120),"-",(F120/$D$105*$D$102*$B$124)*$D$113/$D$120)</f>
        <v>27.441559249762964</v>
      </c>
      <c r="H120" s="317">
        <f t="shared" si="1"/>
        <v>0.96286172806185844</v>
      </c>
    </row>
    <row r="121" spans="1:8" ht="26.25" customHeight="1" x14ac:dyDescent="0.4">
      <c r="A121" s="208" t="s">
        <v>88</v>
      </c>
      <c r="B121" s="296">
        <v>1</v>
      </c>
      <c r="C121" s="394"/>
      <c r="D121" s="397"/>
      <c r="E121" s="233">
        <v>2</v>
      </c>
      <c r="F121" s="298">
        <v>40254472</v>
      </c>
      <c r="G121" s="272">
        <f>IF(ISBLANK(F121),"-",(F121/$D$105*$D$102*$B$124)*$D$113/$D$120)</f>
        <v>27.361217965853847</v>
      </c>
      <c r="H121" s="318">
        <f t="shared" si="1"/>
        <v>0.96004273564399467</v>
      </c>
    </row>
    <row r="122" spans="1:8" ht="26.25" customHeight="1" x14ac:dyDescent="0.4">
      <c r="A122" s="208" t="s">
        <v>89</v>
      </c>
      <c r="B122" s="296">
        <v>1</v>
      </c>
      <c r="C122" s="394"/>
      <c r="D122" s="397"/>
      <c r="E122" s="233">
        <v>3</v>
      </c>
      <c r="F122" s="298">
        <v>40207556</v>
      </c>
      <c r="G122" s="272">
        <f>IF(ISBLANK(F122),"-",(F122/$D$105*$D$102*$B$124)*$D$113/$D$120)</f>
        <v>27.329328865381076</v>
      </c>
      <c r="H122" s="318">
        <f t="shared" si="1"/>
        <v>0.95892381983793251</v>
      </c>
    </row>
    <row r="123" spans="1:8" ht="27" customHeight="1" x14ac:dyDescent="0.4">
      <c r="A123" s="208" t="s">
        <v>90</v>
      </c>
      <c r="B123" s="296">
        <v>1</v>
      </c>
      <c r="C123" s="395"/>
      <c r="D123" s="398"/>
      <c r="E123" s="234">
        <v>4</v>
      </c>
      <c r="F123" s="306"/>
      <c r="G123" s="273" t="str">
        <f>IF(ISBLANK(F123),"-",(F123/$D$105*$D$102*$B$124)*$D$113/$D$120)</f>
        <v>-</v>
      </c>
      <c r="H123" s="319" t="str">
        <f t="shared" si="1"/>
        <v>-</v>
      </c>
    </row>
    <row r="124" spans="1:8" ht="26.25" customHeight="1" x14ac:dyDescent="0.4">
      <c r="A124" s="208" t="s">
        <v>91</v>
      </c>
      <c r="B124" s="274">
        <f>(B123/B122)*(B121/B120)*(B119/B118)*(B117/B116)*B115</f>
        <v>100</v>
      </c>
      <c r="C124" s="393" t="s">
        <v>92</v>
      </c>
      <c r="D124" s="396">
        <v>1.3049200000000001</v>
      </c>
      <c r="E124" s="232">
        <v>1</v>
      </c>
      <c r="F124" s="305">
        <v>45233790</v>
      </c>
      <c r="G124" s="271">
        <f>IF(ISBLANK(F124),"-",(F124/$D$105*$D$102*$B$124)*$D$113/$D$124)</f>
        <v>27.350499567424542</v>
      </c>
      <c r="H124" s="317">
        <f t="shared" si="1"/>
        <v>0.95966665148858044</v>
      </c>
    </row>
    <row r="125" spans="1:8" ht="27" customHeight="1" x14ac:dyDescent="0.4">
      <c r="A125" s="285" t="s">
        <v>93</v>
      </c>
      <c r="B125" s="307">
        <f>(D102*B124)/D111*D113</f>
        <v>3.6054387772339047</v>
      </c>
      <c r="C125" s="394"/>
      <c r="D125" s="397"/>
      <c r="E125" s="233">
        <v>2</v>
      </c>
      <c r="F125" s="298">
        <v>45138454</v>
      </c>
      <c r="G125" s="272">
        <f>IF(ISBLANK(F125),"-",(F125/$D$105*$D$102*$B$124)*$D$113/$D$124)</f>
        <v>27.292854890143239</v>
      </c>
      <c r="H125" s="318">
        <f t="shared" si="1"/>
        <v>0.95764403123309616</v>
      </c>
    </row>
    <row r="126" spans="1:8" ht="26.25" customHeight="1" x14ac:dyDescent="0.4">
      <c r="A126" s="389" t="s">
        <v>61</v>
      </c>
      <c r="B126" s="400"/>
      <c r="C126" s="394"/>
      <c r="D126" s="397"/>
      <c r="E126" s="233">
        <v>3</v>
      </c>
      <c r="F126" s="298">
        <v>45139168</v>
      </c>
      <c r="G126" s="272">
        <f>IF(ISBLANK(F126),"-",(F126/$D$105*$D$102*$B$124)*$D$113/$D$124)</f>
        <v>27.293286608482369</v>
      </c>
      <c r="H126" s="318">
        <f t="shared" si="1"/>
        <v>0.95765917924499544</v>
      </c>
    </row>
    <row r="127" spans="1:8" ht="27" customHeight="1" x14ac:dyDescent="0.4">
      <c r="A127" s="391"/>
      <c r="B127" s="401"/>
      <c r="C127" s="399"/>
      <c r="D127" s="398"/>
      <c r="E127" s="234">
        <v>4</v>
      </c>
      <c r="F127" s="306"/>
      <c r="G127" s="273" t="str">
        <f>IF(ISBLANK(F127),"-",(F127/$D$105*$D$102*$B$124)*$D$113/$D$124)</f>
        <v>-</v>
      </c>
      <c r="H127" s="319" t="str">
        <f t="shared" si="1"/>
        <v>-</v>
      </c>
    </row>
    <row r="128" spans="1:8" ht="26.25" customHeight="1" x14ac:dyDescent="0.4">
      <c r="A128" s="235"/>
      <c r="B128" s="235"/>
      <c r="C128" s="235"/>
      <c r="D128" s="235"/>
      <c r="E128" s="235"/>
      <c r="F128" s="236"/>
      <c r="G128" s="226" t="s">
        <v>54</v>
      </c>
      <c r="H128" s="308">
        <f>AVERAGE(H116:H127)</f>
        <v>0.95916923576583535</v>
      </c>
    </row>
    <row r="129" spans="1:9" ht="26.25" customHeight="1" x14ac:dyDescent="0.4">
      <c r="C129" s="235"/>
      <c r="D129" s="235"/>
      <c r="E129" s="235"/>
      <c r="F129" s="236"/>
      <c r="G129" s="224" t="s">
        <v>67</v>
      </c>
      <c r="H129" s="309">
        <f>STDEV(H116:H127)/H128</f>
        <v>2.1572108707446579E-3</v>
      </c>
    </row>
    <row r="130" spans="1:9" ht="27" customHeight="1" x14ac:dyDescent="0.4">
      <c r="A130" s="235"/>
      <c r="B130" s="235"/>
      <c r="C130" s="236"/>
      <c r="D130" s="237"/>
      <c r="E130" s="237"/>
      <c r="F130" s="236"/>
      <c r="G130" s="225" t="s">
        <v>68</v>
      </c>
      <c r="H130" s="310">
        <f>COUNT(H116:H127)</f>
        <v>9</v>
      </c>
    </row>
    <row r="131" spans="1:9" x14ac:dyDescent="0.3">
      <c r="A131" s="235"/>
      <c r="B131" s="235"/>
      <c r="C131" s="236"/>
      <c r="D131" s="237"/>
      <c r="E131" s="237"/>
      <c r="F131" s="237"/>
      <c r="G131" s="237"/>
      <c r="H131" s="236"/>
    </row>
    <row r="132" spans="1:9" ht="26.25" customHeight="1" x14ac:dyDescent="0.4">
      <c r="A132" s="195" t="s">
        <v>94</v>
      </c>
      <c r="B132" s="311" t="s">
        <v>95</v>
      </c>
      <c r="C132" s="379" t="str">
        <f>B20</f>
        <v>Amoxicillin Trihydrate &amp; Clavulanate Potassium</v>
      </c>
      <c r="D132" s="379"/>
      <c r="E132" s="258" t="s">
        <v>96</v>
      </c>
      <c r="F132" s="258"/>
      <c r="G132" s="312">
        <f>H128</f>
        <v>0.95916923576583535</v>
      </c>
      <c r="H132" s="236"/>
    </row>
    <row r="133" spans="1:9" ht="19.5" customHeight="1" x14ac:dyDescent="0.3">
      <c r="A133" s="315"/>
      <c r="B133" s="245"/>
      <c r="C133" s="246"/>
      <c r="D133" s="246"/>
      <c r="E133" s="245"/>
      <c r="F133" s="245"/>
      <c r="G133" s="245"/>
      <c r="H133" s="245"/>
    </row>
    <row r="134" spans="1:9" ht="83.1" customHeight="1" x14ac:dyDescent="0.3">
      <c r="A134" s="242" t="s">
        <v>23</v>
      </c>
      <c r="B134" s="288" t="s">
        <v>119</v>
      </c>
      <c r="C134" s="288"/>
      <c r="D134" s="235"/>
      <c r="E134" s="413">
        <v>42293</v>
      </c>
      <c r="F134" s="238"/>
      <c r="G134" s="262"/>
      <c r="H134" s="262"/>
      <c r="I134" s="238"/>
    </row>
    <row r="135" spans="1:9" ht="83.1" customHeight="1" x14ac:dyDescent="0.3">
      <c r="A135" s="242" t="s">
        <v>24</v>
      </c>
      <c r="B135" s="289" t="s">
        <v>120</v>
      </c>
      <c r="C135" s="289"/>
      <c r="D135" s="250"/>
      <c r="E135" s="414">
        <v>42305</v>
      </c>
      <c r="F135" s="238"/>
      <c r="G135" s="263"/>
      <c r="H135" s="263"/>
      <c r="I135" s="258"/>
    </row>
    <row r="136" spans="1:9" x14ac:dyDescent="0.3">
      <c r="A136" s="235"/>
      <c r="B136" s="236"/>
      <c r="C136" s="237"/>
      <c r="D136" s="237"/>
      <c r="E136" s="237"/>
      <c r="F136" s="237"/>
      <c r="G136" s="236"/>
      <c r="H136" s="236"/>
      <c r="I136" s="238"/>
    </row>
    <row r="137" spans="1:9" x14ac:dyDescent="0.3">
      <c r="A137" s="235"/>
      <c r="B137" s="235"/>
      <c r="C137" s="236"/>
      <c r="D137" s="237"/>
      <c r="E137" s="237"/>
      <c r="F137" s="237"/>
      <c r="G137" s="237"/>
      <c r="H137" s="236"/>
      <c r="I137" s="238"/>
    </row>
    <row r="138" spans="1:9" ht="27" customHeight="1" x14ac:dyDescent="0.3">
      <c r="A138" s="235"/>
      <c r="B138" s="235"/>
      <c r="C138" s="236"/>
      <c r="D138" s="237"/>
      <c r="E138" s="237"/>
      <c r="F138" s="237"/>
      <c r="G138" s="237"/>
      <c r="H138" s="236"/>
      <c r="I138" s="238"/>
    </row>
    <row r="139" spans="1:9" x14ac:dyDescent="0.3">
      <c r="A139" s="235"/>
      <c r="B139" s="235"/>
      <c r="C139" s="236"/>
      <c r="D139" s="237"/>
      <c r="E139" s="237"/>
      <c r="F139" s="237"/>
      <c r="G139" s="237"/>
      <c r="H139" s="236"/>
      <c r="I139" s="238"/>
    </row>
    <row r="140" spans="1:9" ht="27" customHeight="1" x14ac:dyDescent="0.3">
      <c r="A140" s="235"/>
      <c r="B140" s="235"/>
      <c r="C140" s="236"/>
      <c r="D140" s="237"/>
      <c r="E140" s="237"/>
      <c r="F140" s="237"/>
      <c r="G140" s="237"/>
      <c r="H140" s="236"/>
      <c r="I140" s="238"/>
    </row>
    <row r="141" spans="1:9" ht="27" customHeight="1" x14ac:dyDescent="0.3">
      <c r="A141" s="235"/>
      <c r="B141" s="235"/>
      <c r="C141" s="236"/>
      <c r="D141" s="237"/>
      <c r="E141" s="237"/>
      <c r="F141" s="237"/>
      <c r="G141" s="237"/>
      <c r="H141" s="236"/>
      <c r="I141" s="238"/>
    </row>
    <row r="142" spans="1:9" x14ac:dyDescent="0.3">
      <c r="A142" s="235"/>
      <c r="B142" s="235"/>
      <c r="C142" s="236"/>
      <c r="D142" s="237"/>
      <c r="E142" s="237"/>
      <c r="F142" s="237"/>
      <c r="G142" s="237"/>
      <c r="H142" s="236"/>
      <c r="I142" s="238"/>
    </row>
    <row r="143" spans="1:9" x14ac:dyDescent="0.3">
      <c r="A143" s="235"/>
      <c r="B143" s="235"/>
      <c r="C143" s="236"/>
      <c r="D143" s="237"/>
      <c r="E143" s="237"/>
      <c r="F143" s="237"/>
      <c r="G143" s="237"/>
      <c r="H143" s="236"/>
      <c r="I143" s="238"/>
    </row>
    <row r="144" spans="1:9" x14ac:dyDescent="0.3">
      <c r="A144" s="235"/>
      <c r="B144" s="235"/>
      <c r="C144" s="236"/>
      <c r="D144" s="237"/>
      <c r="E144" s="237"/>
      <c r="F144" s="237"/>
      <c r="G144" s="237"/>
      <c r="H144" s="236"/>
      <c r="I144" s="238"/>
    </row>
    <row r="250" spans="1:1" x14ac:dyDescent="0.3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AMOXICILLIN</vt:lpstr>
      <vt:lpstr>AMOXICILLIN 1</vt:lpstr>
      <vt:lpstr>Clavulanate</vt:lpstr>
      <vt:lpstr>'AMOXICILLIN 1'!Print_Area</vt:lpstr>
      <vt:lpstr>Clavulanate!Print_Area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2015-10-28T11:58:45Z</dcterms:modified>
</cp:coreProperties>
</file>