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Imida SST" sheetId="5" r:id="rId1"/>
    <sheet name="Imidacloprid" sheetId="2" r:id="rId2"/>
    <sheet name="Moxidectin" sheetId="3" r:id="rId3"/>
    <sheet name="Moxi SST" sheetId="4" r:id="rId4"/>
  </sheets>
  <definedNames>
    <definedName name="_xlnm.Print_Area" localSheetId="1">Imidacloprid!$A$1:$H$81</definedName>
    <definedName name="_xlnm.Print_Area" localSheetId="2">Moxidectin!$A$1:$H$81</definedName>
  </definedNames>
  <calcPr calcId="145621"/>
</workbook>
</file>

<file path=xl/calcChain.xml><?xml version="1.0" encoding="utf-8"?>
<calcChain xmlns="http://schemas.openxmlformats.org/spreadsheetml/2006/main">
  <c r="B39" i="5" l="1"/>
  <c r="E37" i="5"/>
  <c r="D37" i="5"/>
  <c r="C37" i="5"/>
  <c r="B37" i="5"/>
  <c r="B38" i="5" s="1"/>
  <c r="B39" i="4"/>
  <c r="E37" i="4"/>
  <c r="D37" i="4"/>
  <c r="C37" i="4"/>
  <c r="B37" i="4"/>
  <c r="B38" i="4" s="1"/>
  <c r="H72" i="3" l="1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D58" i="3"/>
  <c r="B70" i="3" s="1"/>
  <c r="B58" i="3"/>
  <c r="E56" i="3"/>
  <c r="B55" i="3"/>
  <c r="B45" i="3"/>
  <c r="D48" i="3" s="1"/>
  <c r="D49" i="3" s="1"/>
  <c r="D44" i="3"/>
  <c r="F42" i="3"/>
  <c r="D42" i="3"/>
  <c r="G41" i="3"/>
  <c r="E41" i="3"/>
  <c r="E40" i="3"/>
  <c r="G39" i="3"/>
  <c r="G38" i="3"/>
  <c r="E38" i="3"/>
  <c r="B34" i="3"/>
  <c r="F44" i="3" s="1"/>
  <c r="B30" i="3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H62" i="2"/>
  <c r="G62" i="2"/>
  <c r="G61" i="2"/>
  <c r="H61" i="2" s="1"/>
  <c r="D58" i="2"/>
  <c r="B70" i="2" s="1"/>
  <c r="B58" i="2"/>
  <c r="E56" i="2"/>
  <c r="B55" i="2"/>
  <c r="B45" i="2"/>
  <c r="D48" i="2" s="1"/>
  <c r="D49" i="2" s="1"/>
  <c r="D44" i="2"/>
  <c r="G41" i="2"/>
  <c r="E41" i="2"/>
  <c r="B34" i="2"/>
  <c r="F44" i="2" s="1"/>
  <c r="B30" i="2"/>
  <c r="G40" i="3" l="1"/>
  <c r="E39" i="3"/>
  <c r="H75" i="3"/>
  <c r="D50" i="3"/>
  <c r="D51" i="3" s="1"/>
  <c r="G42" i="3"/>
  <c r="F45" i="3"/>
  <c r="F46" i="3" s="1"/>
  <c r="D45" i="3"/>
  <c r="D46" i="3" s="1"/>
  <c r="H75" i="2"/>
  <c r="D45" i="2"/>
  <c r="F45" i="2"/>
  <c r="H73" i="2"/>
  <c r="H74" i="2" s="1"/>
  <c r="D52" i="3"/>
  <c r="H73" i="3"/>
  <c r="H74" i="3" s="1"/>
  <c r="E42" i="3"/>
  <c r="F46" i="2" l="1"/>
  <c r="G39" i="2"/>
  <c r="G38" i="2"/>
  <c r="G42" i="2" s="1"/>
  <c r="G40" i="2"/>
  <c r="D46" i="2"/>
  <c r="E38" i="2"/>
  <c r="E39" i="2"/>
  <c r="E40" i="2"/>
  <c r="E42" i="2" l="1"/>
  <c r="D50" i="2"/>
  <c r="D51" i="2" s="1"/>
  <c r="D52" i="2"/>
</calcChain>
</file>

<file path=xl/sharedStrings.xml><?xml version="1.0" encoding="utf-8"?>
<sst xmlns="http://schemas.openxmlformats.org/spreadsheetml/2006/main" count="258" uniqueCount="103">
  <si>
    <t>Analysis Report</t>
  </si>
  <si>
    <t>Sample Name:</t>
  </si>
  <si>
    <t>ADVOCATE (for large cats) 0.8ml</t>
  </si>
  <si>
    <t>Laboratory Ref No:</t>
  </si>
  <si>
    <t>NDQD201501040</t>
  </si>
  <si>
    <t>Active Ingredient:</t>
  </si>
  <si>
    <t>Imidacloprid &amp; Moxidectin</t>
  </si>
  <si>
    <t>Label Claim:</t>
  </si>
  <si>
    <t>Imidacloprid 80mg &amp; Moxidectin 8mg</t>
  </si>
  <si>
    <t>Date Analysis Started:</t>
  </si>
  <si>
    <t>2015-01-29 06:49:17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</si>
  <si>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</si>
  <si>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</si>
  <si>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</si>
  <si>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</si>
  <si>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</si>
  <si>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</si>
  <si>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</si>
  <si>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</si>
  <si>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</si>
  <si>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</si>
  <si>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</si>
  <si>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</si>
  <si>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</si>
  <si>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</si>
  <si>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</si>
  <si>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</si>
  <si>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</si>
  <si>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</si>
  <si>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</si>
  <si>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</si>
  <si>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</si>
  <si>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</si>
  <si>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</si>
  <si>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</si>
  <si>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</si>
  <si>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</si>
  <si>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</si>
  <si>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</si>
  <si>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</si>
  <si>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</si>
  <si>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</si>
  <si>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</si>
  <si>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</si>
  <si>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</si>
  <si>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</si>
  <si>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</si>
  <si>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</si>
  <si>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</si>
  <si>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</si>
  <si>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</si>
  <si>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</si>
  <si>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</si>
  <si>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</si>
  <si>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</si>
  <si>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</si>
  <si>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</si>
  <si>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</si>
  <si>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</si>
  <si>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</si>
  <si>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</si>
  <si>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</si>
  <si>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</si>
  <si>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</si>
  <si>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</si>
  <si>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</si>
  <si>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</si>
  <si>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</si>
  <si>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</si>
  <si>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</si>
  <si>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</si>
  <si>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</si>
  <si>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</si>
  <si>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</si>
  <si>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</si>
  <si>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</si>
  <si>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(g):</t>
  </si>
  <si>
    <t>Name</t>
  </si>
  <si>
    <t>Date</t>
  </si>
  <si>
    <t>Signature</t>
  </si>
  <si>
    <t>Analysed by:</t>
  </si>
  <si>
    <t>Reviewed By:</t>
  </si>
  <si>
    <t>Imidacloprid</t>
  </si>
  <si>
    <t>Beatrice</t>
  </si>
  <si>
    <t>9th A pr 2015</t>
  </si>
  <si>
    <t>Moxidectin</t>
  </si>
  <si>
    <t>Please enter the required information in the cells highlighted in green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</si>
  <si>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</si>
  <si>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</si>
  <si>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</si>
  <si>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</si>
  <si>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</si>
  <si>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</si>
  <si>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</si>
  <si>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</si>
  <si>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</si>
  <si>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</si>
  <si>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</si>
  <si>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</si>
  <si>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</si>
  <si>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</si>
  <si>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</si>
  <si>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9th Apr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</si>
</sst>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.0000"/>
    <numFmt numFmtId="168" formatCode="0.0\ &quot;mL&quot;"/>
    <numFmt numFmtId="169" formatCode="0.0\ &quot;mg&quot;"/>
    <numFmt numFmtId="170" formatCode="0.0000\ &quot;g&quot;"/>
    <numFmt numFmtId="171" formatCode="0.00000"/>
    <numFmt numFmtId="174" formatCode="0.0%"/>
  </numFmts>
  <fonts count="20" x14ac:knownFonts="1"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1" fillId="2" borderId="0"/>
    <xf numFmtId="9" fontId="11" fillId="2" borderId="0" applyFont="0" applyFill="0" applyBorder="0" applyAlignment="0" applyProtection="0"/>
    <xf numFmtId="0" fontId="10" fillId="2" borderId="0"/>
  </cellStyleXfs>
  <cellXfs count="339">
    <xf numFmtId="0" fontId="0" fillId="2" borderId="0" xfId="0" applyFill="1"/>
    <xf numFmtId="0" fontId="1" fillId="3" borderId="0" xfId="0" applyFont="1" applyFill="1" applyAlignment="1" applyProtection="1">
      <alignment horizontal="left"/>
      <protection locked="0"/>
    </xf>
    <xf numFmtId="164" fontId="1" fillId="3" borderId="0" xfId="0" applyNumberFormat="1" applyFont="1" applyFill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2" fontId="2" fillId="3" borderId="0" xfId="0" applyNumberFormat="1" applyFont="1" applyFill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vertical="center" wrapText="1"/>
    </xf>
    <xf numFmtId="0" fontId="7" fillId="2" borderId="0" xfId="0" applyFont="1" applyFill="1"/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2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166" fontId="1" fillId="2" borderId="12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3" xfId="0" applyFont="1" applyFill="1" applyBorder="1" applyAlignment="1">
      <alignment horizontal="center"/>
    </xf>
    <xf numFmtId="166" fontId="1" fillId="2" borderId="14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166" fontId="2" fillId="4" borderId="17" xfId="0" applyNumberFormat="1" applyFont="1" applyFill="1" applyBorder="1" applyAlignment="1">
      <alignment horizontal="center"/>
    </xf>
    <xf numFmtId="166" fontId="2" fillId="4" borderId="1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4" borderId="19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0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0" fontId="1" fillId="2" borderId="2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2" fillId="5" borderId="13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8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2" borderId="0" xfId="0" applyFont="1" applyFill="1" applyAlignment="1">
      <alignment horizontal="center"/>
    </xf>
    <xf numFmtId="0" fontId="1" fillId="2" borderId="29" xfId="0" applyFont="1" applyFill="1" applyBorder="1"/>
    <xf numFmtId="0" fontId="1" fillId="2" borderId="0" xfId="0" applyFont="1" applyFill="1"/>
    <xf numFmtId="0" fontId="1" fillId="2" borderId="10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30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31" xfId="0" applyFont="1" applyFill="1" applyBorder="1" applyAlignment="1" applyProtection="1">
      <alignment horizontal="center"/>
      <protection locked="0"/>
    </xf>
    <xf numFmtId="0" fontId="2" fillId="3" borderId="32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168" fontId="2" fillId="2" borderId="0" xfId="0" applyNumberFormat="1" applyFont="1" applyFill="1" applyAlignment="1">
      <alignment horizontal="center"/>
    </xf>
    <xf numFmtId="0" fontId="1" fillId="3" borderId="0" xfId="0" applyFont="1" applyFill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3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/>
    <xf numFmtId="0" fontId="1" fillId="2" borderId="28" xfId="0" applyFont="1" applyFill="1" applyBorder="1"/>
    <xf numFmtId="0" fontId="2" fillId="2" borderId="29" xfId="0" applyFont="1" applyFill="1" applyBorder="1"/>
    <xf numFmtId="0" fontId="1" fillId="2" borderId="29" xfId="0" applyFont="1" applyFill="1" applyBorder="1"/>
    <xf numFmtId="0" fontId="1" fillId="3" borderId="0" xfId="0" applyFont="1" applyFill="1" applyProtection="1">
      <protection locked="0"/>
    </xf>
    <xf numFmtId="0" fontId="7" fillId="2" borderId="0" xfId="0" applyFont="1" applyFill="1"/>
    <xf numFmtId="0" fontId="8" fillId="2" borderId="0" xfId="0" applyFont="1" applyFill="1" applyAlignment="1">
      <alignment vertical="center" wrapText="1"/>
    </xf>
    <xf numFmtId="0" fontId="1" fillId="2" borderId="33" xfId="0" applyFont="1" applyFill="1" applyBorder="1" applyAlignment="1">
      <alignment horizontal="right"/>
    </xf>
    <xf numFmtId="0" fontId="1" fillId="2" borderId="35" xfId="0" applyFont="1" applyFill="1" applyBorder="1" applyAlignment="1">
      <alignment horizontal="right"/>
    </xf>
    <xf numFmtId="0" fontId="2" fillId="3" borderId="36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>
      <alignment horizontal="right"/>
    </xf>
    <xf numFmtId="2" fontId="1" fillId="4" borderId="37" xfId="0" applyNumberFormat="1" applyFont="1" applyFill="1" applyBorder="1" applyAlignment="1">
      <alignment horizontal="center"/>
    </xf>
    <xf numFmtId="2" fontId="1" fillId="5" borderId="37" xfId="0" applyNumberFormat="1" applyFont="1" applyFill="1" applyBorder="1" applyAlignment="1">
      <alignment horizontal="center"/>
    </xf>
    <xf numFmtId="0" fontId="2" fillId="3" borderId="37" xfId="0" applyFont="1" applyFill="1" applyBorder="1" applyAlignment="1" applyProtection="1">
      <alignment horizontal="center"/>
      <protection locked="0"/>
    </xf>
    <xf numFmtId="168" fontId="2" fillId="3" borderId="0" xfId="0" applyNumberFormat="1" applyFont="1" applyFill="1" applyAlignment="1" applyProtection="1">
      <alignment horizontal="center"/>
      <protection locked="0"/>
    </xf>
    <xf numFmtId="0" fontId="1" fillId="2" borderId="34" xfId="0" applyFont="1" applyFill="1" applyBorder="1" applyAlignment="1">
      <alignment horizontal="right"/>
    </xf>
    <xf numFmtId="2" fontId="1" fillId="4" borderId="8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right"/>
    </xf>
    <xf numFmtId="166" fontId="2" fillId="5" borderId="32" xfId="0" applyNumberFormat="1" applyFont="1" applyFill="1" applyBorder="1" applyAlignment="1">
      <alignment horizontal="center"/>
    </xf>
    <xf numFmtId="169" fontId="2" fillId="3" borderId="0" xfId="0" applyNumberFormat="1" applyFont="1" applyFill="1" applyAlignment="1" applyProtection="1">
      <alignment horizontal="center"/>
      <protection locked="0"/>
    </xf>
    <xf numFmtId="170" fontId="2" fillId="2" borderId="0" xfId="0" applyNumberFormat="1" applyFont="1" applyFill="1" applyAlignment="1">
      <alignment horizontal="center"/>
    </xf>
    <xf numFmtId="171" fontId="2" fillId="2" borderId="38" xfId="0" applyNumberFormat="1" applyFont="1" applyFill="1" applyBorder="1" applyAlignment="1">
      <alignment horizontal="center"/>
    </xf>
    <xf numFmtId="0" fontId="1" fillId="3" borderId="0" xfId="0" applyFont="1" applyFill="1" applyAlignment="1" applyProtection="1">
      <alignment horizontal="left"/>
      <protection locked="0"/>
    </xf>
    <xf numFmtId="164" fontId="1" fillId="3" borderId="0" xfId="0" applyNumberFormat="1" applyFont="1" applyFill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2" fontId="2" fillId="3" borderId="0" xfId="0" applyNumberFormat="1" applyFont="1" applyFill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Alignment="1">
      <alignment vertical="center" wrapText="1"/>
    </xf>
    <xf numFmtId="0" fontId="7" fillId="2" borderId="0" xfId="0" applyFont="1" applyFill="1"/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2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166" fontId="1" fillId="2" borderId="12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13" xfId="0" applyFont="1" applyFill="1" applyBorder="1" applyAlignment="1">
      <alignment horizontal="center"/>
    </xf>
    <xf numFmtId="166" fontId="1" fillId="2" borderId="14" xfId="0" applyNumberFormat="1" applyFont="1" applyFill="1" applyBorder="1" applyAlignment="1">
      <alignment horizontal="center"/>
    </xf>
    <xf numFmtId="166" fontId="1" fillId="2" borderId="1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1" fontId="2" fillId="4" borderId="16" xfId="0" applyNumberFormat="1" applyFont="1" applyFill="1" applyBorder="1" applyAlignment="1">
      <alignment horizontal="center"/>
    </xf>
    <xf numFmtId="166" fontId="2" fillId="4" borderId="17" xfId="0" applyNumberFormat="1" applyFont="1" applyFill="1" applyBorder="1" applyAlignment="1">
      <alignment horizontal="center"/>
    </xf>
    <xf numFmtId="166" fontId="2" fillId="4" borderId="1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4" borderId="19" xfId="0" applyNumberFormat="1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2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0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0" fontId="1" fillId="2" borderId="2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2" fillId="5" borderId="13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8" fillId="2" borderId="27" xfId="0" applyFont="1" applyFill="1" applyBorder="1" applyAlignment="1">
      <alignment horizontal="left" vertical="center" wrapText="1"/>
    </xf>
    <xf numFmtId="0" fontId="1" fillId="2" borderId="27" xfId="0" applyFont="1" applyFill="1" applyBorder="1"/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2" borderId="0" xfId="0" applyFont="1" applyFill="1" applyAlignment="1">
      <alignment horizontal="center"/>
    </xf>
    <xf numFmtId="0" fontId="1" fillId="2" borderId="29" xfId="0" applyFont="1" applyFill="1" applyBorder="1"/>
    <xf numFmtId="0" fontId="1" fillId="2" borderId="0" xfId="0" applyFont="1" applyFill="1"/>
    <xf numFmtId="0" fontId="1" fillId="2" borderId="10" xfId="0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30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31" xfId="0" applyFont="1" applyFill="1" applyBorder="1" applyAlignment="1" applyProtection="1">
      <alignment horizontal="center"/>
      <protection locked="0"/>
    </xf>
    <xf numFmtId="0" fontId="2" fillId="3" borderId="32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168" fontId="2" fillId="2" borderId="0" xfId="0" applyNumberFormat="1" applyFont="1" applyFill="1" applyAlignment="1">
      <alignment horizontal="center"/>
    </xf>
    <xf numFmtId="0" fontId="1" fillId="3" borderId="0" xfId="0" applyFont="1" applyFill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3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/>
    <xf numFmtId="0" fontId="1" fillId="2" borderId="28" xfId="0" applyFont="1" applyFill="1" applyBorder="1"/>
    <xf numFmtId="0" fontId="2" fillId="2" borderId="29" xfId="0" applyFont="1" applyFill="1" applyBorder="1"/>
    <xf numFmtId="0" fontId="1" fillId="2" borderId="29" xfId="0" applyFont="1" applyFill="1" applyBorder="1"/>
    <xf numFmtId="0" fontId="1" fillId="3" borderId="0" xfId="0" applyFont="1" applyFill="1" applyProtection="1">
      <protection locked="0"/>
    </xf>
    <xf numFmtId="0" fontId="7" fillId="2" borderId="0" xfId="0" applyFont="1" applyFill="1"/>
    <xf numFmtId="0" fontId="8" fillId="2" borderId="0" xfId="0" applyFont="1" applyFill="1" applyAlignment="1">
      <alignment vertical="center" wrapText="1"/>
    </xf>
    <xf numFmtId="0" fontId="1" fillId="2" borderId="33" xfId="0" applyFont="1" applyFill="1" applyBorder="1" applyAlignment="1">
      <alignment horizontal="right"/>
    </xf>
    <xf numFmtId="1" fontId="2" fillId="4" borderId="34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right"/>
    </xf>
    <xf numFmtId="0" fontId="2" fillId="3" borderId="36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>
      <alignment horizontal="right"/>
    </xf>
    <xf numFmtId="2" fontId="1" fillId="4" borderId="37" xfId="0" applyNumberFormat="1" applyFont="1" applyFill="1" applyBorder="1" applyAlignment="1">
      <alignment horizontal="center"/>
    </xf>
    <xf numFmtId="2" fontId="1" fillId="5" borderId="37" xfId="0" applyNumberFormat="1" applyFont="1" applyFill="1" applyBorder="1" applyAlignment="1">
      <alignment horizontal="center"/>
    </xf>
    <xf numFmtId="0" fontId="2" fillId="3" borderId="37" xfId="0" applyFont="1" applyFill="1" applyBorder="1" applyAlignment="1" applyProtection="1">
      <alignment horizontal="center"/>
      <protection locked="0"/>
    </xf>
    <xf numFmtId="168" fontId="2" fillId="3" borderId="0" xfId="0" applyNumberFormat="1" applyFont="1" applyFill="1" applyAlignment="1" applyProtection="1">
      <alignment horizontal="center"/>
      <protection locked="0"/>
    </xf>
    <xf numFmtId="0" fontId="1" fillId="2" borderId="34" xfId="0" applyFont="1" applyFill="1" applyBorder="1" applyAlignment="1">
      <alignment horizontal="right"/>
    </xf>
    <xf numFmtId="2" fontId="1" fillId="4" borderId="8" xfId="0" applyNumberFormat="1" applyFont="1" applyFill="1" applyBorder="1" applyAlignment="1">
      <alignment horizontal="center"/>
    </xf>
    <xf numFmtId="0" fontId="1" fillId="2" borderId="32" xfId="0" applyFont="1" applyFill="1" applyBorder="1" applyAlignment="1">
      <alignment horizontal="right"/>
    </xf>
    <xf numFmtId="166" fontId="2" fillId="5" borderId="32" xfId="0" applyNumberFormat="1" applyFont="1" applyFill="1" applyBorder="1" applyAlignment="1">
      <alignment horizontal="center"/>
    </xf>
    <xf numFmtId="169" fontId="2" fillId="3" borderId="0" xfId="0" applyNumberFormat="1" applyFont="1" applyFill="1" applyAlignment="1" applyProtection="1">
      <alignment horizontal="center"/>
      <protection locked="0"/>
    </xf>
    <xf numFmtId="170" fontId="2" fillId="2" borderId="0" xfId="0" applyNumberFormat="1" applyFont="1" applyFill="1" applyAlignment="1">
      <alignment horizontal="center"/>
    </xf>
    <xf numFmtId="171" fontId="2" fillId="2" borderId="38" xfId="0" applyNumberFormat="1" applyFont="1" applyFill="1" applyBorder="1" applyAlignment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0" fontId="8" fillId="2" borderId="2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33" xfId="0" applyFont="1" applyFill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171" fontId="1" fillId="3" borderId="22" xfId="0" applyNumberFormat="1" applyFont="1" applyFill="1" applyBorder="1" applyAlignment="1" applyProtection="1">
      <alignment horizontal="center" vertical="center"/>
      <protection locked="0"/>
    </xf>
    <xf numFmtId="171" fontId="1" fillId="3" borderId="23" xfId="0" applyNumberFormat="1" applyFont="1" applyFill="1" applyBorder="1" applyAlignment="1" applyProtection="1">
      <alignment horizontal="center" vertical="center"/>
      <protection locked="0"/>
    </xf>
    <xf numFmtId="171" fontId="1" fillId="3" borderId="24" xfId="0" applyNumberFormat="1" applyFont="1" applyFill="1" applyBorder="1" applyAlignment="1" applyProtection="1">
      <alignment horizontal="center" vertical="center"/>
      <protection locked="0"/>
    </xf>
    <xf numFmtId="0" fontId="8" fillId="2" borderId="4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justify" vertical="center" wrapText="1"/>
    </xf>
    <xf numFmtId="0" fontId="8" fillId="2" borderId="41" xfId="0" applyFont="1" applyFill="1" applyBorder="1" applyAlignment="1">
      <alignment horizontal="justify" vertical="center" wrapText="1"/>
    </xf>
    <xf numFmtId="0" fontId="8" fillId="2" borderId="42" xfId="0" applyFont="1" applyFill="1" applyBorder="1" applyAlignment="1">
      <alignment horizontal="justify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0" fontId="8" fillId="2" borderId="38" xfId="0" applyFont="1" applyFill="1" applyBorder="1" applyAlignment="1">
      <alignment horizontal="left" vertical="center" wrapText="1"/>
    </xf>
    <xf numFmtId="2" fontId="2" fillId="4" borderId="34" xfId="0" applyNumberFormat="1" applyFont="1" applyFill="1" applyBorder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0" fontId="12" fillId="2" borderId="0" xfId="1" applyFont="1"/>
    <xf numFmtId="0" fontId="12" fillId="6" borderId="0" xfId="1" applyFont="1" applyFill="1" applyProtection="1">
      <protection locked="0"/>
    </xf>
    <xf numFmtId="0" fontId="12" fillId="2" borderId="0" xfId="1" applyFont="1" applyBorder="1"/>
    <xf numFmtId="0" fontId="13" fillId="2" borderId="0" xfId="1" applyFont="1"/>
    <xf numFmtId="0" fontId="12" fillId="2" borderId="0" xfId="1" applyFont="1" applyAlignment="1">
      <alignment horizontal="right"/>
    </xf>
    <xf numFmtId="0" fontId="12" fillId="2" borderId="0" xfId="1" applyFont="1" applyFill="1" applyBorder="1" applyAlignment="1">
      <alignment horizontal="right"/>
    </xf>
    <xf numFmtId="0" fontId="14" fillId="2" borderId="44" xfId="1" applyFont="1" applyBorder="1" applyAlignment="1">
      <alignment horizontal="center"/>
    </xf>
    <xf numFmtId="0" fontId="14" fillId="2" borderId="45" xfId="1" applyFont="1" applyBorder="1" applyAlignment="1">
      <alignment horizontal="center"/>
    </xf>
    <xf numFmtId="0" fontId="14" fillId="2" borderId="46" xfId="1" applyFont="1" applyBorder="1" applyAlignment="1">
      <alignment horizontal="center"/>
    </xf>
    <xf numFmtId="0" fontId="14" fillId="2" borderId="0" xfId="1" applyFont="1" applyBorder="1" applyAlignment="1"/>
    <xf numFmtId="0" fontId="15" fillId="2" borderId="47" xfId="1" quotePrefix="1" applyFont="1" applyBorder="1" applyAlignment="1">
      <alignment horizontal="center"/>
    </xf>
    <xf numFmtId="0" fontId="16" fillId="2" borderId="0" xfId="1" applyFont="1" applyAlignment="1">
      <alignment horizontal="right"/>
    </xf>
    <xf numFmtId="0" fontId="14" fillId="2" borderId="0" xfId="1" applyFont="1" applyBorder="1" applyAlignment="1">
      <alignment horizontal="center"/>
    </xf>
    <xf numFmtId="0" fontId="18" fillId="2" borderId="0" xfId="1" applyFont="1"/>
    <xf numFmtId="0" fontId="18" fillId="2" borderId="0" xfId="1" applyFont="1" applyAlignment="1">
      <alignment horizontal="left"/>
    </xf>
    <xf numFmtId="0" fontId="17" fillId="2" borderId="0" xfId="1" applyFont="1"/>
    <xf numFmtId="0" fontId="16" fillId="2" borderId="0" xfId="1" applyFont="1"/>
    <xf numFmtId="0" fontId="16" fillId="2" borderId="0" xfId="1" applyFont="1" applyAlignment="1">
      <alignment horizontal="left"/>
    </xf>
    <xf numFmtId="2" fontId="16" fillId="2" borderId="0" xfId="1" applyNumberFormat="1" applyFont="1" applyAlignment="1">
      <alignment horizontal="center"/>
    </xf>
    <xf numFmtId="0" fontId="16" fillId="2" borderId="0" xfId="1" quotePrefix="1" applyFont="1" applyAlignment="1">
      <alignment horizontal="left"/>
    </xf>
    <xf numFmtId="171" fontId="16" fillId="2" borderId="0" xfId="1" applyNumberFormat="1" applyFont="1" applyAlignment="1">
      <alignment horizontal="center"/>
    </xf>
    <xf numFmtId="0" fontId="16" fillId="2" borderId="48" xfId="1" applyFont="1" applyBorder="1" applyAlignment="1">
      <alignment horizontal="center"/>
    </xf>
    <xf numFmtId="0" fontId="16" fillId="2" borderId="49" xfId="1" quotePrefix="1" applyFont="1" applyBorder="1" applyAlignment="1">
      <alignment horizontal="center"/>
    </xf>
    <xf numFmtId="0" fontId="16" fillId="2" borderId="48" xfId="1" quotePrefix="1" applyFont="1" applyBorder="1" applyAlignment="1">
      <alignment horizontal="center"/>
    </xf>
    <xf numFmtId="0" fontId="17" fillId="2" borderId="50" xfId="1" applyFont="1" applyBorder="1" applyAlignment="1">
      <alignment horizontal="center"/>
    </xf>
    <xf numFmtId="0" fontId="17" fillId="6" borderId="50" xfId="1" applyFont="1" applyFill="1" applyBorder="1" applyAlignment="1" applyProtection="1">
      <alignment horizontal="center"/>
      <protection locked="0"/>
    </xf>
    <xf numFmtId="2" fontId="17" fillId="6" borderId="50" xfId="1" applyNumberFormat="1" applyFont="1" applyFill="1" applyBorder="1" applyAlignment="1" applyProtection="1">
      <alignment horizontal="center"/>
      <protection locked="0"/>
    </xf>
    <xf numFmtId="2" fontId="17" fillId="6" borderId="51" xfId="1" applyNumberFormat="1" applyFont="1" applyFill="1" applyBorder="1" applyAlignment="1" applyProtection="1">
      <alignment horizontal="center"/>
      <protection locked="0"/>
    </xf>
    <xf numFmtId="0" fontId="17" fillId="6" borderId="52" xfId="1" applyFont="1" applyFill="1" applyBorder="1" applyAlignment="1" applyProtection="1">
      <alignment horizontal="center"/>
      <protection locked="0"/>
    </xf>
    <xf numFmtId="2" fontId="17" fillId="6" borderId="52" xfId="1" applyNumberFormat="1" applyFont="1" applyFill="1" applyBorder="1" applyAlignment="1" applyProtection="1">
      <alignment horizontal="center"/>
      <protection locked="0"/>
    </xf>
    <xf numFmtId="0" fontId="17" fillId="2" borderId="51" xfId="1" applyFont="1" applyBorder="1"/>
    <xf numFmtId="1" fontId="16" fillId="7" borderId="49" xfId="1" applyNumberFormat="1" applyFont="1" applyFill="1" applyBorder="1" applyAlignment="1">
      <alignment horizontal="center"/>
    </xf>
    <xf numFmtId="1" fontId="16" fillId="7" borderId="48" xfId="1" applyNumberFormat="1" applyFont="1" applyFill="1" applyBorder="1" applyAlignment="1">
      <alignment horizontal="center"/>
    </xf>
    <xf numFmtId="2" fontId="16" fillId="7" borderId="48" xfId="1" applyNumberFormat="1" applyFont="1" applyFill="1" applyBorder="1" applyAlignment="1">
      <alignment horizontal="center"/>
    </xf>
    <xf numFmtId="0" fontId="17" fillId="2" borderId="50" xfId="1" applyFont="1" applyBorder="1"/>
    <xf numFmtId="10" fontId="16" fillId="8" borderId="48" xfId="1" applyNumberFormat="1" applyFont="1" applyFill="1" applyBorder="1" applyAlignment="1">
      <alignment horizontal="center"/>
    </xf>
    <xf numFmtId="174" fontId="16" fillId="2" borderId="0" xfId="1" applyNumberFormat="1" applyFont="1" applyFill="1" applyBorder="1" applyAlignment="1">
      <alignment horizontal="center"/>
    </xf>
    <xf numFmtId="0" fontId="17" fillId="2" borderId="53" xfId="1" applyFont="1" applyBorder="1"/>
    <xf numFmtId="0" fontId="17" fillId="2" borderId="52" xfId="1" applyFont="1" applyBorder="1"/>
    <xf numFmtId="0" fontId="16" fillId="7" borderId="48" xfId="1" applyFont="1" applyFill="1" applyBorder="1" applyAlignment="1">
      <alignment horizontal="center"/>
    </xf>
    <xf numFmtId="0" fontId="16" fillId="2" borderId="54" xfId="1" applyFont="1" applyFill="1" applyBorder="1" applyAlignment="1">
      <alignment horizontal="center"/>
    </xf>
    <xf numFmtId="0" fontId="17" fillId="2" borderId="54" xfId="1" applyFont="1" applyBorder="1"/>
    <xf numFmtId="0" fontId="17" fillId="2" borderId="55" xfId="1" applyFont="1" applyBorder="1"/>
    <xf numFmtId="0" fontId="17" fillId="2" borderId="0" xfId="1" applyFont="1" applyBorder="1"/>
    <xf numFmtId="0" fontId="17" fillId="2" borderId="0" xfId="1" quotePrefix="1" applyFont="1" applyAlignment="1" applyProtection="1">
      <alignment horizontal="left"/>
      <protection locked="0"/>
    </xf>
    <xf numFmtId="0" fontId="17" fillId="2" borderId="0" xfId="1" applyFont="1" applyProtection="1">
      <protection locked="0"/>
    </xf>
    <xf numFmtId="0" fontId="17" fillId="2" borderId="0" xfId="1" applyFont="1" applyBorder="1" applyProtection="1">
      <protection locked="0"/>
    </xf>
    <xf numFmtId="0" fontId="17" fillId="2" borderId="0" xfId="1" applyFont="1" applyAlignment="1" applyProtection="1">
      <alignment horizontal="left"/>
      <protection locked="0"/>
    </xf>
    <xf numFmtId="0" fontId="12" fillId="2" borderId="56" xfId="1" applyFont="1" applyBorder="1"/>
    <xf numFmtId="0" fontId="12" fillId="2" borderId="0" xfId="1" applyFont="1" applyAlignment="1">
      <alignment horizontal="center"/>
    </xf>
    <xf numFmtId="10" fontId="12" fillId="2" borderId="56" xfId="2" applyNumberFormat="1" applyFont="1" applyBorder="1"/>
    <xf numFmtId="0" fontId="11" fillId="2" borderId="0" xfId="1"/>
    <xf numFmtId="0" fontId="16" fillId="2" borderId="47" xfId="1" applyFont="1" applyBorder="1" applyAlignment="1"/>
    <xf numFmtId="0" fontId="16" fillId="2" borderId="47" xfId="1" applyFont="1" applyBorder="1" applyAlignment="1">
      <alignment horizontal="center"/>
    </xf>
    <xf numFmtId="0" fontId="17" fillId="2" borderId="47" xfId="1" applyFont="1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12" fillId="2" borderId="54" xfId="1" quotePrefix="1" applyFont="1" applyBorder="1" applyAlignment="1"/>
    <xf numFmtId="0" fontId="12" fillId="2" borderId="0" xfId="1" quotePrefix="1" applyFont="1" applyBorder="1" applyAlignment="1"/>
    <xf numFmtId="0" fontId="12" fillId="2" borderId="54" xfId="1" applyFont="1" applyBorder="1" applyAlignment="1"/>
    <xf numFmtId="0" fontId="13" fillId="2" borderId="57" xfId="1" applyFont="1" applyBorder="1" applyAlignment="1"/>
    <xf numFmtId="0" fontId="13" fillId="2" borderId="0" xfId="1" applyFont="1" applyBorder="1" applyAlignment="1"/>
    <xf numFmtId="0" fontId="12" fillId="2" borderId="57" xfId="1" applyFont="1" applyBorder="1" applyAlignment="1"/>
    <xf numFmtId="0" fontId="10" fillId="2" borderId="0" xfId="3" applyFill="1"/>
    <xf numFmtId="0" fontId="16" fillId="2" borderId="0" xfId="1" applyFont="1" applyAlignment="1">
      <alignment horizontal="center"/>
    </xf>
    <xf numFmtId="0" fontId="19" fillId="2" borderId="54" xfId="1" quotePrefix="1" applyFont="1" applyBorder="1" applyAlignment="1"/>
    <xf numFmtId="0" fontId="17" fillId="2" borderId="54" xfId="1" quotePrefix="1" applyFont="1" applyBorder="1" applyAlignment="1"/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1981200</xdr:colOff>
      <xdr:row>13</xdr:row>
      <xdr:rowOff>142875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31" workbookViewId="0">
      <selection activeCell="B52" sqref="B52"/>
    </sheetView>
  </sheetViews>
  <sheetFormatPr defaultRowHeight="12.75" x14ac:dyDescent="0.2"/>
  <cols>
    <col min="1" max="1" width="35.140625" style="335" bestFit="1" customWidth="1"/>
    <col min="2" max="2" width="41.42578125" style="335" customWidth="1"/>
    <col min="3" max="3" width="31.85546875" style="335" customWidth="1"/>
    <col min="4" max="5" width="30.28515625" style="335" bestFit="1" customWidth="1"/>
    <col min="6" max="6" width="23.140625" style="335" customWidth="1"/>
    <col min="7" max="7" width="28.42578125" style="335" customWidth="1"/>
    <col min="8" max="8" width="21.5703125" style="335" customWidth="1"/>
    <col min="9" max="16384" width="9.140625" style="335"/>
  </cols>
  <sheetData>
    <row r="1" spans="1:10" s="273" customFormat="1" ht="13.5" x14ac:dyDescent="0.25"/>
    <row r="2" spans="1:10" s="273" customFormat="1" ht="13.5" x14ac:dyDescent="0.25"/>
    <row r="3" spans="1:10" s="273" customFormat="1" ht="13.5" x14ac:dyDescent="0.25">
      <c r="A3" s="274"/>
      <c r="B3" s="274"/>
      <c r="C3" s="274"/>
    </row>
    <row r="4" spans="1:10" s="273" customFormat="1" ht="13.5" x14ac:dyDescent="0.25">
      <c r="B4" s="274"/>
      <c r="C4" s="274"/>
    </row>
    <row r="5" spans="1:10" s="273" customFormat="1" ht="13.5" x14ac:dyDescent="0.25">
      <c r="B5" s="274"/>
      <c r="C5" s="274"/>
    </row>
    <row r="6" spans="1:10" s="273" customFormat="1" ht="13.5" x14ac:dyDescent="0.25"/>
    <row r="7" spans="1:10" s="273" customFormat="1" ht="13.5" x14ac:dyDescent="0.25"/>
    <row r="8" spans="1:10" s="273" customFormat="1" ht="13.5" x14ac:dyDescent="0.25"/>
    <row r="9" spans="1:10" s="273" customFormat="1" ht="13.5" x14ac:dyDescent="0.25"/>
    <row r="10" spans="1:10" s="273" customFormat="1" ht="13.5" x14ac:dyDescent="0.25"/>
    <row r="11" spans="1:10" s="273" customFormat="1" ht="13.5" x14ac:dyDescent="0.25"/>
    <row r="12" spans="1:10" s="273" customFormat="1" ht="13.5" x14ac:dyDescent="0.25"/>
    <row r="13" spans="1:10" s="273" customFormat="1" ht="13.5" x14ac:dyDescent="0.25">
      <c r="F13" s="275"/>
      <c r="G13" s="275"/>
      <c r="H13" s="275"/>
      <c r="I13" s="275"/>
      <c r="J13" s="275"/>
    </row>
    <row r="14" spans="1:10" s="273" customFormat="1" ht="15.75" thickBot="1" x14ac:dyDescent="0.35">
      <c r="A14" s="276"/>
      <c r="B14" s="275"/>
      <c r="C14" s="277"/>
      <c r="D14" s="275"/>
      <c r="F14" s="278"/>
      <c r="G14" s="275"/>
      <c r="H14" s="275"/>
      <c r="I14" s="275"/>
      <c r="J14" s="275"/>
    </row>
    <row r="15" spans="1:10" s="273" customFormat="1" ht="19.5" thickBot="1" x14ac:dyDescent="0.35">
      <c r="A15" s="279" t="s">
        <v>86</v>
      </c>
      <c r="B15" s="280"/>
      <c r="C15" s="280"/>
      <c r="D15" s="280"/>
      <c r="E15" s="280"/>
      <c r="F15" s="281"/>
      <c r="G15" s="282"/>
      <c r="H15" s="282"/>
      <c r="I15" s="275"/>
      <c r="J15" s="275"/>
    </row>
    <row r="16" spans="1:10" s="275" customFormat="1" ht="20.25" x14ac:dyDescent="0.3">
      <c r="A16" s="283" t="s">
        <v>87</v>
      </c>
      <c r="B16" s="283"/>
      <c r="C16" s="283"/>
      <c r="D16" s="283"/>
      <c r="E16" s="283"/>
      <c r="F16" s="283"/>
      <c r="G16" s="282"/>
      <c r="H16" s="282"/>
    </row>
    <row r="17" spans="1:10" s="275" customFormat="1" ht="18.75" x14ac:dyDescent="0.3">
      <c r="A17" s="284" t="s">
        <v>1</v>
      </c>
      <c r="B17" s="249" t="s">
        <v>2</v>
      </c>
      <c r="C17" s="249"/>
      <c r="D17" s="285"/>
      <c r="E17" s="285"/>
      <c r="F17" s="285"/>
      <c r="G17" s="282"/>
      <c r="H17" s="282"/>
    </row>
    <row r="18" spans="1:10" s="275" customFormat="1" ht="18.75" x14ac:dyDescent="0.3">
      <c r="A18" s="284" t="s">
        <v>3</v>
      </c>
      <c r="B18" s="124" t="s">
        <v>4</v>
      </c>
      <c r="C18" s="213">
        <v>10</v>
      </c>
      <c r="D18" s="285"/>
      <c r="E18" s="285"/>
      <c r="F18" s="285"/>
      <c r="G18" s="282"/>
      <c r="H18" s="282"/>
    </row>
    <row r="19" spans="1:10" s="275" customFormat="1" ht="18.75" x14ac:dyDescent="0.3">
      <c r="A19" s="284" t="s">
        <v>5</v>
      </c>
      <c r="B19" s="230" t="s">
        <v>6</v>
      </c>
      <c r="C19" s="131"/>
      <c r="D19" s="285"/>
      <c r="E19" s="285"/>
      <c r="F19" s="285"/>
      <c r="G19" s="282"/>
      <c r="H19" s="282"/>
    </row>
    <row r="20" spans="1:10" s="275" customFormat="1" ht="18.75" x14ac:dyDescent="0.3">
      <c r="A20" s="284" t="s">
        <v>7</v>
      </c>
      <c r="B20" s="230" t="s">
        <v>8</v>
      </c>
      <c r="C20" s="230"/>
      <c r="D20" s="285"/>
      <c r="E20" s="285"/>
      <c r="F20" s="285"/>
      <c r="G20" s="282"/>
      <c r="H20" s="282"/>
    </row>
    <row r="21" spans="1:10" s="275" customFormat="1" ht="18.75" x14ac:dyDescent="0.3">
      <c r="A21" s="284" t="s">
        <v>9</v>
      </c>
      <c r="B21" s="125">
        <v>42087</v>
      </c>
      <c r="C21" s="131"/>
      <c r="D21" s="285"/>
      <c r="E21" s="285"/>
      <c r="F21" s="285"/>
      <c r="G21" s="282"/>
      <c r="H21" s="282"/>
    </row>
    <row r="22" spans="1:10" s="275" customFormat="1" ht="18.75" x14ac:dyDescent="0.3">
      <c r="A22" s="284" t="s">
        <v>11</v>
      </c>
      <c r="B22" s="125">
        <v>42103</v>
      </c>
      <c r="C22" s="131"/>
      <c r="D22" s="285"/>
      <c r="E22" s="285"/>
      <c r="F22" s="285"/>
      <c r="G22" s="282"/>
      <c r="H22" s="282"/>
    </row>
    <row r="23" spans="1:10" s="273" customFormat="1" ht="20.100000000000001" customHeight="1" x14ac:dyDescent="0.25">
      <c r="F23" s="275"/>
      <c r="G23" s="275"/>
      <c r="H23" s="275"/>
      <c r="I23" s="275"/>
      <c r="J23" s="275"/>
    </row>
    <row r="24" spans="1:10" s="273" customFormat="1" ht="18.75" x14ac:dyDescent="0.3">
      <c r="A24" s="286" t="s">
        <v>51</v>
      </c>
      <c r="B24" s="287" t="s">
        <v>88</v>
      </c>
      <c r="C24" s="288"/>
      <c r="D24" s="288"/>
      <c r="E24" s="288"/>
      <c r="F24" s="275"/>
      <c r="G24" s="275"/>
      <c r="H24" s="275"/>
      <c r="I24" s="275"/>
      <c r="J24" s="275"/>
    </row>
    <row r="25" spans="1:10" s="273" customFormat="1" ht="18.75" x14ac:dyDescent="0.3">
      <c r="A25" s="289" t="s">
        <v>12</v>
      </c>
      <c r="B25" s="290" t="s">
        <v>82</v>
      </c>
      <c r="C25" s="288"/>
      <c r="D25" s="288"/>
      <c r="E25" s="288"/>
    </row>
    <row r="26" spans="1:10" s="273" customFormat="1" ht="18.75" x14ac:dyDescent="0.3">
      <c r="A26" s="289" t="s">
        <v>14</v>
      </c>
      <c r="B26" s="291">
        <v>99.5</v>
      </c>
      <c r="C26" s="288"/>
      <c r="D26" s="288"/>
      <c r="E26" s="288"/>
    </row>
    <row r="27" spans="1:10" s="273" customFormat="1" ht="18.75" x14ac:dyDescent="0.3">
      <c r="A27" s="292" t="s">
        <v>89</v>
      </c>
      <c r="B27" s="336">
        <v>21.74</v>
      </c>
      <c r="C27" s="288"/>
      <c r="D27" s="288"/>
      <c r="E27" s="288"/>
    </row>
    <row r="28" spans="1:10" s="273" customFormat="1" ht="18.75" x14ac:dyDescent="0.3">
      <c r="A28" s="292" t="s">
        <v>90</v>
      </c>
      <c r="B28" s="293">
        <v>0.12</v>
      </c>
      <c r="C28" s="288"/>
      <c r="D28" s="288"/>
      <c r="E28" s="288"/>
    </row>
    <row r="29" spans="1:10" s="273" customFormat="1" ht="18.75" x14ac:dyDescent="0.3">
      <c r="A29" s="288"/>
      <c r="B29" s="288"/>
      <c r="C29" s="288"/>
      <c r="D29" s="288"/>
      <c r="E29" s="288"/>
    </row>
    <row r="30" spans="1:10" s="273" customFormat="1" ht="18.75" x14ac:dyDescent="0.3">
      <c r="A30" s="294" t="s">
        <v>91</v>
      </c>
      <c r="B30" s="295" t="s">
        <v>92</v>
      </c>
      <c r="C30" s="294" t="s">
        <v>93</v>
      </c>
      <c r="D30" s="294" t="s">
        <v>94</v>
      </c>
      <c r="E30" s="296" t="s">
        <v>95</v>
      </c>
    </row>
    <row r="31" spans="1:10" s="273" customFormat="1" ht="18.75" x14ac:dyDescent="0.3">
      <c r="A31" s="297">
        <v>1</v>
      </c>
      <c r="B31" s="298">
        <v>97909681</v>
      </c>
      <c r="C31" s="298">
        <v>82037.899999999994</v>
      </c>
      <c r="D31" s="299">
        <v>1.2</v>
      </c>
      <c r="E31" s="300">
        <v>15</v>
      </c>
    </row>
    <row r="32" spans="1:10" s="273" customFormat="1" ht="18.75" x14ac:dyDescent="0.3">
      <c r="A32" s="297">
        <v>2</v>
      </c>
      <c r="B32" s="298">
        <v>97960896</v>
      </c>
      <c r="C32" s="298">
        <v>82893.899999999994</v>
      </c>
      <c r="D32" s="299">
        <v>1.2</v>
      </c>
      <c r="E32" s="299">
        <v>15</v>
      </c>
    </row>
    <row r="33" spans="1:6" s="273" customFormat="1" ht="18.75" x14ac:dyDescent="0.3">
      <c r="A33" s="297">
        <v>3</v>
      </c>
      <c r="B33" s="298">
        <v>97747274</v>
      </c>
      <c r="C33" s="298">
        <v>83245.899999999994</v>
      </c>
      <c r="D33" s="299">
        <v>1.2</v>
      </c>
      <c r="E33" s="299">
        <v>15</v>
      </c>
    </row>
    <row r="34" spans="1:6" s="273" customFormat="1" ht="18.75" x14ac:dyDescent="0.3">
      <c r="A34" s="297">
        <v>4</v>
      </c>
      <c r="B34" s="298">
        <v>97910190</v>
      </c>
      <c r="C34" s="298">
        <v>82966.600000000006</v>
      </c>
      <c r="D34" s="299">
        <v>1.2</v>
      </c>
      <c r="E34" s="299">
        <v>15</v>
      </c>
    </row>
    <row r="35" spans="1:6" s="273" customFormat="1" ht="18.75" x14ac:dyDescent="0.3">
      <c r="A35" s="297">
        <v>5</v>
      </c>
      <c r="B35" s="298">
        <v>98261811</v>
      </c>
      <c r="C35" s="298">
        <v>83190.600000000006</v>
      </c>
      <c r="D35" s="299">
        <v>1.2</v>
      </c>
      <c r="E35" s="299">
        <v>15</v>
      </c>
    </row>
    <row r="36" spans="1:6" s="273" customFormat="1" ht="18.75" x14ac:dyDescent="0.3">
      <c r="A36" s="297">
        <v>6</v>
      </c>
      <c r="B36" s="301">
        <v>97976896</v>
      </c>
      <c r="C36" s="301">
        <v>81752.3</v>
      </c>
      <c r="D36" s="302">
        <v>1.2</v>
      </c>
      <c r="E36" s="302">
        <v>15</v>
      </c>
    </row>
    <row r="37" spans="1:6" s="273" customFormat="1" ht="18.75" x14ac:dyDescent="0.3">
      <c r="A37" s="303" t="s">
        <v>96</v>
      </c>
      <c r="B37" s="304">
        <f>AVERAGE(B31:B36)</f>
        <v>97961124.666666672</v>
      </c>
      <c r="C37" s="305">
        <f>AVERAGE(C31:C36)</f>
        <v>82681.2</v>
      </c>
      <c r="D37" s="306">
        <f>AVERAGE(D31:D36)</f>
        <v>1.2</v>
      </c>
      <c r="E37" s="306">
        <f>AVERAGE(E31:E36)</f>
        <v>15</v>
      </c>
    </row>
    <row r="38" spans="1:6" s="273" customFormat="1" ht="18.75" x14ac:dyDescent="0.3">
      <c r="A38" s="307" t="s">
        <v>97</v>
      </c>
      <c r="B38" s="308">
        <f>(STDEV(B31:B36)/B37)</f>
        <v>1.7180861218429684E-3</v>
      </c>
      <c r="C38" s="309"/>
      <c r="D38" s="309"/>
      <c r="E38" s="310"/>
      <c r="F38" s="275"/>
    </row>
    <row r="39" spans="1:6" s="275" customFormat="1" ht="18.75" x14ac:dyDescent="0.3">
      <c r="A39" s="311" t="s">
        <v>50</v>
      </c>
      <c r="B39" s="312">
        <f>COUNT(B31:B36)</f>
        <v>6</v>
      </c>
      <c r="C39" s="313"/>
      <c r="D39" s="314"/>
      <c r="E39" s="315"/>
    </row>
    <row r="40" spans="1:6" s="275" customFormat="1" ht="18.75" x14ac:dyDescent="0.3">
      <c r="A40" s="288"/>
      <c r="B40" s="288"/>
      <c r="C40" s="288"/>
      <c r="D40" s="288"/>
      <c r="E40" s="316"/>
    </row>
    <row r="41" spans="1:6" s="275" customFormat="1" ht="18.75" x14ac:dyDescent="0.3">
      <c r="A41" s="289" t="s">
        <v>98</v>
      </c>
      <c r="B41" s="317" t="s">
        <v>99</v>
      </c>
      <c r="C41" s="318"/>
      <c r="D41" s="318"/>
      <c r="E41" s="319"/>
    </row>
    <row r="42" spans="1:6" s="273" customFormat="1" ht="18.75" x14ac:dyDescent="0.3">
      <c r="A42" s="289"/>
      <c r="B42" s="317" t="s">
        <v>100</v>
      </c>
      <c r="C42" s="318"/>
      <c r="D42" s="318"/>
      <c r="E42" s="319"/>
      <c r="F42" s="275"/>
    </row>
    <row r="43" spans="1:6" s="273" customFormat="1" ht="18.75" x14ac:dyDescent="0.3">
      <c r="A43" s="289"/>
      <c r="B43" s="320" t="s">
        <v>101</v>
      </c>
      <c r="C43" s="318"/>
      <c r="D43" s="318"/>
      <c r="E43" s="318"/>
    </row>
    <row r="44" spans="1:6" s="273" customFormat="1" ht="14.25" thickBot="1" x14ac:dyDescent="0.3">
      <c r="A44" s="321"/>
      <c r="B44" s="322"/>
      <c r="D44" s="323"/>
      <c r="F44" s="324"/>
    </row>
    <row r="45" spans="1:6" s="273" customFormat="1" ht="18.75" x14ac:dyDescent="0.3">
      <c r="B45" s="325" t="s">
        <v>77</v>
      </c>
      <c r="C45" s="325"/>
      <c r="D45" s="326" t="s">
        <v>78</v>
      </c>
      <c r="E45" s="327"/>
      <c r="F45" s="326" t="s">
        <v>79</v>
      </c>
    </row>
    <row r="46" spans="1:6" s="273" customFormat="1" ht="48" customHeight="1" x14ac:dyDescent="0.3">
      <c r="A46" s="328" t="s">
        <v>80</v>
      </c>
      <c r="B46" s="337" t="s">
        <v>83</v>
      </c>
      <c r="C46" s="330"/>
      <c r="D46" s="329" t="s">
        <v>102</v>
      </c>
      <c r="E46" s="275"/>
      <c r="F46" s="331"/>
    </row>
    <row r="47" spans="1:6" s="273" customFormat="1" ht="48" customHeight="1" x14ac:dyDescent="0.3">
      <c r="A47" s="328" t="s">
        <v>81</v>
      </c>
      <c r="B47" s="332"/>
      <c r="C47" s="333"/>
      <c r="D47" s="332"/>
      <c r="E47" s="275"/>
      <c r="F47" s="334"/>
    </row>
  </sheetData>
  <mergeCells count="3">
    <mergeCell ref="A15:F15"/>
    <mergeCell ref="A16:F16"/>
    <mergeCell ref="B17:C17"/>
  </mergeCells>
  <pageMargins left="0.7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topLeftCell="A4" zoomScale="55" zoomScaleNormal="75" workbookViewId="0">
      <selection activeCell="B18" sqref="B18:C23"/>
    </sheetView>
  </sheetViews>
  <sheetFormatPr defaultRowHeight="18.7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x14ac:dyDescent="0.3">
      <c r="A17" s="8" t="s">
        <v>0</v>
      </c>
    </row>
    <row r="18" spans="1:15" x14ac:dyDescent="0.3">
      <c r="A18" s="10" t="s">
        <v>1</v>
      </c>
      <c r="B18" s="249" t="s">
        <v>2</v>
      </c>
      <c r="C18" s="249"/>
    </row>
    <row r="19" spans="1:15" x14ac:dyDescent="0.3">
      <c r="A19" s="10" t="s">
        <v>3</v>
      </c>
      <c r="B19" s="1" t="s">
        <v>4</v>
      </c>
      <c r="C19" s="9">
        <v>10</v>
      </c>
    </row>
    <row r="20" spans="1:15" x14ac:dyDescent="0.3">
      <c r="A20" s="10" t="s">
        <v>5</v>
      </c>
      <c r="B20" s="99" t="s">
        <v>6</v>
      </c>
    </row>
    <row r="21" spans="1:15" x14ac:dyDescent="0.3">
      <c r="A21" s="10" t="s">
        <v>7</v>
      </c>
      <c r="B21" s="106" t="s">
        <v>8</v>
      </c>
      <c r="C21" s="106"/>
      <c r="D21" s="106"/>
      <c r="E21" s="106"/>
      <c r="F21" s="106"/>
      <c r="G21" s="106"/>
      <c r="H21" s="106"/>
      <c r="I21" s="106"/>
      <c r="J21" s="106"/>
    </row>
    <row r="22" spans="1:15" x14ac:dyDescent="0.3">
      <c r="A22" s="10" t="s">
        <v>9</v>
      </c>
      <c r="B22" s="2">
        <v>42087</v>
      </c>
    </row>
    <row r="23" spans="1:15" x14ac:dyDescent="0.3">
      <c r="A23" s="10" t="s">
        <v>11</v>
      </c>
      <c r="B23" s="125">
        <v>42103</v>
      </c>
    </row>
    <row r="24" spans="1:15" x14ac:dyDescent="0.3">
      <c r="A24" s="10"/>
      <c r="B24" s="11"/>
    </row>
    <row r="25" spans="1:15" x14ac:dyDescent="0.3">
      <c r="A25" s="12"/>
      <c r="B25" s="11"/>
    </row>
    <row r="26" spans="1:15" x14ac:dyDescent="0.3">
      <c r="A26" s="13" t="s">
        <v>12</v>
      </c>
      <c r="B26" s="3" t="s">
        <v>82</v>
      </c>
    </row>
    <row r="27" spans="1:15" x14ac:dyDescent="0.3">
      <c r="A27" s="14" t="s">
        <v>13</v>
      </c>
      <c r="B27" s="4"/>
    </row>
    <row r="28" spans="1:15" ht="19.5" customHeight="1" x14ac:dyDescent="0.3">
      <c r="A28" s="14" t="s">
        <v>14</v>
      </c>
      <c r="B28" s="5">
        <v>99.5</v>
      </c>
    </row>
    <row r="29" spans="1:15" s="14" customFormat="1" ht="15.75" customHeight="1" x14ac:dyDescent="0.3">
      <c r="A29" s="14" t="s">
        <v>15</v>
      </c>
      <c r="B29" s="4"/>
      <c r="C29" s="262" t="s">
        <v>16</v>
      </c>
      <c r="D29" s="263"/>
      <c r="E29" s="263"/>
      <c r="F29" s="263"/>
      <c r="G29" s="263"/>
      <c r="H29" s="264"/>
      <c r="J29" s="15"/>
      <c r="K29" s="15"/>
      <c r="L29" s="15"/>
      <c r="M29" s="15"/>
    </row>
    <row r="30" spans="1:15" s="14" customFormat="1" ht="19.5" customHeight="1" x14ac:dyDescent="0.3">
      <c r="A30" s="14" t="s">
        <v>17</v>
      </c>
      <c r="B30" s="16">
        <f>B28-B29</f>
        <v>99.5</v>
      </c>
      <c r="C30" s="17"/>
      <c r="D30" s="17"/>
      <c r="E30" s="17"/>
      <c r="F30" s="17"/>
      <c r="G30" s="17"/>
      <c r="H30" s="18"/>
      <c r="I30" s="107"/>
      <c r="J30" s="15"/>
      <c r="K30" s="15"/>
      <c r="L30" s="15"/>
      <c r="M30" s="15"/>
    </row>
    <row r="31" spans="1:15" s="14" customFormat="1" ht="17.25" customHeight="1" x14ac:dyDescent="0.3">
      <c r="A31" s="14" t="s">
        <v>18</v>
      </c>
      <c r="B31" s="6">
        <v>1</v>
      </c>
      <c r="C31" s="257" t="s">
        <v>19</v>
      </c>
      <c r="D31" s="258"/>
      <c r="E31" s="258"/>
      <c r="F31" s="258"/>
      <c r="G31" s="258"/>
      <c r="H31" s="259"/>
      <c r="I31" s="108"/>
      <c r="J31" s="15"/>
      <c r="K31" s="15"/>
      <c r="L31" s="15"/>
      <c r="M31" s="15"/>
    </row>
    <row r="32" spans="1:15" s="14" customFormat="1" ht="17.25" customHeight="1" x14ac:dyDescent="0.3">
      <c r="A32" s="14" t="s">
        <v>20</v>
      </c>
      <c r="B32" s="6">
        <v>1</v>
      </c>
      <c r="C32" s="257" t="s">
        <v>21</v>
      </c>
      <c r="D32" s="258"/>
      <c r="E32" s="258"/>
      <c r="F32" s="258"/>
      <c r="G32" s="258"/>
      <c r="H32" s="259"/>
      <c r="I32" s="108"/>
      <c r="J32" s="15"/>
      <c r="K32" s="15"/>
      <c r="L32" s="15"/>
      <c r="M32" s="19"/>
      <c r="N32" s="19"/>
      <c r="O32" s="20"/>
    </row>
    <row r="33" spans="1:15" s="14" customFormat="1" ht="17.25" customHeight="1" x14ac:dyDescent="0.3">
      <c r="B33" s="21"/>
      <c r="C33" s="22"/>
      <c r="D33" s="22"/>
      <c r="E33" s="22"/>
      <c r="F33" s="22"/>
      <c r="G33" s="22"/>
      <c r="H33" s="22"/>
      <c r="I33" s="22"/>
      <c r="J33" s="15"/>
      <c r="K33" s="15"/>
      <c r="L33" s="15"/>
      <c r="M33" s="19"/>
      <c r="N33" s="19"/>
      <c r="O33" s="20"/>
    </row>
    <row r="34" spans="1:15" s="14" customFormat="1" x14ac:dyDescent="0.3">
      <c r="A34" s="14" t="s">
        <v>22</v>
      </c>
      <c r="B34" s="23">
        <f>B31/B32</f>
        <v>1</v>
      </c>
      <c r="C34" s="9" t="s">
        <v>23</v>
      </c>
      <c r="D34" s="9"/>
      <c r="E34" s="9"/>
      <c r="F34" s="9"/>
      <c r="G34" s="9"/>
      <c r="H34" s="9"/>
      <c r="J34" s="15"/>
      <c r="K34" s="15"/>
      <c r="L34" s="15"/>
      <c r="M34" s="19"/>
      <c r="N34" s="19"/>
      <c r="O34" s="20"/>
    </row>
    <row r="35" spans="1:15" s="14" customFormat="1" ht="19.5" customHeight="1" x14ac:dyDescent="0.3">
      <c r="B35" s="16"/>
      <c r="H35" s="9"/>
      <c r="J35" s="15"/>
      <c r="K35" s="15"/>
      <c r="L35" s="15"/>
      <c r="M35" s="19"/>
      <c r="N35" s="19"/>
      <c r="O35" s="20"/>
    </row>
    <row r="36" spans="1:15" s="14" customFormat="1" ht="15.75" customHeight="1" x14ac:dyDescent="0.3">
      <c r="A36" s="24" t="s">
        <v>24</v>
      </c>
      <c r="B36" s="91">
        <v>50</v>
      </c>
      <c r="C36" s="9"/>
      <c r="D36" s="260" t="s">
        <v>25</v>
      </c>
      <c r="E36" s="261"/>
      <c r="F36" s="25" t="s">
        <v>26</v>
      </c>
      <c r="G36" s="26"/>
      <c r="K36" s="15"/>
      <c r="L36" s="15"/>
      <c r="M36" s="19"/>
      <c r="N36" s="19"/>
      <c r="O36" s="20"/>
    </row>
    <row r="37" spans="1:15" s="14" customFormat="1" ht="15.75" customHeight="1" x14ac:dyDescent="0.3">
      <c r="A37" s="27" t="s">
        <v>27</v>
      </c>
      <c r="B37" s="92">
        <v>15</v>
      </c>
      <c r="C37" s="28" t="s">
        <v>28</v>
      </c>
      <c r="D37" s="29" t="s">
        <v>29</v>
      </c>
      <c r="E37" s="30" t="s">
        <v>30</v>
      </c>
      <c r="F37" s="29" t="s">
        <v>29</v>
      </c>
      <c r="G37" s="31" t="s">
        <v>30</v>
      </c>
      <c r="K37" s="15"/>
      <c r="L37" s="15"/>
      <c r="M37" s="19"/>
      <c r="N37" s="19"/>
      <c r="O37" s="20"/>
    </row>
    <row r="38" spans="1:15" s="14" customFormat="1" ht="21.75" customHeight="1" x14ac:dyDescent="0.3">
      <c r="A38" s="27" t="s">
        <v>31</v>
      </c>
      <c r="B38" s="92">
        <v>50</v>
      </c>
      <c r="C38" s="32">
        <v>1</v>
      </c>
      <c r="D38" s="93">
        <v>97636811</v>
      </c>
      <c r="E38" s="33">
        <f>IF(ISBLANK(D38),"-",$D$48/$D$45*D38)</f>
        <v>90440044.461941034</v>
      </c>
      <c r="F38" s="93">
        <v>93103408</v>
      </c>
      <c r="G38" s="34">
        <f>IF(ISBLANK(F38),"-",$D$48/$F$45*F38)</f>
        <v>93013185.210345954</v>
      </c>
      <c r="K38" s="15"/>
      <c r="L38" s="15"/>
      <c r="M38" s="19"/>
      <c r="N38" s="19"/>
      <c r="O38" s="20"/>
    </row>
    <row r="39" spans="1:15" s="14" customFormat="1" ht="21.75" customHeight="1" x14ac:dyDescent="0.3">
      <c r="A39" s="27" t="s">
        <v>32</v>
      </c>
      <c r="B39" s="92">
        <v>1</v>
      </c>
      <c r="C39" s="35">
        <v>2</v>
      </c>
      <c r="D39" s="94">
        <v>98201838</v>
      </c>
      <c r="E39" s="36">
        <f>IF(ISBLANK(D39),"-",$D$48/$D$45*D39)</f>
        <v>90963423.569460198</v>
      </c>
      <c r="F39" s="94">
        <v>92872070</v>
      </c>
      <c r="G39" s="37">
        <f>IF(ISBLANK(F39),"-",$D$48/$F$45*F39)</f>
        <v>92782071.39075096</v>
      </c>
      <c r="K39" s="15"/>
      <c r="L39" s="15"/>
      <c r="M39" s="19"/>
      <c r="N39" s="19"/>
      <c r="O39" s="20"/>
    </row>
    <row r="40" spans="1:15" ht="21.75" customHeight="1" x14ac:dyDescent="0.3">
      <c r="A40" s="27" t="s">
        <v>33</v>
      </c>
      <c r="B40" s="92">
        <v>1</v>
      </c>
      <c r="C40" s="35">
        <v>3</v>
      </c>
      <c r="D40" s="94">
        <v>98414129</v>
      </c>
      <c r="E40" s="36">
        <f>IF(ISBLANK(D40),"-",$D$48/$D$45*D40)</f>
        <v>91160066.69291155</v>
      </c>
      <c r="F40" s="94">
        <v>93246395</v>
      </c>
      <c r="G40" s="37">
        <f>IF(ISBLANK(F40),"-",$D$48/$F$45*F40)</f>
        <v>93156033.647362053</v>
      </c>
      <c r="M40" s="19"/>
      <c r="N40" s="19"/>
      <c r="O40" s="38"/>
    </row>
    <row r="41" spans="1:15" ht="21.75" customHeight="1" x14ac:dyDescent="0.3">
      <c r="A41" s="27" t="s">
        <v>34</v>
      </c>
      <c r="B41" s="92">
        <v>1</v>
      </c>
      <c r="C41" s="39">
        <v>4</v>
      </c>
      <c r="D41" s="95"/>
      <c r="E41" s="40" t="str">
        <f>IF(ISBLANK(D41),"-",$D$48/$D$45*D41)</f>
        <v>-</v>
      </c>
      <c r="F41" s="95"/>
      <c r="G41" s="41" t="str">
        <f>IF(ISBLANK(F41),"-",$D$48/$F$45*F41)</f>
        <v>-</v>
      </c>
      <c r="M41" s="19"/>
      <c r="N41" s="19"/>
      <c r="O41" s="38"/>
    </row>
    <row r="42" spans="1:15" ht="22.5" customHeight="1" x14ac:dyDescent="0.3">
      <c r="A42" s="27" t="s">
        <v>35</v>
      </c>
      <c r="B42" s="92">
        <v>1</v>
      </c>
      <c r="C42" s="42" t="s">
        <v>36</v>
      </c>
      <c r="D42" s="271"/>
      <c r="E42" s="43">
        <f>AVERAGE(E38:E41)</f>
        <v>90854511.574770927</v>
      </c>
      <c r="F42" s="272"/>
      <c r="G42" s="44">
        <f>AVERAGE(G38:G41)</f>
        <v>92983763.416152999</v>
      </c>
    </row>
    <row r="43" spans="1:15" ht="21.75" customHeight="1" x14ac:dyDescent="0.3">
      <c r="A43" s="27" t="s">
        <v>37</v>
      </c>
      <c r="B43" s="5">
        <v>1</v>
      </c>
      <c r="C43" s="110" t="s">
        <v>38</v>
      </c>
      <c r="D43" s="111">
        <v>21.7</v>
      </c>
      <c r="E43" s="38"/>
      <c r="F43" s="96">
        <v>20.12</v>
      </c>
      <c r="G43" s="45"/>
    </row>
    <row r="44" spans="1:15" ht="21.75" customHeight="1" x14ac:dyDescent="0.3">
      <c r="A44" s="27" t="s">
        <v>39</v>
      </c>
      <c r="B44" s="5">
        <v>1</v>
      </c>
      <c r="C44" s="112" t="s">
        <v>40</v>
      </c>
      <c r="D44" s="113">
        <f>D43*$B$34</f>
        <v>21.7</v>
      </c>
      <c r="E44" s="45"/>
      <c r="F44" s="46">
        <f>F43*$B$34</f>
        <v>20.12</v>
      </c>
      <c r="G44" s="47"/>
    </row>
    <row r="45" spans="1:15" ht="19.5" customHeight="1" x14ac:dyDescent="0.3">
      <c r="A45" s="27" t="s">
        <v>41</v>
      </c>
      <c r="B45" s="45">
        <f>(B44/B43)*(B42/B41)*(B40/B39)*(B38/B37)*B36</f>
        <v>166.66666666666669</v>
      </c>
      <c r="C45" s="112" t="s">
        <v>42</v>
      </c>
      <c r="D45" s="114">
        <f>D44*$B$30/100</f>
        <v>21.5915</v>
      </c>
      <c r="E45" s="47"/>
      <c r="F45" s="48">
        <f>F44*$B$30/100</f>
        <v>20.019400000000001</v>
      </c>
      <c r="G45" s="47"/>
    </row>
    <row r="46" spans="1:15" ht="19.5" customHeight="1" x14ac:dyDescent="0.3">
      <c r="A46" s="250" t="s">
        <v>43</v>
      </c>
      <c r="B46" s="251"/>
      <c r="C46" s="112" t="s">
        <v>44</v>
      </c>
      <c r="D46" s="113">
        <f>D45/$B$45</f>
        <v>0.129549</v>
      </c>
      <c r="E46" s="47"/>
      <c r="F46" s="49">
        <f>F45/$B$45</f>
        <v>0.1201164</v>
      </c>
      <c r="G46" s="47"/>
    </row>
    <row r="47" spans="1:15" ht="19.5" customHeight="1" x14ac:dyDescent="0.3">
      <c r="A47" s="252"/>
      <c r="B47" s="253"/>
      <c r="C47" s="112" t="s">
        <v>45</v>
      </c>
      <c r="D47" s="115">
        <v>0.12</v>
      </c>
      <c r="E47" s="45"/>
      <c r="F47" s="45"/>
      <c r="G47" s="45"/>
      <c r="I47" s="51"/>
    </row>
    <row r="48" spans="1:15" x14ac:dyDescent="0.3">
      <c r="C48" s="112" t="s">
        <v>46</v>
      </c>
      <c r="D48" s="48">
        <f>D47*$B$45</f>
        <v>20</v>
      </c>
      <c r="E48" s="47"/>
      <c r="F48" s="47"/>
      <c r="G48" s="47"/>
      <c r="I48" s="51"/>
    </row>
    <row r="49" spans="1:13" ht="19.5" customHeight="1" x14ac:dyDescent="0.3">
      <c r="C49" s="117" t="s">
        <v>47</v>
      </c>
      <c r="D49" s="118">
        <f>D48/B34</f>
        <v>20</v>
      </c>
      <c r="E49" s="54"/>
      <c r="F49" s="54"/>
      <c r="G49" s="54"/>
      <c r="I49" s="55"/>
    </row>
    <row r="50" spans="1:13" x14ac:dyDescent="0.3">
      <c r="C50" s="119" t="s">
        <v>48</v>
      </c>
      <c r="D50" s="120">
        <f>AVERAGE(E38:E41,G38:G41)</f>
        <v>91919137.495461956</v>
      </c>
      <c r="E50" s="57"/>
      <c r="F50" s="57"/>
      <c r="G50" s="57"/>
      <c r="I50" s="55"/>
    </row>
    <row r="51" spans="1:13" x14ac:dyDescent="0.3">
      <c r="C51" s="50" t="s">
        <v>49</v>
      </c>
      <c r="D51" s="56">
        <f>STDEV(E38:E41,G38:G41)/D50</f>
        <v>1.3008453446187651E-2</v>
      </c>
      <c r="E51" s="45"/>
      <c r="F51" s="45"/>
      <c r="G51" s="45"/>
      <c r="I51" s="55"/>
    </row>
    <row r="52" spans="1:13" ht="19.5" customHeight="1" x14ac:dyDescent="0.3">
      <c r="C52" s="52" t="s">
        <v>50</v>
      </c>
      <c r="D52" s="58">
        <f>COUNT(E38:E41,G38:G41)</f>
        <v>6</v>
      </c>
      <c r="E52" s="45"/>
      <c r="F52" s="45"/>
      <c r="G52" s="45"/>
      <c r="I52" s="55"/>
    </row>
    <row r="54" spans="1:13" x14ac:dyDescent="0.3">
      <c r="A54" s="8" t="s">
        <v>51</v>
      </c>
      <c r="B54" s="59" t="s">
        <v>52</v>
      </c>
    </row>
    <row r="55" spans="1:13" x14ac:dyDescent="0.3">
      <c r="A55" s="14" t="s">
        <v>53</v>
      </c>
      <c r="B55" s="60" t="str">
        <f>B21</f>
        <v>Imidacloprid 80mg &amp; Moxidectin 8mg</v>
      </c>
    </row>
    <row r="56" spans="1:13" x14ac:dyDescent="0.3">
      <c r="A56" s="14" t="s">
        <v>54</v>
      </c>
      <c r="B56" s="116">
        <v>0.8</v>
      </c>
      <c r="C56" s="61" t="s">
        <v>55</v>
      </c>
      <c r="D56" s="121">
        <v>80</v>
      </c>
      <c r="E56" s="9" t="str">
        <f>B20</f>
        <v>Imidacloprid &amp; Moxidectin</v>
      </c>
      <c r="I56" s="61"/>
    </row>
    <row r="57" spans="1:13" x14ac:dyDescent="0.3">
      <c r="A57" s="97" t="s">
        <v>56</v>
      </c>
      <c r="B57" s="62">
        <v>1</v>
      </c>
      <c r="I57" s="61"/>
    </row>
    <row r="58" spans="1:13" x14ac:dyDescent="0.3">
      <c r="A58" s="97" t="s">
        <v>57</v>
      </c>
      <c r="B58" s="98">
        <f>B56</f>
        <v>0.8</v>
      </c>
      <c r="C58" s="61" t="s">
        <v>58</v>
      </c>
      <c r="D58" s="122">
        <f>B57*B56</f>
        <v>0.8</v>
      </c>
      <c r="I58" s="61"/>
    </row>
    <row r="59" spans="1:13" ht="19.5" customHeight="1" x14ac:dyDescent="0.3">
      <c r="I59" s="61"/>
    </row>
    <row r="60" spans="1:13" s="14" customFormat="1" ht="15.75" customHeight="1" x14ac:dyDescent="0.3">
      <c r="A60" s="24" t="s">
        <v>59</v>
      </c>
      <c r="B60" s="91">
        <v>100</v>
      </c>
      <c r="C60" s="9"/>
      <c r="D60" s="63" t="s">
        <v>60</v>
      </c>
      <c r="E60" s="64" t="s">
        <v>61</v>
      </c>
      <c r="F60" s="64" t="s">
        <v>29</v>
      </c>
      <c r="G60" s="64" t="s">
        <v>62</v>
      </c>
      <c r="H60" s="28" t="s">
        <v>63</v>
      </c>
      <c r="M60" s="15"/>
    </row>
    <row r="61" spans="1:13" s="14" customFormat="1" ht="24" customHeight="1" x14ac:dyDescent="0.3">
      <c r="A61" s="27" t="s">
        <v>64</v>
      </c>
      <c r="B61" s="92">
        <v>4</v>
      </c>
      <c r="C61" s="265" t="s">
        <v>65</v>
      </c>
      <c r="D61" s="254">
        <v>3</v>
      </c>
      <c r="E61" s="66">
        <v>1</v>
      </c>
      <c r="F61" s="100">
        <v>89435121</v>
      </c>
      <c r="G61" s="65">
        <f>IF(ISBLANK(F61),"-",(F61/$D$50*$D$47*$B$69)*$D$58/$D$61)</f>
        <v>77.838085462379738</v>
      </c>
      <c r="H61" s="67">
        <f t="shared" ref="H61:H72" si="0">IF(ISBLANK(F61),"-",G61/$D$56)</f>
        <v>0.9729760682797467</v>
      </c>
      <c r="M61" s="15"/>
    </row>
    <row r="62" spans="1:13" s="14" customFormat="1" ht="21.75" customHeight="1" x14ac:dyDescent="0.3">
      <c r="A62" s="27" t="s">
        <v>66</v>
      </c>
      <c r="B62" s="92">
        <v>100</v>
      </c>
      <c r="C62" s="266"/>
      <c r="D62" s="255"/>
      <c r="E62" s="69">
        <v>2</v>
      </c>
      <c r="F62" s="7">
        <v>89393065</v>
      </c>
      <c r="G62" s="68">
        <f>IF(ISBLANK(F62),"-",(F62/$D$50*$D$47*$B$69)*$D$58/$D$61)</f>
        <v>77.801482856092576</v>
      </c>
      <c r="H62" s="71">
        <f t="shared" si="0"/>
        <v>0.97251853570115721</v>
      </c>
      <c r="M62" s="15"/>
    </row>
    <row r="63" spans="1:13" s="14" customFormat="1" ht="24.75" customHeight="1" x14ac:dyDescent="0.3">
      <c r="A63" s="27" t="s">
        <v>67</v>
      </c>
      <c r="B63" s="92">
        <v>1</v>
      </c>
      <c r="C63" s="266"/>
      <c r="D63" s="255"/>
      <c r="E63" s="69">
        <v>3</v>
      </c>
      <c r="F63" s="7">
        <v>90286167</v>
      </c>
      <c r="G63" s="68">
        <f>IF(ISBLANK(F63),"-",(F63/$D$50*$D$47*$B$69)*$D$58/$D$61)</f>
        <v>78.578776485545177</v>
      </c>
      <c r="H63" s="71">
        <f t="shared" si="0"/>
        <v>0.98223470606931473</v>
      </c>
      <c r="M63" s="15"/>
    </row>
    <row r="64" spans="1:13" ht="22.5" customHeight="1" x14ac:dyDescent="0.3">
      <c r="A64" s="27" t="s">
        <v>68</v>
      </c>
      <c r="B64" s="92">
        <v>1</v>
      </c>
      <c r="C64" s="267"/>
      <c r="D64" s="256"/>
      <c r="E64" s="72">
        <v>4</v>
      </c>
      <c r="F64" s="101"/>
      <c r="G64" s="73" t="str">
        <f>IF(ISBLANK(F64),"-",(F64/$D$50*$D$47*$B$69)*$D$58/$D$61)</f>
        <v>-</v>
      </c>
      <c r="H64" s="74" t="str">
        <f t="shared" si="0"/>
        <v>-</v>
      </c>
    </row>
    <row r="65" spans="1:12" ht="24.75" customHeight="1" x14ac:dyDescent="0.3">
      <c r="A65" s="27" t="s">
        <v>69</v>
      </c>
      <c r="B65" s="92">
        <v>1</v>
      </c>
      <c r="C65" s="265" t="s">
        <v>70</v>
      </c>
      <c r="D65" s="254">
        <v>3</v>
      </c>
      <c r="E65" s="66">
        <v>1</v>
      </c>
      <c r="F65" s="100">
        <v>89323633</v>
      </c>
      <c r="G65" s="65">
        <f>IF(ISBLANK(F65),"-",(F65/$D$50*$D$47*$B$69)*$D$58/$D$65)</f>
        <v>77.741054090643445</v>
      </c>
      <c r="H65" s="67">
        <f t="shared" si="0"/>
        <v>0.97176317613304308</v>
      </c>
    </row>
    <row r="66" spans="1:12" ht="23.25" customHeight="1" x14ac:dyDescent="0.3">
      <c r="A66" s="27" t="s">
        <v>71</v>
      </c>
      <c r="B66" s="92">
        <v>1</v>
      </c>
      <c r="C66" s="266"/>
      <c r="D66" s="255"/>
      <c r="E66" s="69">
        <v>2</v>
      </c>
      <c r="F66" s="7">
        <v>89171154</v>
      </c>
      <c r="G66" s="68">
        <f>IF(ISBLANK(F66),"-",(F66/$D$50*$D$47*$B$69)*$D$58/$D$65)</f>
        <v>77.608347014267736</v>
      </c>
      <c r="H66" s="71">
        <f t="shared" si="0"/>
        <v>0.9701043376783467</v>
      </c>
    </row>
    <row r="67" spans="1:12" ht="24.75" customHeight="1" x14ac:dyDescent="0.3">
      <c r="A67" s="27" t="s">
        <v>72</v>
      </c>
      <c r="B67" s="92">
        <v>1</v>
      </c>
      <c r="C67" s="266"/>
      <c r="D67" s="255"/>
      <c r="E67" s="69">
        <v>3</v>
      </c>
      <c r="F67" s="7">
        <v>89650854</v>
      </c>
      <c r="G67" s="68">
        <f>IF(ISBLANK(F67),"-",(F67/$D$50*$D$47*$B$69)*$D$58/$D$65)</f>
        <v>78.025844404317695</v>
      </c>
      <c r="H67" s="71">
        <f t="shared" si="0"/>
        <v>0.97532305505397121</v>
      </c>
    </row>
    <row r="68" spans="1:12" ht="22.5" customHeight="1" x14ac:dyDescent="0.3">
      <c r="A68" s="27" t="s">
        <v>73</v>
      </c>
      <c r="B68" s="92">
        <v>1</v>
      </c>
      <c r="C68" s="267"/>
      <c r="D68" s="256"/>
      <c r="E68" s="72">
        <v>4</v>
      </c>
      <c r="F68" s="101"/>
      <c r="G68" s="73" t="str">
        <f>IF(ISBLANK(F68),"-",(F68/$D$50*$D$47*$B$69)*$D$58/$D$65)</f>
        <v>-</v>
      </c>
      <c r="H68" s="74" t="str">
        <f t="shared" si="0"/>
        <v>-</v>
      </c>
    </row>
    <row r="69" spans="1:12" ht="23.25" customHeight="1" x14ac:dyDescent="0.3">
      <c r="A69" s="27" t="s">
        <v>74</v>
      </c>
      <c r="B69" s="90">
        <f>(B68/B67)*(B66/B65)*(B64/B63)*(B62/B61)*B60</f>
        <v>2500</v>
      </c>
      <c r="C69" s="265" t="s">
        <v>75</v>
      </c>
      <c r="D69" s="254">
        <v>3</v>
      </c>
      <c r="E69" s="66">
        <v>1</v>
      </c>
      <c r="F69" s="100">
        <v>89442533</v>
      </c>
      <c r="G69" s="65">
        <f>IF(ISBLANK(F69),"-",(F69/$D$50*$D$47*$B$69)*$D$58/$D$69)</f>
        <v>77.844536349715668</v>
      </c>
      <c r="H69" s="67">
        <f t="shared" si="0"/>
        <v>0.97305670437144587</v>
      </c>
    </row>
    <row r="70" spans="1:12" ht="22.5" customHeight="1" x14ac:dyDescent="0.3">
      <c r="A70" s="109" t="s">
        <v>76</v>
      </c>
      <c r="B70" s="123">
        <f>D47*B69/D56*D58</f>
        <v>3</v>
      </c>
      <c r="C70" s="266"/>
      <c r="D70" s="255"/>
      <c r="E70" s="69">
        <v>2</v>
      </c>
      <c r="F70" s="7">
        <v>89565853</v>
      </c>
      <c r="G70" s="68">
        <f>IF(ISBLANK(F70),"-",(F70/$D$50*$D$47*$B$69)*$D$58/$D$69)</f>
        <v>77.951865468208396</v>
      </c>
      <c r="H70" s="71">
        <f t="shared" si="0"/>
        <v>0.97439831835260493</v>
      </c>
    </row>
    <row r="71" spans="1:12" ht="23.25" customHeight="1" x14ac:dyDescent="0.3">
      <c r="A71" s="250" t="s">
        <v>43</v>
      </c>
      <c r="B71" s="269"/>
      <c r="C71" s="266"/>
      <c r="D71" s="255"/>
      <c r="E71" s="69">
        <v>3</v>
      </c>
      <c r="F71" s="7">
        <v>89627967</v>
      </c>
      <c r="G71" s="68">
        <f>IF(ISBLANK(F71),"-",(F71/$D$50*$D$47*$B$69)*$D$58/$D$69)</f>
        <v>78.005925157359044</v>
      </c>
      <c r="H71" s="71">
        <f t="shared" si="0"/>
        <v>0.97507406446698808</v>
      </c>
    </row>
    <row r="72" spans="1:12" ht="23.25" customHeight="1" x14ac:dyDescent="0.3">
      <c r="A72" s="252"/>
      <c r="B72" s="270"/>
      <c r="C72" s="268"/>
      <c r="D72" s="256"/>
      <c r="E72" s="72">
        <v>4</v>
      </c>
      <c r="F72" s="101"/>
      <c r="G72" s="73" t="str">
        <f>IF(ISBLANK(F72),"-",(F72/$D$50*$D$47*$B$69)*$D$58/$D$69)</f>
        <v>-</v>
      </c>
      <c r="H72" s="74" t="str">
        <f t="shared" si="0"/>
        <v>-</v>
      </c>
    </row>
    <row r="73" spans="1:12" x14ac:dyDescent="0.3">
      <c r="A73" s="75"/>
      <c r="B73" s="75"/>
      <c r="C73" s="75"/>
      <c r="D73" s="75"/>
      <c r="E73" s="75"/>
      <c r="F73" s="76"/>
      <c r="G73" s="53" t="s">
        <v>36</v>
      </c>
      <c r="H73" s="77">
        <f>AVERAGE(H61:H72)</f>
        <v>0.97416099623406871</v>
      </c>
    </row>
    <row r="74" spans="1:12" x14ac:dyDescent="0.3">
      <c r="C74" s="75"/>
      <c r="D74" s="75"/>
      <c r="E74" s="75"/>
      <c r="F74" s="76"/>
      <c r="G74" s="50" t="s">
        <v>49</v>
      </c>
      <c r="H74" s="78">
        <f>STDEV(H61:H72)/H73</f>
        <v>3.536529113039305E-3</v>
      </c>
    </row>
    <row r="75" spans="1:12" ht="19.5" customHeight="1" x14ac:dyDescent="0.3">
      <c r="A75" s="75"/>
      <c r="B75" s="75"/>
      <c r="C75" s="76"/>
      <c r="D75" s="70"/>
      <c r="E75" s="70"/>
      <c r="F75" s="76"/>
      <c r="G75" s="52" t="s">
        <v>50</v>
      </c>
      <c r="H75" s="79">
        <f>COUNT(H61:H72)</f>
        <v>9</v>
      </c>
    </row>
    <row r="76" spans="1:12" x14ac:dyDescent="0.3">
      <c r="A76" s="75"/>
      <c r="B76" s="75"/>
      <c r="C76" s="76"/>
      <c r="D76" s="70"/>
      <c r="E76" s="70"/>
      <c r="F76" s="70"/>
      <c r="G76" s="70"/>
      <c r="H76" s="76"/>
      <c r="I76" s="76"/>
      <c r="J76" s="80"/>
      <c r="K76" s="81"/>
      <c r="L76" s="82"/>
    </row>
    <row r="77" spans="1:12" x14ac:dyDescent="0.3">
      <c r="A77" s="75"/>
      <c r="B77" s="75"/>
      <c r="C77" s="76"/>
      <c r="D77" s="70"/>
      <c r="E77" s="70"/>
      <c r="F77" s="70"/>
      <c r="G77" s="70"/>
      <c r="H77" s="76"/>
      <c r="I77" s="76"/>
      <c r="J77" s="80"/>
      <c r="K77" s="81"/>
      <c r="L77" s="82"/>
    </row>
    <row r="78" spans="1:12" ht="19.5" customHeight="1" x14ac:dyDescent="0.3">
      <c r="A78" s="83"/>
      <c r="B78" s="84"/>
      <c r="C78" s="85"/>
      <c r="D78" s="85"/>
      <c r="E78" s="84"/>
      <c r="F78" s="84"/>
      <c r="G78" s="84"/>
      <c r="H78" s="84"/>
    </row>
    <row r="79" spans="1:12" x14ac:dyDescent="0.3">
      <c r="B79" s="61" t="s">
        <v>77</v>
      </c>
      <c r="E79" s="76" t="s">
        <v>78</v>
      </c>
      <c r="F79" s="76"/>
      <c r="G79" s="76" t="s">
        <v>79</v>
      </c>
    </row>
    <row r="80" spans="1:12" ht="83.1" customHeight="1" x14ac:dyDescent="0.3">
      <c r="A80" s="81" t="s">
        <v>80</v>
      </c>
      <c r="B80" s="102" t="s">
        <v>83</v>
      </c>
      <c r="C80" s="102"/>
      <c r="D80" s="75"/>
      <c r="E80" s="86" t="s">
        <v>84</v>
      </c>
      <c r="F80" s="80"/>
      <c r="G80" s="103"/>
      <c r="H80" s="103"/>
      <c r="J80" s="80"/>
    </row>
    <row r="81" spans="1:10" ht="83.1" customHeight="1" x14ac:dyDescent="0.3">
      <c r="A81" s="81" t="s">
        <v>81</v>
      </c>
      <c r="B81" s="104"/>
      <c r="C81" s="104"/>
      <c r="D81" s="87"/>
      <c r="E81" s="88"/>
      <c r="F81" s="80"/>
      <c r="G81" s="105"/>
      <c r="H81" s="105"/>
      <c r="J81" s="89"/>
    </row>
    <row r="82" spans="1:10" x14ac:dyDescent="0.3">
      <c r="A82" s="75"/>
      <c r="B82" s="76"/>
      <c r="C82" s="70"/>
      <c r="D82" s="70"/>
      <c r="E82" s="70"/>
      <c r="F82" s="70"/>
      <c r="G82" s="76"/>
      <c r="H82" s="76"/>
      <c r="J82" s="80"/>
    </row>
    <row r="83" spans="1:10" x14ac:dyDescent="0.3">
      <c r="A83" s="75"/>
      <c r="B83" s="75"/>
      <c r="C83" s="76"/>
      <c r="D83" s="70"/>
      <c r="E83" s="70"/>
      <c r="F83" s="70"/>
      <c r="G83" s="70"/>
      <c r="H83" s="76"/>
      <c r="I83" s="76"/>
      <c r="J83" s="80"/>
    </row>
    <row r="84" spans="1:10" x14ac:dyDescent="0.3">
      <c r="A84" s="75"/>
      <c r="B84" s="75"/>
      <c r="C84" s="76"/>
      <c r="D84" s="70"/>
      <c r="E84" s="70"/>
      <c r="F84" s="70"/>
      <c r="G84" s="70"/>
      <c r="H84" s="76"/>
      <c r="I84" s="76"/>
      <c r="J84" s="80"/>
    </row>
    <row r="85" spans="1:10" x14ac:dyDescent="0.3">
      <c r="A85" s="75"/>
      <c r="B85" s="75"/>
      <c r="C85" s="76"/>
      <c r="D85" s="70"/>
      <c r="E85" s="70"/>
      <c r="F85" s="70"/>
      <c r="G85" s="70"/>
      <c r="H85" s="76"/>
      <c r="I85" s="76"/>
      <c r="J85" s="80"/>
    </row>
    <row r="86" spans="1:10" x14ac:dyDescent="0.3">
      <c r="A86" s="75"/>
      <c r="B86" s="75"/>
      <c r="C86" s="76"/>
      <c r="D86" s="70"/>
      <c r="E86" s="70"/>
      <c r="F86" s="70"/>
      <c r="G86" s="70"/>
      <c r="H86" s="76"/>
      <c r="I86" s="76"/>
      <c r="J86" s="80"/>
    </row>
    <row r="87" spans="1:10" x14ac:dyDescent="0.3">
      <c r="A87" s="75"/>
      <c r="B87" s="75"/>
      <c r="C87" s="76"/>
      <c r="D87" s="70"/>
      <c r="E87" s="70"/>
      <c r="F87" s="70"/>
      <c r="G87" s="70"/>
      <c r="H87" s="76"/>
      <c r="I87" s="76"/>
      <c r="J87" s="80"/>
    </row>
    <row r="88" spans="1:10" x14ac:dyDescent="0.3">
      <c r="A88" s="75"/>
      <c r="B88" s="75"/>
      <c r="C88" s="76"/>
      <c r="D88" s="70"/>
      <c r="E88" s="70"/>
      <c r="F88" s="70"/>
      <c r="G88" s="70"/>
      <c r="H88" s="76"/>
      <c r="I88" s="76"/>
      <c r="J88" s="80"/>
    </row>
    <row r="89" spans="1:10" x14ac:dyDescent="0.3">
      <c r="A89" s="75"/>
      <c r="B89" s="75"/>
      <c r="C89" s="76"/>
      <c r="D89" s="70"/>
      <c r="E89" s="70"/>
      <c r="F89" s="70"/>
      <c r="G89" s="70"/>
      <c r="H89" s="76"/>
      <c r="I89" s="76"/>
      <c r="J89" s="80"/>
    </row>
    <row r="90" spans="1:10" x14ac:dyDescent="0.3">
      <c r="A90" s="75"/>
      <c r="B90" s="75"/>
      <c r="C90" s="76"/>
      <c r="D90" s="70"/>
      <c r="E90" s="70"/>
      <c r="F90" s="70"/>
      <c r="G90" s="70"/>
      <c r="H90" s="76"/>
      <c r="I90" s="76"/>
      <c r="J90" s="80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zoomScale="55" zoomScaleNormal="75" workbookViewId="0">
      <selection activeCell="B18" sqref="B18:C23"/>
    </sheetView>
  </sheetViews>
  <sheetFormatPr defaultRowHeight="18.75" x14ac:dyDescent="0.3"/>
  <cols>
    <col min="1" max="1" width="55.42578125" style="9" customWidth="1"/>
    <col min="2" max="2" width="41.5703125" style="9" customWidth="1"/>
    <col min="3" max="3" width="42.28515625" style="9" customWidth="1"/>
    <col min="4" max="4" width="31.5703125" style="9" customWidth="1"/>
    <col min="5" max="5" width="30.28515625" style="9" customWidth="1"/>
    <col min="6" max="6" width="25.7109375" style="9" customWidth="1"/>
    <col min="7" max="7" width="33.140625" style="9" customWidth="1"/>
    <col min="8" max="8" width="39.42578125" style="9" customWidth="1"/>
    <col min="9" max="9" width="31.5703125" style="9" customWidth="1"/>
    <col min="10" max="10" width="30.28515625" style="9" customWidth="1"/>
    <col min="11" max="11" width="30.42578125" style="9" customWidth="1"/>
    <col min="12" max="12" width="21.28515625" style="9" customWidth="1"/>
    <col min="13" max="13" width="9.140625" style="9" customWidth="1"/>
  </cols>
  <sheetData>
    <row r="17" spans="1:15" x14ac:dyDescent="0.3">
      <c r="A17" s="131" t="s">
        <v>0</v>
      </c>
      <c r="B17" s="131"/>
    </row>
    <row r="18" spans="1:15" x14ac:dyDescent="0.3">
      <c r="A18" s="133" t="s">
        <v>1</v>
      </c>
      <c r="B18" s="249" t="s">
        <v>2</v>
      </c>
      <c r="C18" s="249"/>
    </row>
    <row r="19" spans="1:15" x14ac:dyDescent="0.3">
      <c r="A19" s="133" t="s">
        <v>3</v>
      </c>
      <c r="B19" s="124" t="s">
        <v>4</v>
      </c>
      <c r="C19" s="132">
        <v>10</v>
      </c>
    </row>
    <row r="20" spans="1:15" x14ac:dyDescent="0.3">
      <c r="A20" s="133" t="s">
        <v>5</v>
      </c>
      <c r="B20" s="223" t="s">
        <v>6</v>
      </c>
    </row>
    <row r="21" spans="1:15" x14ac:dyDescent="0.3">
      <c r="A21" s="133" t="s">
        <v>7</v>
      </c>
      <c r="B21" s="230" t="s">
        <v>8</v>
      </c>
      <c r="C21" s="230"/>
      <c r="D21" s="230"/>
      <c r="E21" s="230"/>
      <c r="F21" s="230"/>
      <c r="G21" s="230"/>
      <c r="H21" s="230"/>
      <c r="I21" s="230"/>
      <c r="J21" s="230"/>
    </row>
    <row r="22" spans="1:15" x14ac:dyDescent="0.3">
      <c r="A22" s="133" t="s">
        <v>9</v>
      </c>
      <c r="B22" s="125" t="s">
        <v>10</v>
      </c>
    </row>
    <row r="23" spans="1:15" x14ac:dyDescent="0.3">
      <c r="A23" s="133" t="s">
        <v>11</v>
      </c>
      <c r="B23" s="125"/>
    </row>
    <row r="24" spans="1:15" x14ac:dyDescent="0.3">
      <c r="A24" s="133"/>
      <c r="B24" s="134"/>
    </row>
    <row r="25" spans="1:15" x14ac:dyDescent="0.3">
      <c r="A25" s="135"/>
      <c r="B25" s="134"/>
    </row>
    <row r="26" spans="1:15" x14ac:dyDescent="0.3">
      <c r="A26" s="136" t="s">
        <v>12</v>
      </c>
      <c r="B26" s="126" t="s">
        <v>85</v>
      </c>
    </row>
    <row r="27" spans="1:15" x14ac:dyDescent="0.3">
      <c r="A27" s="137" t="s">
        <v>13</v>
      </c>
      <c r="B27" s="127"/>
    </row>
    <row r="28" spans="1:15" ht="19.5" customHeight="1" x14ac:dyDescent="0.3">
      <c r="A28" s="137" t="s">
        <v>14</v>
      </c>
      <c r="B28" s="128">
        <v>93.6</v>
      </c>
    </row>
    <row r="29" spans="1:15" s="15" customFormat="1" ht="15.75" customHeight="1" x14ac:dyDescent="0.3">
      <c r="A29" s="137" t="s">
        <v>15</v>
      </c>
      <c r="B29" s="127"/>
      <c r="C29" s="262" t="s">
        <v>16</v>
      </c>
      <c r="D29" s="263"/>
      <c r="E29" s="263"/>
      <c r="F29" s="263"/>
      <c r="G29" s="263"/>
      <c r="H29" s="264"/>
      <c r="J29" s="138"/>
      <c r="K29" s="138"/>
      <c r="L29" s="138"/>
      <c r="M29" s="138"/>
    </row>
    <row r="30" spans="1:15" s="15" customFormat="1" ht="19.5" customHeight="1" x14ac:dyDescent="0.3">
      <c r="A30" s="137" t="s">
        <v>17</v>
      </c>
      <c r="B30" s="139">
        <f>B28-B29</f>
        <v>93.6</v>
      </c>
      <c r="C30" s="140"/>
      <c r="D30" s="140"/>
      <c r="E30" s="140"/>
      <c r="F30" s="140"/>
      <c r="G30" s="140"/>
      <c r="H30" s="141"/>
      <c r="I30" s="231"/>
      <c r="J30" s="138"/>
      <c r="K30" s="138"/>
      <c r="L30" s="138"/>
      <c r="M30" s="138"/>
    </row>
    <row r="31" spans="1:15" s="15" customFormat="1" ht="17.25" customHeight="1" x14ac:dyDescent="0.3">
      <c r="A31" s="137" t="s">
        <v>18</v>
      </c>
      <c r="B31" s="129">
        <v>1</v>
      </c>
      <c r="C31" s="257" t="s">
        <v>19</v>
      </c>
      <c r="D31" s="258"/>
      <c r="E31" s="258"/>
      <c r="F31" s="258"/>
      <c r="G31" s="258"/>
      <c r="H31" s="259"/>
      <c r="I31" s="232"/>
      <c r="J31" s="138"/>
      <c r="K31" s="138"/>
      <c r="L31" s="138"/>
      <c r="M31" s="138"/>
    </row>
    <row r="32" spans="1:15" s="15" customFormat="1" ht="17.25" customHeight="1" x14ac:dyDescent="0.3">
      <c r="A32" s="137" t="s">
        <v>20</v>
      </c>
      <c r="B32" s="129">
        <v>1</v>
      </c>
      <c r="C32" s="257" t="s">
        <v>21</v>
      </c>
      <c r="D32" s="258"/>
      <c r="E32" s="258"/>
      <c r="F32" s="258"/>
      <c r="G32" s="258"/>
      <c r="H32" s="259"/>
      <c r="I32" s="232"/>
      <c r="J32" s="138"/>
      <c r="K32" s="138"/>
      <c r="L32" s="138"/>
      <c r="M32" s="142"/>
      <c r="N32" s="142"/>
      <c r="O32" s="143"/>
    </row>
    <row r="33" spans="1:15" s="15" customFormat="1" ht="17.25" customHeight="1" x14ac:dyDescent="0.3">
      <c r="A33" s="137"/>
      <c r="B33" s="144"/>
      <c r="C33" s="145"/>
      <c r="D33" s="145"/>
      <c r="E33" s="145"/>
      <c r="F33" s="145"/>
      <c r="G33" s="145"/>
      <c r="H33" s="145"/>
      <c r="I33" s="145"/>
      <c r="J33" s="138"/>
      <c r="K33" s="138"/>
      <c r="L33" s="138"/>
      <c r="M33" s="142"/>
      <c r="N33" s="142"/>
      <c r="O33" s="143"/>
    </row>
    <row r="34" spans="1:15" s="15" customFormat="1" x14ac:dyDescent="0.3">
      <c r="A34" s="137" t="s">
        <v>22</v>
      </c>
      <c r="B34" s="146">
        <f>B31/B32</f>
        <v>1</v>
      </c>
      <c r="C34" s="132" t="s">
        <v>23</v>
      </c>
      <c r="D34" s="132"/>
      <c r="E34" s="132"/>
      <c r="F34" s="132"/>
      <c r="G34" s="132"/>
      <c r="H34" s="132"/>
      <c r="J34" s="138"/>
      <c r="K34" s="138"/>
      <c r="L34" s="138"/>
      <c r="M34" s="142"/>
      <c r="N34" s="142"/>
      <c r="O34" s="143"/>
    </row>
    <row r="35" spans="1:15" s="15" customFormat="1" ht="19.5" customHeight="1" x14ac:dyDescent="0.3">
      <c r="A35" s="137"/>
      <c r="B35" s="139"/>
      <c r="H35" s="132"/>
      <c r="J35" s="138"/>
      <c r="K35" s="138"/>
      <c r="L35" s="138"/>
      <c r="M35" s="142"/>
      <c r="N35" s="142"/>
      <c r="O35" s="143"/>
    </row>
    <row r="36" spans="1:15" s="15" customFormat="1" ht="15.75" customHeight="1" x14ac:dyDescent="0.3">
      <c r="A36" s="147" t="s">
        <v>24</v>
      </c>
      <c r="B36" s="215">
        <v>50</v>
      </c>
      <c r="C36" s="132"/>
      <c r="D36" s="260" t="s">
        <v>25</v>
      </c>
      <c r="E36" s="261"/>
      <c r="F36" s="148" t="s">
        <v>26</v>
      </c>
      <c r="G36" s="149"/>
      <c r="K36" s="138"/>
      <c r="L36" s="138"/>
      <c r="M36" s="142"/>
      <c r="N36" s="142"/>
      <c r="O36" s="143"/>
    </row>
    <row r="37" spans="1:15" s="15" customFormat="1" ht="15.75" customHeight="1" x14ac:dyDescent="0.3">
      <c r="A37" s="150" t="s">
        <v>27</v>
      </c>
      <c r="B37" s="216">
        <v>5</v>
      </c>
      <c r="C37" s="151" t="s">
        <v>28</v>
      </c>
      <c r="D37" s="152" t="s">
        <v>29</v>
      </c>
      <c r="E37" s="153" t="s">
        <v>30</v>
      </c>
      <c r="F37" s="152" t="s">
        <v>29</v>
      </c>
      <c r="G37" s="154" t="s">
        <v>30</v>
      </c>
      <c r="K37" s="138"/>
      <c r="L37" s="138"/>
      <c r="M37" s="142"/>
      <c r="N37" s="142"/>
      <c r="O37" s="143"/>
    </row>
    <row r="38" spans="1:15" s="15" customFormat="1" ht="21.75" customHeight="1" x14ac:dyDescent="0.3">
      <c r="A38" s="150" t="s">
        <v>31</v>
      </c>
      <c r="B38" s="216">
        <v>50</v>
      </c>
      <c r="C38" s="155">
        <v>1</v>
      </c>
      <c r="D38" s="217">
        <v>8164961</v>
      </c>
      <c r="E38" s="156">
        <f>IF(ISBLANK(D38),"-",$D$48/$D$45*D38)</f>
        <v>8580244.8507776372</v>
      </c>
      <c r="F38" s="217">
        <v>8768686</v>
      </c>
      <c r="G38" s="157">
        <f>IF(ISBLANK(F38),"-",$D$48/$F$45*F38)</f>
        <v>8663613.6931297239</v>
      </c>
      <c r="K38" s="138"/>
      <c r="L38" s="138"/>
      <c r="M38" s="142"/>
      <c r="N38" s="142"/>
      <c r="O38" s="143"/>
    </row>
    <row r="39" spans="1:15" s="15" customFormat="1" ht="21.75" customHeight="1" x14ac:dyDescent="0.3">
      <c r="A39" s="150" t="s">
        <v>32</v>
      </c>
      <c r="B39" s="216">
        <v>1</v>
      </c>
      <c r="C39" s="158">
        <v>2</v>
      </c>
      <c r="D39" s="218">
        <v>8153340</v>
      </c>
      <c r="E39" s="159">
        <f>IF(ISBLANK(D39),"-",$D$48/$D$45*D39)</f>
        <v>8568032.7868852448</v>
      </c>
      <c r="F39" s="218">
        <v>8667050</v>
      </c>
      <c r="G39" s="160">
        <f>IF(ISBLANK(F39),"-",$D$48/$F$45*F39)</f>
        <v>8563195.5641974155</v>
      </c>
      <c r="K39" s="138"/>
      <c r="L39" s="138"/>
      <c r="M39" s="142"/>
      <c r="N39" s="142"/>
      <c r="O39" s="143"/>
    </row>
    <row r="40" spans="1:15" ht="21.75" customHeight="1" x14ac:dyDescent="0.3">
      <c r="A40" s="150" t="s">
        <v>33</v>
      </c>
      <c r="B40" s="216">
        <v>1</v>
      </c>
      <c r="C40" s="158">
        <v>3</v>
      </c>
      <c r="D40" s="218">
        <v>8157622</v>
      </c>
      <c r="E40" s="159">
        <f>IF(ISBLANK(D40),"-",$D$48/$D$45*D40)</f>
        <v>8572532.5767129045</v>
      </c>
      <c r="F40" s="218">
        <v>8618970</v>
      </c>
      <c r="G40" s="160">
        <f>IF(ISBLANK(F40),"-",$D$48/$F$45*F40)</f>
        <v>8515691.6911694985</v>
      </c>
      <c r="M40" s="142"/>
      <c r="N40" s="142"/>
      <c r="O40" s="161"/>
    </row>
    <row r="41" spans="1:15" ht="21.75" customHeight="1" x14ac:dyDescent="0.3">
      <c r="A41" s="150" t="s">
        <v>34</v>
      </c>
      <c r="B41" s="216">
        <v>1</v>
      </c>
      <c r="C41" s="162">
        <v>4</v>
      </c>
      <c r="D41" s="219"/>
      <c r="E41" s="163" t="str">
        <f>IF(ISBLANK(D41),"-",$D$48/$D$45*D41)</f>
        <v>-</v>
      </c>
      <c r="F41" s="219"/>
      <c r="G41" s="164" t="str">
        <f>IF(ISBLANK(F41),"-",$D$48/$F$45*F41)</f>
        <v>-</v>
      </c>
      <c r="M41" s="142"/>
      <c r="N41" s="142"/>
      <c r="O41" s="161"/>
    </row>
    <row r="42" spans="1:15" ht="22.5" customHeight="1" x14ac:dyDescent="0.3">
      <c r="A42" s="150" t="s">
        <v>35</v>
      </c>
      <c r="B42" s="216">
        <v>1</v>
      </c>
      <c r="C42" s="165" t="s">
        <v>36</v>
      </c>
      <c r="D42" s="234">
        <f>AVERAGE(D38:D41)</f>
        <v>8158641</v>
      </c>
      <c r="E42" s="167">
        <f>AVERAGE(E38:E41)</f>
        <v>8573603.4047919288</v>
      </c>
      <c r="F42" s="166">
        <f>AVERAGE(F38:F41)</f>
        <v>8684902</v>
      </c>
      <c r="G42" s="168">
        <f>AVERAGE(G38:G41)</f>
        <v>8580833.6494988799</v>
      </c>
    </row>
    <row r="43" spans="1:15" ht="21.75" customHeight="1" x14ac:dyDescent="0.3">
      <c r="A43" s="150" t="s">
        <v>37</v>
      </c>
      <c r="B43" s="128">
        <v>1</v>
      </c>
      <c r="C43" s="235" t="s">
        <v>38</v>
      </c>
      <c r="D43" s="236">
        <v>15.25</v>
      </c>
      <c r="E43" s="161"/>
      <c r="F43" s="220">
        <v>16.22</v>
      </c>
      <c r="G43" s="169"/>
    </row>
    <row r="44" spans="1:15" ht="21.75" customHeight="1" x14ac:dyDescent="0.3">
      <c r="A44" s="150" t="s">
        <v>39</v>
      </c>
      <c r="B44" s="128">
        <v>1</v>
      </c>
      <c r="C44" s="237" t="s">
        <v>40</v>
      </c>
      <c r="D44" s="238">
        <f>D43*$B$34</f>
        <v>15.25</v>
      </c>
      <c r="E44" s="169"/>
      <c r="F44" s="170">
        <f>F43*$B$34</f>
        <v>16.22</v>
      </c>
      <c r="G44" s="171"/>
    </row>
    <row r="45" spans="1:15" ht="19.5" customHeight="1" x14ac:dyDescent="0.3">
      <c r="A45" s="150" t="s">
        <v>41</v>
      </c>
      <c r="B45" s="169">
        <f>(B44/B43)*(B42/B41)*(B40/B39)*(B38/B37)*B36</f>
        <v>500</v>
      </c>
      <c r="C45" s="237" t="s">
        <v>42</v>
      </c>
      <c r="D45" s="239">
        <f>D44*$B$30/100</f>
        <v>14.273999999999999</v>
      </c>
      <c r="E45" s="171"/>
      <c r="F45" s="172">
        <f>F44*$B$30/100</f>
        <v>15.181919999999998</v>
      </c>
      <c r="G45" s="171"/>
    </row>
    <row r="46" spans="1:15" ht="19.5" customHeight="1" x14ac:dyDescent="0.3">
      <c r="A46" s="250" t="s">
        <v>43</v>
      </c>
      <c r="B46" s="251"/>
      <c r="C46" s="237" t="s">
        <v>44</v>
      </c>
      <c r="D46" s="238">
        <f>D45/$B$45</f>
        <v>2.8547999999999997E-2</v>
      </c>
      <c r="E46" s="171"/>
      <c r="F46" s="173">
        <f>F45/$B$45</f>
        <v>3.0363839999999996E-2</v>
      </c>
      <c r="G46" s="171"/>
    </row>
    <row r="47" spans="1:15" ht="19.5" customHeight="1" x14ac:dyDescent="0.3">
      <c r="A47" s="252"/>
      <c r="B47" s="253"/>
      <c r="C47" s="237" t="s">
        <v>45</v>
      </c>
      <c r="D47" s="240">
        <v>0.03</v>
      </c>
      <c r="E47" s="169"/>
      <c r="F47" s="169"/>
      <c r="G47" s="169"/>
      <c r="I47" s="175"/>
    </row>
    <row r="48" spans="1:15" x14ac:dyDescent="0.3">
      <c r="C48" s="237" t="s">
        <v>46</v>
      </c>
      <c r="D48" s="172">
        <f>D47*$B$45</f>
        <v>15</v>
      </c>
      <c r="E48" s="171"/>
      <c r="F48" s="171"/>
      <c r="G48" s="171"/>
      <c r="I48" s="175"/>
    </row>
    <row r="49" spans="1:13" ht="19.5" customHeight="1" x14ac:dyDescent="0.3">
      <c r="C49" s="242" t="s">
        <v>47</v>
      </c>
      <c r="D49" s="243">
        <f>D48/B34</f>
        <v>15</v>
      </c>
      <c r="E49" s="178"/>
      <c r="F49" s="178"/>
      <c r="G49" s="178"/>
      <c r="I49" s="179"/>
    </row>
    <row r="50" spans="1:13" x14ac:dyDescent="0.3">
      <c r="C50" s="244" t="s">
        <v>48</v>
      </c>
      <c r="D50" s="245">
        <f>AVERAGE(E38:E41,G38:G41)</f>
        <v>8577218.5271454044</v>
      </c>
      <c r="E50" s="181"/>
      <c r="F50" s="181"/>
      <c r="G50" s="181"/>
      <c r="I50" s="179"/>
    </row>
    <row r="51" spans="1:13" x14ac:dyDescent="0.3">
      <c r="C51" s="174" t="s">
        <v>49</v>
      </c>
      <c r="D51" s="180">
        <f>STDEV(E38:E41,G38:G41)/D50</f>
        <v>5.6063669278227741E-3</v>
      </c>
      <c r="E51" s="169"/>
      <c r="F51" s="169"/>
      <c r="G51" s="169"/>
      <c r="I51" s="179"/>
    </row>
    <row r="52" spans="1:13" ht="19.5" customHeight="1" x14ac:dyDescent="0.3">
      <c r="C52" s="176" t="s">
        <v>50</v>
      </c>
      <c r="D52" s="182">
        <f>COUNT(E38:E41,G38:G41)</f>
        <v>6</v>
      </c>
      <c r="E52" s="169"/>
      <c r="F52" s="169"/>
      <c r="G52" s="169"/>
      <c r="I52" s="179"/>
    </row>
    <row r="54" spans="1:13" x14ac:dyDescent="0.3">
      <c r="A54" s="131" t="s">
        <v>51</v>
      </c>
      <c r="B54" s="183" t="s">
        <v>52</v>
      </c>
    </row>
    <row r="55" spans="1:13" x14ac:dyDescent="0.3">
      <c r="A55" s="137" t="s">
        <v>53</v>
      </c>
      <c r="B55" s="184" t="str">
        <f>B21</f>
        <v>Imidacloprid 80mg &amp; Moxidectin 8mg</v>
      </c>
    </row>
    <row r="56" spans="1:13" x14ac:dyDescent="0.3">
      <c r="A56" s="137" t="s">
        <v>54</v>
      </c>
      <c r="B56" s="241">
        <v>0.8</v>
      </c>
      <c r="C56" s="185" t="s">
        <v>55</v>
      </c>
      <c r="D56" s="246">
        <v>8</v>
      </c>
      <c r="E56" s="132" t="str">
        <f>B20</f>
        <v>Imidacloprid &amp; Moxidectin</v>
      </c>
      <c r="I56" s="185"/>
    </row>
    <row r="57" spans="1:13" x14ac:dyDescent="0.3">
      <c r="A57" s="221" t="s">
        <v>56</v>
      </c>
      <c r="B57" s="186">
        <v>1</v>
      </c>
      <c r="I57" s="185"/>
    </row>
    <row r="58" spans="1:13" x14ac:dyDescent="0.3">
      <c r="A58" s="221" t="s">
        <v>57</v>
      </c>
      <c r="B58" s="222">
        <f>B56</f>
        <v>0.8</v>
      </c>
      <c r="C58" s="185" t="s">
        <v>58</v>
      </c>
      <c r="D58" s="247">
        <f>B57*B56</f>
        <v>0.8</v>
      </c>
      <c r="I58" s="185"/>
    </row>
    <row r="59" spans="1:13" ht="19.5" customHeight="1" x14ac:dyDescent="0.3">
      <c r="I59" s="185"/>
    </row>
    <row r="60" spans="1:13" s="15" customFormat="1" ht="15.75" customHeight="1" x14ac:dyDescent="0.3">
      <c r="A60" s="147" t="s">
        <v>59</v>
      </c>
      <c r="B60" s="215">
        <v>100</v>
      </c>
      <c r="C60" s="132"/>
      <c r="D60" s="187" t="s">
        <v>60</v>
      </c>
      <c r="E60" s="188" t="s">
        <v>61</v>
      </c>
      <c r="F60" s="188" t="s">
        <v>29</v>
      </c>
      <c r="G60" s="188" t="s">
        <v>62</v>
      </c>
      <c r="H60" s="151" t="s">
        <v>63</v>
      </c>
      <c r="M60" s="138"/>
    </row>
    <row r="61" spans="1:13" s="15" customFormat="1" ht="24" customHeight="1" x14ac:dyDescent="0.3">
      <c r="A61" s="150" t="s">
        <v>64</v>
      </c>
      <c r="B61" s="216">
        <v>5</v>
      </c>
      <c r="C61" s="265" t="s">
        <v>65</v>
      </c>
      <c r="D61" s="254">
        <v>3</v>
      </c>
      <c r="E61" s="190">
        <v>1</v>
      </c>
      <c r="F61" s="224">
        <v>8650176</v>
      </c>
      <c r="G61" s="189">
        <f>IF(ISBLANK(F61),"-",(F61/$D$50*$D$47*$B$69)*$D$58/$D$61)</f>
        <v>8.0680476754777306</v>
      </c>
      <c r="H61" s="191">
        <f t="shared" ref="H61:H72" si="0">IF(ISBLANK(F61),"-",G61/$D$56)</f>
        <v>1.0085059594347163</v>
      </c>
      <c r="M61" s="138"/>
    </row>
    <row r="62" spans="1:13" s="15" customFormat="1" ht="21.75" customHeight="1" x14ac:dyDescent="0.3">
      <c r="A62" s="150" t="s">
        <v>66</v>
      </c>
      <c r="B62" s="216">
        <v>50</v>
      </c>
      <c r="C62" s="266"/>
      <c r="D62" s="255"/>
      <c r="E62" s="193">
        <v>2</v>
      </c>
      <c r="F62" s="130">
        <v>8680685</v>
      </c>
      <c r="G62" s="192">
        <f>IF(ISBLANK(F62),"-",(F62/$D$50*$D$47*$B$69)*$D$58/$D$61)</f>
        <v>8.0965035203681861</v>
      </c>
      <c r="H62" s="195">
        <f t="shared" si="0"/>
        <v>1.0120629400460233</v>
      </c>
      <c r="M62" s="138"/>
    </row>
    <row r="63" spans="1:13" s="15" customFormat="1" ht="24.75" customHeight="1" x14ac:dyDescent="0.3">
      <c r="A63" s="150" t="s">
        <v>67</v>
      </c>
      <c r="B63" s="216">
        <v>1</v>
      </c>
      <c r="C63" s="266"/>
      <c r="D63" s="255"/>
      <c r="E63" s="193">
        <v>3</v>
      </c>
      <c r="F63" s="130">
        <v>8745374</v>
      </c>
      <c r="G63" s="192">
        <f>IF(ISBLANK(F63),"-",(F63/$D$50*$D$47*$B$69)*$D$58/$D$61)</f>
        <v>8.156839163952661</v>
      </c>
      <c r="H63" s="195">
        <f t="shared" si="0"/>
        <v>1.0196048954940826</v>
      </c>
      <c r="M63" s="138"/>
    </row>
    <row r="64" spans="1:13" ht="22.5" customHeight="1" x14ac:dyDescent="0.3">
      <c r="A64" s="150" t="s">
        <v>68</v>
      </c>
      <c r="B64" s="216">
        <v>1</v>
      </c>
      <c r="C64" s="267"/>
      <c r="D64" s="256"/>
      <c r="E64" s="196">
        <v>4</v>
      </c>
      <c r="F64" s="225"/>
      <c r="G64" s="197" t="str">
        <f>IF(ISBLANK(F64),"-",(F64/$D$50*$D$47*$B$69)*$D$58/$D$61)</f>
        <v>-</v>
      </c>
      <c r="H64" s="198" t="str">
        <f t="shared" si="0"/>
        <v>-</v>
      </c>
    </row>
    <row r="65" spans="1:12" ht="24.75" customHeight="1" x14ac:dyDescent="0.3">
      <c r="A65" s="150" t="s">
        <v>69</v>
      </c>
      <c r="B65" s="216">
        <v>1</v>
      </c>
      <c r="C65" s="265" t="s">
        <v>70</v>
      </c>
      <c r="D65" s="254">
        <v>3</v>
      </c>
      <c r="E65" s="190">
        <v>1</v>
      </c>
      <c r="F65" s="224">
        <v>8708845</v>
      </c>
      <c r="G65" s="189">
        <f>IF(ISBLANK(F65),"-",(F65/$D$50*$D$47*$B$69)*$D$58/$D$65)</f>
        <v>8.1227684452138149</v>
      </c>
      <c r="H65" s="191">
        <f t="shared" si="0"/>
        <v>1.0153460556517269</v>
      </c>
    </row>
    <row r="66" spans="1:12" ht="23.25" customHeight="1" x14ac:dyDescent="0.3">
      <c r="A66" s="150" t="s">
        <v>71</v>
      </c>
      <c r="B66" s="216">
        <v>1</v>
      </c>
      <c r="C66" s="266"/>
      <c r="D66" s="255"/>
      <c r="E66" s="193">
        <v>2</v>
      </c>
      <c r="F66" s="130">
        <v>8647865</v>
      </c>
      <c r="G66" s="192">
        <f>IF(ISBLANK(F66),"-",(F66/$D$50*$D$47*$B$69)*$D$58/$D$65)</f>
        <v>8.0658921981581901</v>
      </c>
      <c r="H66" s="195">
        <f t="shared" si="0"/>
        <v>1.0082365247697738</v>
      </c>
    </row>
    <row r="67" spans="1:12" ht="24.75" customHeight="1" x14ac:dyDescent="0.3">
      <c r="A67" s="150" t="s">
        <v>72</v>
      </c>
      <c r="B67" s="216">
        <v>1</v>
      </c>
      <c r="C67" s="266"/>
      <c r="D67" s="255"/>
      <c r="E67" s="193">
        <v>3</v>
      </c>
      <c r="F67" s="130">
        <v>8637271</v>
      </c>
      <c r="G67" s="192">
        <f>IF(ISBLANK(F67),"-",(F67/$D$50*$D$47*$B$69)*$D$58/$D$65)</f>
        <v>8.0560111394289802</v>
      </c>
      <c r="H67" s="195">
        <f t="shared" si="0"/>
        <v>1.0070013924286225</v>
      </c>
    </row>
    <row r="68" spans="1:12" ht="22.5" customHeight="1" x14ac:dyDescent="0.3">
      <c r="A68" s="150" t="s">
        <v>73</v>
      </c>
      <c r="B68" s="216">
        <v>1</v>
      </c>
      <c r="C68" s="267"/>
      <c r="D68" s="256"/>
      <c r="E68" s="196">
        <v>4</v>
      </c>
      <c r="F68" s="225"/>
      <c r="G68" s="197" t="str">
        <f>IF(ISBLANK(F68),"-",(F68/$D$50*$D$47*$B$69)*$D$58/$D$65)</f>
        <v>-</v>
      </c>
      <c r="H68" s="198" t="str">
        <f t="shared" si="0"/>
        <v>-</v>
      </c>
    </row>
    <row r="69" spans="1:12" ht="23.25" customHeight="1" x14ac:dyDescent="0.3">
      <c r="A69" s="150" t="s">
        <v>74</v>
      </c>
      <c r="B69" s="214">
        <f>(B68/B67)*(B66/B65)*(B64/B63)*(B62/B61)*B60</f>
        <v>1000</v>
      </c>
      <c r="C69" s="265" t="s">
        <v>75</v>
      </c>
      <c r="D69" s="254">
        <v>3</v>
      </c>
      <c r="E69" s="190">
        <v>1</v>
      </c>
      <c r="F69" s="224">
        <v>8700893</v>
      </c>
      <c r="G69" s="189">
        <f>IF(ISBLANK(F69),"-",(F69/$D$50*$D$47*$B$69)*$D$58/$D$69)</f>
        <v>8.115351588595475</v>
      </c>
      <c r="H69" s="191">
        <f t="shared" si="0"/>
        <v>1.0144189485744344</v>
      </c>
    </row>
    <row r="70" spans="1:12" ht="22.5" customHeight="1" x14ac:dyDescent="0.3">
      <c r="A70" s="233" t="s">
        <v>76</v>
      </c>
      <c r="B70" s="248">
        <f>D47*B69/D56*D58</f>
        <v>3</v>
      </c>
      <c r="C70" s="266"/>
      <c r="D70" s="255"/>
      <c r="E70" s="193">
        <v>2</v>
      </c>
      <c r="F70" s="130">
        <v>8656662</v>
      </c>
      <c r="G70" s="192">
        <f>IF(ISBLANK(F70),"-",(F70/$D$50*$D$47*$B$69)*$D$58/$D$69)</f>
        <v>8.0740971890625577</v>
      </c>
      <c r="H70" s="195">
        <f t="shared" si="0"/>
        <v>1.0092621486328197</v>
      </c>
    </row>
    <row r="71" spans="1:12" ht="23.25" customHeight="1" x14ac:dyDescent="0.3">
      <c r="A71" s="250" t="s">
        <v>43</v>
      </c>
      <c r="B71" s="269"/>
      <c r="C71" s="266"/>
      <c r="D71" s="255"/>
      <c r="E71" s="193">
        <v>3</v>
      </c>
      <c r="F71" s="130">
        <v>8743872</v>
      </c>
      <c r="G71" s="192">
        <f>IF(ISBLANK(F71),"-",(F71/$D$50*$D$47*$B$69)*$D$58/$D$69)</f>
        <v>8.1554382436004556</v>
      </c>
      <c r="H71" s="195">
        <f t="shared" si="0"/>
        <v>1.0194297804500569</v>
      </c>
    </row>
    <row r="72" spans="1:12" ht="23.25" customHeight="1" x14ac:dyDescent="0.3">
      <c r="A72" s="252"/>
      <c r="B72" s="270"/>
      <c r="C72" s="268"/>
      <c r="D72" s="256"/>
      <c r="E72" s="196">
        <v>4</v>
      </c>
      <c r="F72" s="225"/>
      <c r="G72" s="197" t="str">
        <f>IF(ISBLANK(F72),"-",(F72/$D$50*$D$47*$B$69)*$D$58/$D$69)</f>
        <v>-</v>
      </c>
      <c r="H72" s="198" t="str">
        <f t="shared" si="0"/>
        <v>-</v>
      </c>
    </row>
    <row r="73" spans="1:12" x14ac:dyDescent="0.3">
      <c r="A73" s="199"/>
      <c r="B73" s="199"/>
      <c r="C73" s="199"/>
      <c r="D73" s="199"/>
      <c r="E73" s="199"/>
      <c r="F73" s="200"/>
      <c r="G73" s="177" t="s">
        <v>36</v>
      </c>
      <c r="H73" s="201">
        <f>AVERAGE(H61:H72)</f>
        <v>1.0126520717202507</v>
      </c>
    </row>
    <row r="74" spans="1:12" x14ac:dyDescent="0.3">
      <c r="C74" s="199"/>
      <c r="D74" s="199"/>
      <c r="E74" s="199"/>
      <c r="F74" s="200"/>
      <c r="G74" s="174" t="s">
        <v>49</v>
      </c>
      <c r="H74" s="202">
        <f>STDEV(H61:H72)/H73</f>
        <v>4.7502353043444691E-3</v>
      </c>
    </row>
    <row r="75" spans="1:12" ht="19.5" customHeight="1" x14ac:dyDescent="0.3">
      <c r="A75" s="199"/>
      <c r="B75" s="199"/>
      <c r="C75" s="200"/>
      <c r="D75" s="194"/>
      <c r="E75" s="194"/>
      <c r="F75" s="200"/>
      <c r="G75" s="176" t="s">
        <v>50</v>
      </c>
      <c r="H75" s="203">
        <f>COUNT(H61:H72)</f>
        <v>9</v>
      </c>
    </row>
    <row r="76" spans="1:12" x14ac:dyDescent="0.3">
      <c r="A76" s="199"/>
      <c r="B76" s="199"/>
      <c r="C76" s="200"/>
      <c r="D76" s="194"/>
      <c r="E76" s="194"/>
      <c r="F76" s="194"/>
      <c r="G76" s="194"/>
      <c r="H76" s="200"/>
      <c r="I76" s="200"/>
      <c r="J76" s="204"/>
      <c r="K76" s="205"/>
      <c r="L76" s="206"/>
    </row>
    <row r="77" spans="1:12" x14ac:dyDescent="0.3">
      <c r="A77" s="199"/>
      <c r="B77" s="199"/>
      <c r="C77" s="200"/>
      <c r="D77" s="194"/>
      <c r="E77" s="194"/>
      <c r="F77" s="194"/>
      <c r="G77" s="194"/>
      <c r="H77" s="200"/>
      <c r="I77" s="200"/>
      <c r="J77" s="204"/>
      <c r="K77" s="205"/>
      <c r="L77" s="206"/>
    </row>
    <row r="78" spans="1:12" ht="19.5" customHeight="1" x14ac:dyDescent="0.3">
      <c r="A78" s="207"/>
      <c r="B78" s="208"/>
      <c r="C78" s="209"/>
      <c r="D78" s="209"/>
      <c r="E78" s="208"/>
      <c r="F78" s="208"/>
      <c r="G78" s="208"/>
      <c r="H78" s="208"/>
    </row>
    <row r="79" spans="1:12" x14ac:dyDescent="0.3">
      <c r="B79" s="185" t="s">
        <v>77</v>
      </c>
      <c r="E79" s="200" t="s">
        <v>78</v>
      </c>
      <c r="F79" s="200"/>
      <c r="G79" s="200" t="s">
        <v>79</v>
      </c>
    </row>
    <row r="80" spans="1:12" ht="83.1" customHeight="1" x14ac:dyDescent="0.3">
      <c r="A80" s="205" t="s">
        <v>80</v>
      </c>
      <c r="B80" s="226"/>
      <c r="C80" s="226"/>
      <c r="D80" s="199"/>
      <c r="E80" s="210"/>
      <c r="F80" s="204"/>
      <c r="G80" s="227"/>
      <c r="H80" s="227"/>
      <c r="J80" s="204"/>
    </row>
    <row r="81" spans="1:10" ht="83.1" customHeight="1" x14ac:dyDescent="0.3">
      <c r="A81" s="205" t="s">
        <v>81</v>
      </c>
      <c r="B81" s="228"/>
      <c r="C81" s="228"/>
      <c r="D81" s="211"/>
      <c r="E81" s="212"/>
      <c r="F81" s="204"/>
      <c r="G81" s="229"/>
      <c r="H81" s="229"/>
      <c r="J81" s="213"/>
    </row>
    <row r="82" spans="1:10" x14ac:dyDescent="0.3">
      <c r="A82" s="199"/>
      <c r="B82" s="200"/>
      <c r="C82" s="194"/>
      <c r="D82" s="194"/>
      <c r="E82" s="194"/>
      <c r="F82" s="194"/>
      <c r="G82" s="200"/>
      <c r="H82" s="200"/>
      <c r="J82" s="204"/>
    </row>
    <row r="83" spans="1:10" x14ac:dyDescent="0.3">
      <c r="A83" s="199"/>
      <c r="B83" s="199"/>
      <c r="C83" s="200"/>
      <c r="D83" s="194"/>
      <c r="E83" s="194"/>
      <c r="F83" s="194"/>
      <c r="G83" s="194"/>
      <c r="H83" s="200"/>
      <c r="I83" s="200"/>
      <c r="J83" s="204"/>
    </row>
    <row r="84" spans="1:10" x14ac:dyDescent="0.3">
      <c r="A84" s="199"/>
      <c r="B84" s="199"/>
      <c r="C84" s="200"/>
      <c r="D84" s="194"/>
      <c r="E84" s="194"/>
      <c r="F84" s="194"/>
      <c r="G84" s="194"/>
      <c r="H84" s="200"/>
      <c r="I84" s="200"/>
      <c r="J84" s="204"/>
    </row>
    <row r="85" spans="1:10" x14ac:dyDescent="0.3">
      <c r="A85" s="199"/>
      <c r="B85" s="199"/>
      <c r="C85" s="200"/>
      <c r="D85" s="194"/>
      <c r="E85" s="194"/>
      <c r="F85" s="194"/>
      <c r="G85" s="194"/>
      <c r="H85" s="200"/>
      <c r="I85" s="200"/>
      <c r="J85" s="204"/>
    </row>
    <row r="86" spans="1:10" x14ac:dyDescent="0.3">
      <c r="A86" s="199"/>
      <c r="B86" s="199"/>
      <c r="C86" s="200"/>
      <c r="D86" s="194"/>
      <c r="E86" s="194"/>
      <c r="F86" s="194"/>
      <c r="G86" s="194"/>
      <c r="H86" s="200"/>
      <c r="I86" s="200"/>
      <c r="J86" s="204"/>
    </row>
    <row r="87" spans="1:10" x14ac:dyDescent="0.3">
      <c r="A87" s="199"/>
      <c r="B87" s="199"/>
      <c r="C87" s="200"/>
      <c r="D87" s="194"/>
      <c r="E87" s="194"/>
      <c r="F87" s="194"/>
      <c r="G87" s="194"/>
      <c r="H87" s="200"/>
      <c r="I87" s="200"/>
      <c r="J87" s="204"/>
    </row>
    <row r="88" spans="1:10" x14ac:dyDescent="0.3">
      <c r="A88" s="199"/>
      <c r="B88" s="199"/>
      <c r="C88" s="200"/>
      <c r="D88" s="194"/>
      <c r="E88" s="194"/>
      <c r="F88" s="194"/>
      <c r="G88" s="194"/>
      <c r="H88" s="200"/>
      <c r="I88" s="200"/>
      <c r="J88" s="204"/>
    </row>
    <row r="89" spans="1:10" x14ac:dyDescent="0.3">
      <c r="A89" s="199"/>
      <c r="B89" s="199"/>
      <c r="C89" s="200"/>
      <c r="D89" s="194"/>
      <c r="E89" s="194"/>
      <c r="F89" s="194"/>
      <c r="G89" s="194"/>
      <c r="H89" s="200"/>
      <c r="I89" s="200"/>
      <c r="J89" s="204"/>
    </row>
    <row r="90" spans="1:10" x14ac:dyDescent="0.3">
      <c r="A90" s="199"/>
      <c r="B90" s="199"/>
      <c r="C90" s="200"/>
      <c r="D90" s="194"/>
      <c r="E90" s="194"/>
      <c r="F90" s="194"/>
      <c r="G90" s="194"/>
      <c r="H90" s="200"/>
      <c r="I90" s="200"/>
      <c r="J90" s="204"/>
    </row>
    <row r="250" spans="1:1" x14ac:dyDescent="0.3">
      <c r="A250" s="9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topLeftCell="A28" workbookViewId="0">
      <selection activeCell="C46" sqref="C46"/>
    </sheetView>
  </sheetViews>
  <sheetFormatPr defaultRowHeight="12.75" x14ac:dyDescent="0.2"/>
  <cols>
    <col min="1" max="1" width="35.140625" style="335" bestFit="1" customWidth="1"/>
    <col min="2" max="2" width="41.42578125" style="335" customWidth="1"/>
    <col min="3" max="3" width="31.85546875" style="335" customWidth="1"/>
    <col min="4" max="5" width="30.28515625" style="335" bestFit="1" customWidth="1"/>
    <col min="6" max="6" width="23.140625" style="335" customWidth="1"/>
    <col min="7" max="7" width="28.42578125" style="335" customWidth="1"/>
    <col min="8" max="8" width="21.5703125" style="335" customWidth="1"/>
    <col min="9" max="16384" width="9.140625" style="335"/>
  </cols>
  <sheetData>
    <row r="1" spans="1:10" s="273" customFormat="1" ht="13.5" x14ac:dyDescent="0.25"/>
    <row r="2" spans="1:10" s="273" customFormat="1" ht="13.5" x14ac:dyDescent="0.25"/>
    <row r="3" spans="1:10" s="273" customFormat="1" ht="13.5" x14ac:dyDescent="0.25">
      <c r="A3" s="274"/>
      <c r="B3" s="274"/>
      <c r="C3" s="274"/>
    </row>
    <row r="4" spans="1:10" s="273" customFormat="1" ht="13.5" x14ac:dyDescent="0.25">
      <c r="B4" s="274"/>
      <c r="C4" s="274"/>
    </row>
    <row r="5" spans="1:10" s="273" customFormat="1" ht="13.5" x14ac:dyDescent="0.25">
      <c r="B5" s="274"/>
      <c r="C5" s="274"/>
    </row>
    <row r="6" spans="1:10" s="273" customFormat="1" ht="13.5" x14ac:dyDescent="0.25"/>
    <row r="7" spans="1:10" s="273" customFormat="1" ht="13.5" x14ac:dyDescent="0.25"/>
    <row r="8" spans="1:10" s="273" customFormat="1" ht="13.5" x14ac:dyDescent="0.25"/>
    <row r="9" spans="1:10" s="273" customFormat="1" ht="13.5" x14ac:dyDescent="0.25"/>
    <row r="10" spans="1:10" s="273" customFormat="1" ht="13.5" x14ac:dyDescent="0.25"/>
    <row r="11" spans="1:10" s="273" customFormat="1" ht="13.5" x14ac:dyDescent="0.25"/>
    <row r="12" spans="1:10" s="273" customFormat="1" ht="13.5" x14ac:dyDescent="0.25"/>
    <row r="13" spans="1:10" s="273" customFormat="1" ht="13.5" x14ac:dyDescent="0.25">
      <c r="F13" s="275"/>
      <c r="G13" s="275"/>
      <c r="H13" s="275"/>
      <c r="I13" s="275"/>
      <c r="J13" s="275"/>
    </row>
    <row r="14" spans="1:10" s="273" customFormat="1" ht="15.75" thickBot="1" x14ac:dyDescent="0.35">
      <c r="A14" s="276"/>
      <c r="B14" s="275"/>
      <c r="C14" s="277"/>
      <c r="D14" s="275"/>
      <c r="F14" s="278"/>
      <c r="G14" s="275"/>
      <c r="H14" s="275"/>
      <c r="I14" s="275"/>
      <c r="J14" s="275"/>
    </row>
    <row r="15" spans="1:10" s="273" customFormat="1" ht="19.5" thickBot="1" x14ac:dyDescent="0.35">
      <c r="A15" s="279" t="s">
        <v>86</v>
      </c>
      <c r="B15" s="280"/>
      <c r="C15" s="280"/>
      <c r="D15" s="280"/>
      <c r="E15" s="280"/>
      <c r="F15" s="281"/>
      <c r="G15" s="282"/>
      <c r="H15" s="282"/>
      <c r="I15" s="275"/>
      <c r="J15" s="275"/>
    </row>
    <row r="16" spans="1:10" s="275" customFormat="1" ht="20.25" x14ac:dyDescent="0.3">
      <c r="A16" s="283" t="s">
        <v>87</v>
      </c>
      <c r="B16" s="283"/>
      <c r="C16" s="283"/>
      <c r="D16" s="283"/>
      <c r="E16" s="283"/>
      <c r="F16" s="283"/>
      <c r="G16" s="282"/>
      <c r="H16" s="282"/>
    </row>
    <row r="17" spans="1:10" s="275" customFormat="1" ht="18.75" x14ac:dyDescent="0.3">
      <c r="A17" s="284" t="s">
        <v>1</v>
      </c>
      <c r="B17" s="249" t="s">
        <v>2</v>
      </c>
      <c r="C17" s="249"/>
      <c r="D17" s="285"/>
      <c r="E17" s="285"/>
      <c r="F17" s="285"/>
      <c r="G17" s="282"/>
      <c r="H17" s="282"/>
    </row>
    <row r="18" spans="1:10" s="275" customFormat="1" ht="18.75" x14ac:dyDescent="0.3">
      <c r="A18" s="284" t="s">
        <v>3</v>
      </c>
      <c r="B18" s="124" t="s">
        <v>4</v>
      </c>
      <c r="C18" s="213">
        <v>10</v>
      </c>
      <c r="D18" s="285"/>
      <c r="E18" s="285"/>
      <c r="F18" s="285"/>
      <c r="G18" s="282"/>
      <c r="H18" s="282"/>
    </row>
    <row r="19" spans="1:10" s="275" customFormat="1" ht="18.75" x14ac:dyDescent="0.3">
      <c r="A19" s="284" t="s">
        <v>5</v>
      </c>
      <c r="B19" s="230" t="s">
        <v>6</v>
      </c>
      <c r="C19" s="213"/>
      <c r="D19" s="285"/>
      <c r="E19" s="285"/>
      <c r="F19" s="285"/>
      <c r="G19" s="282"/>
      <c r="H19" s="282"/>
    </row>
    <row r="20" spans="1:10" s="275" customFormat="1" ht="18.75" x14ac:dyDescent="0.3">
      <c r="A20" s="284" t="s">
        <v>7</v>
      </c>
      <c r="B20" s="230" t="s">
        <v>8</v>
      </c>
      <c r="C20" s="230"/>
      <c r="D20" s="285"/>
      <c r="E20" s="285"/>
      <c r="F20" s="285"/>
      <c r="G20" s="282"/>
      <c r="H20" s="282"/>
    </row>
    <row r="21" spans="1:10" s="275" customFormat="1" ht="18.75" x14ac:dyDescent="0.3">
      <c r="A21" s="284" t="s">
        <v>9</v>
      </c>
      <c r="B21" s="125" t="s">
        <v>10</v>
      </c>
      <c r="C21" s="213"/>
      <c r="D21" s="285"/>
      <c r="E21" s="285"/>
      <c r="F21" s="285"/>
      <c r="G21" s="282"/>
      <c r="H21" s="282"/>
    </row>
    <row r="22" spans="1:10" s="275" customFormat="1" ht="18.75" x14ac:dyDescent="0.3">
      <c r="A22" s="284" t="s">
        <v>11</v>
      </c>
      <c r="B22" s="125"/>
      <c r="C22" s="213"/>
      <c r="D22" s="285"/>
      <c r="E22" s="285"/>
      <c r="F22" s="285"/>
      <c r="G22" s="282"/>
      <c r="H22" s="282"/>
    </row>
    <row r="23" spans="1:10" s="273" customFormat="1" ht="20.100000000000001" customHeight="1" x14ac:dyDescent="0.25">
      <c r="F23" s="275"/>
      <c r="G23" s="275"/>
      <c r="H23" s="275"/>
      <c r="I23" s="275"/>
      <c r="J23" s="275"/>
    </row>
    <row r="24" spans="1:10" s="273" customFormat="1" ht="18.75" x14ac:dyDescent="0.3">
      <c r="A24" s="286" t="s">
        <v>51</v>
      </c>
      <c r="B24" s="287" t="s">
        <v>88</v>
      </c>
      <c r="C24" s="288"/>
      <c r="D24" s="288"/>
      <c r="E24" s="288"/>
      <c r="F24" s="275"/>
      <c r="G24" s="275"/>
      <c r="H24" s="275"/>
      <c r="I24" s="275"/>
      <c r="J24" s="275"/>
    </row>
    <row r="25" spans="1:10" s="273" customFormat="1" ht="18.75" x14ac:dyDescent="0.3">
      <c r="A25" s="289" t="s">
        <v>12</v>
      </c>
      <c r="B25" s="290" t="s">
        <v>85</v>
      </c>
      <c r="C25" s="288"/>
      <c r="D25" s="288"/>
      <c r="E25" s="288"/>
    </row>
    <row r="26" spans="1:10" s="273" customFormat="1" ht="18.75" x14ac:dyDescent="0.3">
      <c r="A26" s="289" t="s">
        <v>14</v>
      </c>
      <c r="B26" s="291">
        <v>93.6</v>
      </c>
      <c r="C26" s="288"/>
      <c r="D26" s="288"/>
      <c r="E26" s="288"/>
    </row>
    <row r="27" spans="1:10" s="273" customFormat="1" ht="18.75" x14ac:dyDescent="0.3">
      <c r="A27" s="292" t="s">
        <v>89</v>
      </c>
      <c r="B27" s="336">
        <v>15.25</v>
      </c>
      <c r="C27" s="288"/>
      <c r="D27" s="288"/>
      <c r="E27" s="288"/>
    </row>
    <row r="28" spans="1:10" s="273" customFormat="1" ht="18.75" x14ac:dyDescent="0.3">
      <c r="A28" s="292" t="s">
        <v>90</v>
      </c>
      <c r="B28" s="293">
        <v>0.03</v>
      </c>
      <c r="C28" s="288"/>
      <c r="D28" s="288"/>
      <c r="E28" s="288"/>
    </row>
    <row r="29" spans="1:10" s="273" customFormat="1" ht="18.75" x14ac:dyDescent="0.3">
      <c r="A29" s="288"/>
      <c r="B29" s="288"/>
      <c r="C29" s="288"/>
      <c r="D29" s="288"/>
      <c r="E29" s="288"/>
    </row>
    <row r="30" spans="1:10" s="273" customFormat="1" ht="18.75" x14ac:dyDescent="0.3">
      <c r="A30" s="294" t="s">
        <v>91</v>
      </c>
      <c r="B30" s="295" t="s">
        <v>92</v>
      </c>
      <c r="C30" s="294" t="s">
        <v>93</v>
      </c>
      <c r="D30" s="294" t="s">
        <v>94</v>
      </c>
      <c r="E30" s="296" t="s">
        <v>95</v>
      </c>
    </row>
    <row r="31" spans="1:10" s="273" customFormat="1" ht="18.75" x14ac:dyDescent="0.3">
      <c r="A31" s="297">
        <v>1</v>
      </c>
      <c r="B31" s="298">
        <v>8186834</v>
      </c>
      <c r="C31" s="298">
        <v>10655.5</v>
      </c>
      <c r="D31" s="299">
        <v>1.1000000000000001</v>
      </c>
      <c r="E31" s="300">
        <v>21.8</v>
      </c>
    </row>
    <row r="32" spans="1:10" s="273" customFormat="1" ht="18.75" x14ac:dyDescent="0.3">
      <c r="A32" s="297">
        <v>2</v>
      </c>
      <c r="B32" s="298">
        <v>8096791</v>
      </c>
      <c r="C32" s="298">
        <v>10778.1</v>
      </c>
      <c r="D32" s="299">
        <v>1.1000000000000001</v>
      </c>
      <c r="E32" s="299">
        <v>21.8</v>
      </c>
    </row>
    <row r="33" spans="1:6" s="273" customFormat="1" ht="18.75" x14ac:dyDescent="0.3">
      <c r="A33" s="297">
        <v>3</v>
      </c>
      <c r="B33" s="298">
        <v>8191595</v>
      </c>
      <c r="C33" s="298">
        <v>10740.2</v>
      </c>
      <c r="D33" s="299">
        <v>1.1000000000000001</v>
      </c>
      <c r="E33" s="299">
        <v>21.8</v>
      </c>
    </row>
    <row r="34" spans="1:6" s="273" customFormat="1" ht="18.75" x14ac:dyDescent="0.3">
      <c r="A34" s="297">
        <v>4</v>
      </c>
      <c r="B34" s="298">
        <v>8211334</v>
      </c>
      <c r="C34" s="298">
        <v>10678.9</v>
      </c>
      <c r="D34" s="299">
        <v>1.1000000000000001</v>
      </c>
      <c r="E34" s="299">
        <v>21.7</v>
      </c>
    </row>
    <row r="35" spans="1:6" s="273" customFormat="1" ht="18.75" x14ac:dyDescent="0.3">
      <c r="A35" s="297">
        <v>5</v>
      </c>
      <c r="B35" s="298">
        <v>8167375</v>
      </c>
      <c r="C35" s="298">
        <v>10551.8</v>
      </c>
      <c r="D35" s="299">
        <v>1.1000000000000001</v>
      </c>
      <c r="E35" s="299">
        <v>21.7</v>
      </c>
    </row>
    <row r="36" spans="1:6" s="273" customFormat="1" ht="18.75" x14ac:dyDescent="0.3">
      <c r="A36" s="297">
        <v>6</v>
      </c>
      <c r="B36" s="301">
        <v>8164961</v>
      </c>
      <c r="C36" s="301">
        <v>10630.4</v>
      </c>
      <c r="D36" s="302">
        <v>1.1000000000000001</v>
      </c>
      <c r="E36" s="302">
        <v>21.7</v>
      </c>
    </row>
    <row r="37" spans="1:6" s="273" customFormat="1" ht="18.75" x14ac:dyDescent="0.3">
      <c r="A37" s="303" t="s">
        <v>96</v>
      </c>
      <c r="B37" s="304">
        <f>AVERAGE(B31:B36)</f>
        <v>8169815</v>
      </c>
      <c r="C37" s="305">
        <f>AVERAGE(C31:C36)</f>
        <v>10672.483333333334</v>
      </c>
      <c r="D37" s="306">
        <f>AVERAGE(D31:D36)</f>
        <v>1.0999999999999999</v>
      </c>
      <c r="E37" s="306">
        <f>AVERAGE(E31:E36)</f>
        <v>21.75</v>
      </c>
    </row>
    <row r="38" spans="1:6" s="273" customFormat="1" ht="18.75" x14ac:dyDescent="0.3">
      <c r="A38" s="307" t="s">
        <v>97</v>
      </c>
      <c r="B38" s="308">
        <f>(STDEV(B31:B36)/B37)</f>
        <v>4.8499110758348386E-3</v>
      </c>
      <c r="C38" s="309"/>
      <c r="D38" s="309"/>
      <c r="E38" s="310"/>
      <c r="F38" s="275"/>
    </row>
    <row r="39" spans="1:6" s="275" customFormat="1" ht="18.75" x14ac:dyDescent="0.3">
      <c r="A39" s="311" t="s">
        <v>50</v>
      </c>
      <c r="B39" s="312">
        <f>COUNT(B31:B36)</f>
        <v>6</v>
      </c>
      <c r="C39" s="313"/>
      <c r="D39" s="314"/>
      <c r="E39" s="315"/>
    </row>
    <row r="40" spans="1:6" s="275" customFormat="1" ht="18.75" x14ac:dyDescent="0.3">
      <c r="A40" s="288"/>
      <c r="B40" s="288"/>
      <c r="C40" s="288"/>
      <c r="D40" s="288"/>
      <c r="E40" s="316"/>
    </row>
    <row r="41" spans="1:6" s="275" customFormat="1" ht="18.75" x14ac:dyDescent="0.3">
      <c r="A41" s="289" t="s">
        <v>98</v>
      </c>
      <c r="B41" s="317" t="s">
        <v>99</v>
      </c>
      <c r="C41" s="318"/>
      <c r="D41" s="318"/>
      <c r="E41" s="319"/>
    </row>
    <row r="42" spans="1:6" s="273" customFormat="1" ht="18.75" x14ac:dyDescent="0.3">
      <c r="A42" s="289"/>
      <c r="B42" s="317" t="s">
        <v>100</v>
      </c>
      <c r="C42" s="318"/>
      <c r="D42" s="318"/>
      <c r="E42" s="319"/>
      <c r="F42" s="275"/>
    </row>
    <row r="43" spans="1:6" s="273" customFormat="1" ht="18.75" x14ac:dyDescent="0.3">
      <c r="A43" s="289"/>
      <c r="B43" s="320" t="s">
        <v>101</v>
      </c>
      <c r="C43" s="318"/>
      <c r="D43" s="318"/>
      <c r="E43" s="318"/>
    </row>
    <row r="44" spans="1:6" s="273" customFormat="1" ht="14.25" thickBot="1" x14ac:dyDescent="0.3">
      <c r="A44" s="321"/>
      <c r="B44" s="322"/>
      <c r="D44" s="323"/>
      <c r="F44" s="324"/>
    </row>
    <row r="45" spans="1:6" s="273" customFormat="1" ht="18.75" x14ac:dyDescent="0.3">
      <c r="B45" s="325" t="s">
        <v>77</v>
      </c>
      <c r="C45" s="325"/>
      <c r="D45" s="326" t="s">
        <v>78</v>
      </c>
      <c r="E45" s="327"/>
      <c r="F45" s="326" t="s">
        <v>79</v>
      </c>
    </row>
    <row r="46" spans="1:6" s="273" customFormat="1" ht="48" customHeight="1" x14ac:dyDescent="0.3">
      <c r="A46" s="328" t="s">
        <v>80</v>
      </c>
      <c r="B46" s="338" t="s">
        <v>83</v>
      </c>
      <c r="C46" s="330"/>
      <c r="D46" s="338" t="s">
        <v>102</v>
      </c>
      <c r="E46" s="275"/>
      <c r="F46" s="331"/>
    </row>
    <row r="47" spans="1:6" s="273" customFormat="1" ht="48" customHeight="1" x14ac:dyDescent="0.3">
      <c r="A47" s="328" t="s">
        <v>81</v>
      </c>
      <c r="B47" s="332"/>
      <c r="C47" s="333"/>
      <c r="D47" s="332"/>
      <c r="E47" s="275"/>
      <c r="F47" s="334"/>
    </row>
  </sheetData>
  <mergeCells count="3">
    <mergeCell ref="A15:F15"/>
    <mergeCell ref="A16:F16"/>
    <mergeCell ref="B17:C17"/>
  </mergeCells>
  <pageMargins left="0.7" right="0.7" top="0.75" bottom="0.7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Imida SST</vt:lpstr>
      <vt:lpstr>Imidacloprid</vt:lpstr>
      <vt:lpstr>Moxidectin</vt:lpstr>
      <vt:lpstr>Moxi SST</vt:lpstr>
      <vt:lpstr>Imidacloprid!Print_Area</vt:lpstr>
      <vt:lpstr>Moxidectin!Print_Area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2015-04-09T09:18:52Z</dcterms:modified>
  <cp:category/>
</cp:coreProperties>
</file>