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Imida SST" sheetId="4" r:id="rId1"/>
    <sheet name="imidacloprid" sheetId="2" r:id="rId2"/>
    <sheet name="Moxidectin" sheetId="3" r:id="rId3"/>
    <sheet name="Moxi SST" sheetId="5" r:id="rId4"/>
  </sheets>
  <definedNames>
    <definedName name="_xlnm.Print_Area" localSheetId="1">imidacloprid!$A$1:$H$81</definedName>
    <definedName name="_xlnm.Print_Area" localSheetId="2">Moxidectin!$A$1:$H$81</definedName>
  </definedNames>
  <calcPr calcId="145621"/>
</workbook>
</file>

<file path=xl/calcChain.xml><?xml version="1.0" encoding="utf-8"?>
<calcChain xmlns="http://schemas.openxmlformats.org/spreadsheetml/2006/main">
  <c r="F42" i="3" l="1"/>
  <c r="D42" i="3"/>
  <c r="B34" i="3"/>
  <c r="B30" i="3"/>
  <c r="B34" i="2"/>
  <c r="B30" i="2"/>
  <c r="B39" i="5"/>
  <c r="E37" i="5"/>
  <c r="D37" i="5"/>
  <c r="C37" i="5"/>
  <c r="B37" i="5"/>
  <c r="B38" i="5" s="1"/>
  <c r="B39" i="4"/>
  <c r="E37" i="4"/>
  <c r="D37" i="4"/>
  <c r="C37" i="4"/>
  <c r="B37" i="4"/>
  <c r="B38" i="4" s="1"/>
  <c r="H72" i="3" l="1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D58" i="3"/>
  <c r="B70" i="3" s="1"/>
  <c r="E56" i="3"/>
  <c r="B55" i="3"/>
  <c r="B45" i="3"/>
  <c r="D48" i="3" s="1"/>
  <c r="D49" i="3" s="1"/>
  <c r="F44" i="3"/>
  <c r="F45" i="3" s="1"/>
  <c r="D44" i="3"/>
  <c r="D45" i="3" s="1"/>
  <c r="D46" i="3" s="1"/>
  <c r="G41" i="3"/>
  <c r="E41" i="3"/>
  <c r="E38" i="3"/>
  <c r="H72" i="2"/>
  <c r="G72" i="2"/>
  <c r="B69" i="2"/>
  <c r="H68" i="2"/>
  <c r="G68" i="2"/>
  <c r="H64" i="2"/>
  <c r="G64" i="2"/>
  <c r="B58" i="2"/>
  <c r="D58" i="2"/>
  <c r="B70" i="2" s="1"/>
  <c r="E56" i="2"/>
  <c r="B55" i="2"/>
  <c r="B45" i="2"/>
  <c r="D48" i="2" s="1"/>
  <c r="D49" i="2" s="1"/>
  <c r="F44" i="2"/>
  <c r="F45" i="2" s="1"/>
  <c r="D44" i="2"/>
  <c r="D45" i="2" s="1"/>
  <c r="D46" i="2" s="1"/>
  <c r="G41" i="2"/>
  <c r="E41" i="2"/>
  <c r="F46" i="3" l="1"/>
  <c r="G39" i="3"/>
  <c r="H75" i="3"/>
  <c r="G38" i="3"/>
  <c r="G40" i="3"/>
  <c r="E40" i="3"/>
  <c r="E39" i="3"/>
  <c r="F46" i="2"/>
  <c r="G40" i="2"/>
  <c r="G38" i="2"/>
  <c r="G42" i="2" s="1"/>
  <c r="G39" i="2"/>
  <c r="E38" i="2"/>
  <c r="E40" i="2"/>
  <c r="E39" i="2"/>
  <c r="H73" i="3"/>
  <c r="H74" i="3" s="1"/>
  <c r="G42" i="3" l="1"/>
  <c r="D52" i="3"/>
  <c r="E42" i="3"/>
  <c r="D50" i="3"/>
  <c r="D51" i="3" s="1"/>
  <c r="D50" i="2"/>
  <c r="D52" i="2"/>
  <c r="E42" i="2"/>
  <c r="D51" i="2" l="1"/>
  <c r="G65" i="2"/>
  <c r="H65" i="2" s="1"/>
  <c r="G71" i="2"/>
  <c r="H71" i="2" s="1"/>
  <c r="G70" i="2"/>
  <c r="H70" i="2" s="1"/>
  <c r="G69" i="2"/>
  <c r="H69" i="2" s="1"/>
  <c r="G67" i="2"/>
  <c r="H67" i="2" s="1"/>
  <c r="G66" i="2"/>
  <c r="H66" i="2" s="1"/>
  <c r="G63" i="2"/>
  <c r="H63" i="2" s="1"/>
  <c r="G62" i="2"/>
  <c r="H62" i="2" s="1"/>
  <c r="G61" i="2"/>
  <c r="H61" i="2" s="1"/>
  <c r="H75" i="2" l="1"/>
  <c r="H73" i="2"/>
  <c r="H74" i="2" s="1"/>
</calcChain>
</file>

<file path=xl/sharedStrings.xml><?xml version="1.0" encoding="utf-8"?>
<sst xmlns="http://schemas.openxmlformats.org/spreadsheetml/2006/main" count="264" uniqueCount="105">
  <si>
    <t>Analysis Report</t>
  </si>
  <si>
    <t>Sample Name:</t>
  </si>
  <si>
    <t>ADVOCATE (for large dogs) 2.5ml</t>
  </si>
  <si>
    <t>Laboratory Ref No:</t>
  </si>
  <si>
    <t>NDQD201501041</t>
  </si>
  <si>
    <t>Active Ingredient:</t>
  </si>
  <si>
    <t>Imidacloprid &amp; Moxidectin</t>
  </si>
  <si>
    <t>Label Claim:</t>
  </si>
  <si>
    <t>Imidacloprid 250mg &amp; Moxidectin 62.5mg</t>
  </si>
  <si>
    <t>Date Analysis Started:</t>
  </si>
  <si>
    <t>2015-01-28 13:22:20</t>
  </si>
  <si>
    <t>Date Analysis Completed: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</si>
  <si>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</si>
  <si>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</si>
  <si>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</si>
  <si>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</si>
  <si>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</si>
  <si>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</si>
  <si>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</si>
  <si>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</si>
  <si>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</si>
  <si>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</si>
  <si>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</si>
  <si>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</si>
  <si>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</si>
  <si>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</si>
  <si>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</si>
  <si>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</si>
  <si>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</si>
  <si>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</si>
  <si>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</si>
  <si>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</si>
  <si>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</si>
  <si>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</si>
  <si>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</si>
  <si>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</si>
  <si>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</si>
  <si>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</si>
  <si>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</si>
  <si>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</si>
  <si>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</si>
  <si>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</si>
  <si>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</si>
  <si>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</si>
  <si>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</si>
  <si>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</si>
  <si>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</si>
  <si>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</si>
  <si>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</si>
  <si>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</si>
  <si>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n:</t>
  </si>
  <si>
    <t>Analysis Data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</si>
  <si>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</si>
  <si>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</si>
  <si>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</si>
  <si>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</si>
  <si>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</si>
  <si>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</si>
  <si>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</si>
  <si>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   Sample dilution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</si>
  <si>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</si>
  <si>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</si>
  <si>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</si>
  <si>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</si>
  <si>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</si>
  <si>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</si>
  <si>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</si>
  <si>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</si>
  <si>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</si>
  <si>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</si>
  <si>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</si>
  <si>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</si>
  <si>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</si>
  <si>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</si>
  <si>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</si>
  <si>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</si>
  <si>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(g):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</si>
  <si>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</si>
  <si>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</si>
  <si>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</si>
  <si>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</si>
  <si>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</si>
  <si>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</si>
  <si>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HPLC System Suitability Report</t>
  </si>
  <si>
    <t>Assay</t>
  </si>
  <si>
    <t>Imidacloprid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</si>
  <si>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</si>
  <si>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</si>
  <si>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</si>
  <si>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</si>
  <si>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</si>
  <si>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</si>
  <si>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</si>
  <si>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</si>
  <si>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</si>
  <si>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</si>
  <si>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</si>
  <si>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</si>
  <si>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</si>
  <si>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Beatrice</t>
  </si>
  <si>
    <t>9th Apr 2015</t>
  </si>
  <si>
    <t>Moxidectin</t>
  </si>
  <si>
    <t>9th  Apr 2015</t>
  </si>
  <si>
    <t>T31235</t>
  </si>
  <si>
    <t>NQCL/WRS/I17-1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</si>
</sst>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\ &quot;mg&quot;"/>
    <numFmt numFmtId="166" formatCode="0.000"/>
    <numFmt numFmtId="167" formatCode="0.0000"/>
    <numFmt numFmtId="168" formatCode="0.0\ &quot;mL&quot;"/>
    <numFmt numFmtId="169" formatCode="0.0\ &quot;mg&quot;"/>
    <numFmt numFmtId="170" formatCode="0.0000\ &quot;g&quot;"/>
    <numFmt numFmtId="171" formatCode="0.00000"/>
    <numFmt numFmtId="172" formatCode="0.0%"/>
  </numFmts>
  <fonts count="24" x14ac:knownFonts="1"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4"/>
      <name val="Book Antiqua"/>
      <family val="1"/>
    </font>
    <font>
      <sz val="14"/>
      <name val="Book Antiqua"/>
      <family val="1"/>
    </font>
    <font>
      <sz val="12"/>
      <name val="Book Antiqua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1" fillId="2" borderId="0"/>
    <xf numFmtId="0" fontId="10" fillId="2" borderId="0"/>
    <xf numFmtId="9" fontId="11" fillId="2" borderId="0" applyFont="0" applyFill="0" applyBorder="0" applyAlignment="0" applyProtection="0"/>
    <xf numFmtId="0" fontId="23" fillId="2" borderId="0"/>
  </cellStyleXfs>
  <cellXfs count="334">
    <xf numFmtId="0" fontId="0" fillId="2" borderId="0" xfId="0" applyFill="1"/>
    <xf numFmtId="0" fontId="1" fillId="3" borderId="0" xfId="0" applyFont="1" applyFill="1" applyAlignment="1" applyProtection="1">
      <alignment horizontal="left"/>
      <protection locked="0"/>
    </xf>
    <xf numFmtId="164" fontId="1" fillId="3" borderId="0" xfId="0" applyNumberFormat="1" applyFont="1" applyFill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2" borderId="0" xfId="0" applyFont="1" applyFill="1" applyAlignment="1">
      <alignment vertical="center" wrapText="1"/>
    </xf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6" fontId="1" fillId="2" borderId="8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1" fillId="2" borderId="11" xfId="0" applyNumberFormat="1" applyFont="1" applyFill="1" applyBorder="1" applyAlignment="1">
      <alignment horizontal="center"/>
    </xf>
    <xf numFmtId="166" fontId="1" fillId="2" borderId="12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13" xfId="0" applyFont="1" applyFill="1" applyBorder="1" applyAlignment="1">
      <alignment horizontal="center"/>
    </xf>
    <xf numFmtId="166" fontId="1" fillId="2" borderId="14" xfId="0" applyNumberFormat="1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166" fontId="2" fillId="4" borderId="17" xfId="0" applyNumberFormat="1" applyFont="1" applyFill="1" applyBorder="1" applyAlignment="1">
      <alignment horizontal="center"/>
    </xf>
    <xf numFmtId="166" fontId="2" fillId="4" borderId="18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4" borderId="1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19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4" borderId="19" xfId="0" applyNumberFormat="1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2" fontId="2" fillId="2" borderId="22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2" fontId="1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0" fontId="1" fillId="2" borderId="2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0" fontId="1" fillId="2" borderId="2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2" fillId="5" borderId="13" xfId="0" applyNumberFormat="1" applyFont="1" applyFill="1" applyBorder="1" applyAlignment="1">
      <alignment horizontal="center"/>
    </xf>
    <xf numFmtId="10" fontId="2" fillId="4" borderId="25" xfId="0" applyNumberFormat="1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8" fillId="2" borderId="27" xfId="0" applyFont="1" applyFill="1" applyBorder="1" applyAlignment="1">
      <alignment horizontal="left" vertical="center" wrapText="1"/>
    </xf>
    <xf numFmtId="0" fontId="1" fillId="2" borderId="27" xfId="0" applyFont="1" applyFill="1" applyBorder="1"/>
    <xf numFmtId="0" fontId="1" fillId="2" borderId="2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29" xfId="0" applyFont="1" applyFill="1" applyBorder="1"/>
    <xf numFmtId="0" fontId="1" fillId="2" borderId="0" xfId="0" applyFont="1" applyFill="1"/>
    <xf numFmtId="0" fontId="1" fillId="2" borderId="10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168" fontId="2" fillId="2" borderId="0" xfId="0" applyNumberFormat="1" applyFont="1" applyFill="1" applyAlignment="1">
      <alignment horizontal="center"/>
    </xf>
    <xf numFmtId="0" fontId="1" fillId="3" borderId="0" xfId="0" applyFont="1" applyFill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3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/>
    <xf numFmtId="0" fontId="1" fillId="2" borderId="28" xfId="0" applyFont="1" applyFill="1" applyBorder="1"/>
    <xf numFmtId="0" fontId="2" fillId="2" borderId="29" xfId="0" applyFont="1" applyFill="1" applyBorder="1"/>
    <xf numFmtId="0" fontId="1" fillId="2" borderId="29" xfId="0" applyFont="1" applyFill="1" applyBorder="1"/>
    <xf numFmtId="0" fontId="1" fillId="3" borderId="0" xfId="0" applyFont="1" applyFill="1" applyProtection="1">
      <protection locked="0"/>
    </xf>
    <xf numFmtId="0" fontId="7" fillId="2" borderId="0" xfId="0" applyFont="1" applyFill="1"/>
    <xf numFmtId="0" fontId="8" fillId="2" borderId="0" xfId="0" applyFont="1" applyFill="1" applyAlignment="1">
      <alignment vertical="center" wrapText="1"/>
    </xf>
    <xf numFmtId="0" fontId="1" fillId="2" borderId="33" xfId="0" applyFont="1" applyFill="1" applyBorder="1" applyAlignment="1">
      <alignment horizontal="right"/>
    </xf>
    <xf numFmtId="0" fontId="1" fillId="2" borderId="3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2" fontId="1" fillId="4" borderId="37" xfId="0" applyNumberFormat="1" applyFont="1" applyFill="1" applyBorder="1" applyAlignment="1">
      <alignment horizontal="center"/>
    </xf>
    <xf numFmtId="2" fontId="1" fillId="5" borderId="37" xfId="0" applyNumberFormat="1" applyFont="1" applyFill="1" applyBorder="1" applyAlignment="1">
      <alignment horizontal="center"/>
    </xf>
    <xf numFmtId="0" fontId="2" fillId="3" borderId="37" xfId="0" applyFont="1" applyFill="1" applyBorder="1" applyAlignment="1" applyProtection="1">
      <alignment horizontal="center"/>
      <protection locked="0"/>
    </xf>
    <xf numFmtId="168" fontId="2" fillId="3" borderId="0" xfId="0" applyNumberFormat="1" applyFont="1" applyFill="1" applyAlignment="1" applyProtection="1">
      <alignment horizontal="center"/>
      <protection locked="0"/>
    </xf>
    <xf numFmtId="0" fontId="1" fillId="2" borderId="34" xfId="0" applyFont="1" applyFill="1" applyBorder="1" applyAlignment="1">
      <alignment horizontal="right"/>
    </xf>
    <xf numFmtId="2" fontId="1" fillId="4" borderId="8" xfId="0" applyNumberFormat="1" applyFont="1" applyFill="1" applyBorder="1" applyAlignment="1">
      <alignment horizontal="center"/>
    </xf>
    <xf numFmtId="0" fontId="1" fillId="2" borderId="32" xfId="0" applyFont="1" applyFill="1" applyBorder="1" applyAlignment="1">
      <alignment horizontal="right"/>
    </xf>
    <xf numFmtId="166" fontId="2" fillId="5" borderId="32" xfId="0" applyNumberFormat="1" applyFont="1" applyFill="1" applyBorder="1" applyAlignment="1">
      <alignment horizontal="center"/>
    </xf>
    <xf numFmtId="169" fontId="2" fillId="3" borderId="0" xfId="0" applyNumberFormat="1" applyFont="1" applyFill="1" applyAlignment="1" applyProtection="1">
      <alignment horizontal="center"/>
      <protection locked="0"/>
    </xf>
    <xf numFmtId="170" fontId="2" fillId="2" borderId="0" xfId="0" applyNumberFormat="1" applyFont="1" applyFill="1" applyAlignment="1">
      <alignment horizontal="center"/>
    </xf>
    <xf numFmtId="171" fontId="2" fillId="2" borderId="38" xfId="0" applyNumberFormat="1" applyFont="1" applyFill="1" applyBorder="1" applyAlignment="1">
      <alignment horizontal="center"/>
    </xf>
    <xf numFmtId="0" fontId="1" fillId="3" borderId="0" xfId="0" applyFont="1" applyFill="1" applyAlignment="1" applyProtection="1">
      <alignment horizontal="left"/>
      <protection locked="0"/>
    </xf>
    <xf numFmtId="164" fontId="1" fillId="3" borderId="0" xfId="0" applyNumberFormat="1" applyFont="1" applyFill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2" borderId="0" xfId="0" applyFont="1" applyFill="1" applyAlignment="1">
      <alignment vertical="center" wrapText="1"/>
    </xf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6" fontId="1" fillId="2" borderId="8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1" fillId="2" borderId="11" xfId="0" applyNumberFormat="1" applyFont="1" applyFill="1" applyBorder="1" applyAlignment="1">
      <alignment horizontal="center"/>
    </xf>
    <xf numFmtId="166" fontId="1" fillId="2" borderId="12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13" xfId="0" applyFont="1" applyFill="1" applyBorder="1" applyAlignment="1">
      <alignment horizontal="center"/>
    </xf>
    <xf numFmtId="166" fontId="1" fillId="2" borderId="14" xfId="0" applyNumberFormat="1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166" fontId="2" fillId="4" borderId="17" xfId="0" applyNumberFormat="1" applyFont="1" applyFill="1" applyBorder="1" applyAlignment="1">
      <alignment horizontal="center"/>
    </xf>
    <xf numFmtId="166" fontId="2" fillId="4" borderId="18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4" borderId="1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19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4" borderId="19" xfId="0" applyNumberFormat="1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2" fontId="2" fillId="2" borderId="22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2" fontId="1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0" fontId="1" fillId="2" borderId="2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0" fontId="1" fillId="2" borderId="2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2" fillId="5" borderId="13" xfId="0" applyNumberFormat="1" applyFont="1" applyFill="1" applyBorder="1" applyAlignment="1">
      <alignment horizontal="center"/>
    </xf>
    <xf numFmtId="10" fontId="2" fillId="4" borderId="25" xfId="0" applyNumberFormat="1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8" fillId="2" borderId="27" xfId="0" applyFont="1" applyFill="1" applyBorder="1" applyAlignment="1">
      <alignment horizontal="left" vertical="center" wrapText="1"/>
    </xf>
    <xf numFmtId="0" fontId="1" fillId="2" borderId="27" xfId="0" applyFont="1" applyFill="1" applyBorder="1"/>
    <xf numFmtId="0" fontId="1" fillId="2" borderId="2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29" xfId="0" applyFont="1" applyFill="1" applyBorder="1"/>
    <xf numFmtId="0" fontId="1" fillId="2" borderId="0" xfId="0" applyFont="1" applyFill="1"/>
    <xf numFmtId="0" fontId="1" fillId="2" borderId="10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168" fontId="2" fillId="2" borderId="0" xfId="0" applyNumberFormat="1" applyFont="1" applyFill="1" applyAlignment="1">
      <alignment horizontal="center"/>
    </xf>
    <xf numFmtId="0" fontId="1" fillId="3" borderId="0" xfId="0" applyFont="1" applyFill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3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/>
    <xf numFmtId="0" fontId="1" fillId="2" borderId="28" xfId="0" applyFont="1" applyFill="1" applyBorder="1"/>
    <xf numFmtId="0" fontId="2" fillId="2" borderId="29" xfId="0" applyFont="1" applyFill="1" applyBorder="1"/>
    <xf numFmtId="0" fontId="1" fillId="2" borderId="29" xfId="0" applyFont="1" applyFill="1" applyBorder="1"/>
    <xf numFmtId="0" fontId="1" fillId="3" borderId="0" xfId="0" applyFont="1" applyFill="1" applyProtection="1">
      <protection locked="0"/>
    </xf>
    <xf numFmtId="0" fontId="7" fillId="2" borderId="0" xfId="0" applyFont="1" applyFill="1"/>
    <xf numFmtId="0" fontId="8" fillId="2" borderId="0" xfId="0" applyFont="1" applyFill="1" applyAlignment="1">
      <alignment vertical="center" wrapText="1"/>
    </xf>
    <xf numFmtId="0" fontId="1" fillId="2" borderId="33" xfId="0" applyFont="1" applyFill="1" applyBorder="1" applyAlignment="1">
      <alignment horizontal="right"/>
    </xf>
    <xf numFmtId="0" fontId="1" fillId="2" borderId="3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2" fontId="1" fillId="4" borderId="37" xfId="0" applyNumberFormat="1" applyFont="1" applyFill="1" applyBorder="1" applyAlignment="1">
      <alignment horizontal="center"/>
    </xf>
    <xf numFmtId="2" fontId="1" fillId="5" borderId="37" xfId="0" applyNumberFormat="1" applyFont="1" applyFill="1" applyBorder="1" applyAlignment="1">
      <alignment horizontal="center"/>
    </xf>
    <xf numFmtId="0" fontId="2" fillId="3" borderId="37" xfId="0" applyFont="1" applyFill="1" applyBorder="1" applyAlignment="1" applyProtection="1">
      <alignment horizontal="center"/>
      <protection locked="0"/>
    </xf>
    <xf numFmtId="168" fontId="2" fillId="3" borderId="0" xfId="0" applyNumberFormat="1" applyFont="1" applyFill="1" applyAlignment="1" applyProtection="1">
      <alignment horizontal="center"/>
      <protection locked="0"/>
    </xf>
    <xf numFmtId="0" fontId="1" fillId="2" borderId="34" xfId="0" applyFont="1" applyFill="1" applyBorder="1" applyAlignment="1">
      <alignment horizontal="right"/>
    </xf>
    <xf numFmtId="2" fontId="1" fillId="4" borderId="8" xfId="0" applyNumberFormat="1" applyFont="1" applyFill="1" applyBorder="1" applyAlignment="1">
      <alignment horizontal="center"/>
    </xf>
    <xf numFmtId="0" fontId="1" fillId="2" borderId="32" xfId="0" applyFont="1" applyFill="1" applyBorder="1" applyAlignment="1">
      <alignment horizontal="right"/>
    </xf>
    <xf numFmtId="166" fontId="2" fillId="5" borderId="32" xfId="0" applyNumberFormat="1" applyFont="1" applyFill="1" applyBorder="1" applyAlignment="1">
      <alignment horizontal="center"/>
    </xf>
    <xf numFmtId="169" fontId="2" fillId="3" borderId="0" xfId="0" applyNumberFormat="1" applyFont="1" applyFill="1" applyAlignment="1" applyProtection="1">
      <alignment horizontal="center"/>
      <protection locked="0"/>
    </xf>
    <xf numFmtId="170" fontId="2" fillId="2" borderId="0" xfId="0" applyNumberFormat="1" applyFont="1" applyFill="1" applyAlignment="1">
      <alignment horizontal="center"/>
    </xf>
    <xf numFmtId="171" fontId="2" fillId="2" borderId="38" xfId="0" applyNumberFormat="1" applyFont="1" applyFill="1" applyBorder="1" applyAlignment="1">
      <alignment horizontal="center"/>
    </xf>
    <xf numFmtId="0" fontId="2" fillId="3" borderId="0" xfId="0" applyFont="1" applyFill="1" applyAlignment="1" applyProtection="1">
      <alignment horizontal="left"/>
      <protection locked="0"/>
    </xf>
    <xf numFmtId="0" fontId="8" fillId="2" borderId="2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8" fillId="2" borderId="33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171" fontId="1" fillId="3" borderId="22" xfId="0" applyNumberFormat="1" applyFont="1" applyFill="1" applyBorder="1" applyAlignment="1" applyProtection="1">
      <alignment horizontal="center" vertical="center"/>
      <protection locked="0"/>
    </xf>
    <xf numFmtId="171" fontId="1" fillId="3" borderId="23" xfId="0" applyNumberFormat="1" applyFont="1" applyFill="1" applyBorder="1" applyAlignment="1" applyProtection="1">
      <alignment horizontal="center" vertical="center"/>
      <protection locked="0"/>
    </xf>
    <xf numFmtId="171" fontId="1" fillId="3" borderId="24" xfId="0" applyNumberFormat="1" applyFont="1" applyFill="1" applyBorder="1" applyAlignment="1" applyProtection="1">
      <alignment horizontal="center" vertical="center"/>
      <protection locked="0"/>
    </xf>
    <xf numFmtId="0" fontId="8" fillId="2" borderId="4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justify" vertical="center" wrapText="1"/>
    </xf>
    <xf numFmtId="0" fontId="8" fillId="2" borderId="41" xfId="0" applyFont="1" applyFill="1" applyBorder="1" applyAlignment="1">
      <alignment horizontal="justify" vertical="center" wrapText="1"/>
    </xf>
    <xf numFmtId="0" fontId="8" fillId="2" borderId="42" xfId="0" applyFont="1" applyFill="1" applyBorder="1" applyAlignment="1">
      <alignment horizontal="justify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12" fillId="2" borderId="0" xfId="1" applyFont="1"/>
    <xf numFmtId="0" fontId="12" fillId="6" borderId="0" xfId="1" applyFont="1" applyFill="1" applyProtection="1">
      <protection locked="0"/>
    </xf>
    <xf numFmtId="0" fontId="12" fillId="2" borderId="0" xfId="1" applyFont="1" applyBorder="1"/>
    <xf numFmtId="0" fontId="13" fillId="2" borderId="0" xfId="1" applyFont="1"/>
    <xf numFmtId="0" fontId="12" fillId="2" borderId="0" xfId="1" applyFont="1" applyAlignment="1">
      <alignment horizontal="right"/>
    </xf>
    <xf numFmtId="0" fontId="12" fillId="2" borderId="0" xfId="1" applyFont="1" applyFill="1" applyBorder="1" applyAlignment="1">
      <alignment horizontal="right"/>
    </xf>
    <xf numFmtId="0" fontId="14" fillId="2" borderId="44" xfId="1" applyFont="1" applyBorder="1" applyAlignment="1">
      <alignment horizontal="center"/>
    </xf>
    <xf numFmtId="0" fontId="14" fillId="2" borderId="45" xfId="1" applyFont="1" applyBorder="1" applyAlignment="1">
      <alignment horizontal="center"/>
    </xf>
    <xf numFmtId="0" fontId="14" fillId="2" borderId="46" xfId="1" applyFont="1" applyBorder="1" applyAlignment="1">
      <alignment horizontal="center"/>
    </xf>
    <xf numFmtId="0" fontId="14" fillId="2" borderId="0" xfId="1" applyFont="1" applyBorder="1" applyAlignment="1"/>
    <xf numFmtId="0" fontId="15" fillId="2" borderId="47" xfId="1" quotePrefix="1" applyFont="1" applyBorder="1" applyAlignment="1">
      <alignment horizontal="center"/>
    </xf>
    <xf numFmtId="0" fontId="16" fillId="2" borderId="0" xfId="1" applyFont="1" applyAlignment="1">
      <alignment horizontal="right"/>
    </xf>
    <xf numFmtId="0" fontId="14" fillId="2" borderId="0" xfId="1" applyFont="1" applyBorder="1" applyAlignment="1">
      <alignment horizontal="center"/>
    </xf>
    <xf numFmtId="0" fontId="18" fillId="2" borderId="0" xfId="2" applyFont="1" applyFill="1"/>
    <xf numFmtId="0" fontId="19" fillId="2" borderId="0" xfId="2" applyFont="1" applyFill="1"/>
    <xf numFmtId="164" fontId="18" fillId="3" borderId="0" xfId="2" applyNumberFormat="1" applyFont="1" applyFill="1" applyAlignment="1" applyProtection="1">
      <alignment horizontal="left"/>
      <protection locked="0"/>
    </xf>
    <xf numFmtId="0" fontId="20" fillId="2" borderId="0" xfId="1" applyFont="1"/>
    <xf numFmtId="0" fontId="20" fillId="2" borderId="0" xfId="1" applyFont="1" applyAlignment="1">
      <alignment horizontal="left"/>
    </xf>
    <xf numFmtId="0" fontId="21" fillId="2" borderId="0" xfId="1" applyFont="1"/>
    <xf numFmtId="0" fontId="16" fillId="2" borderId="0" xfId="1" applyFont="1"/>
    <xf numFmtId="0" fontId="16" fillId="2" borderId="0" xfId="1" applyFont="1" applyAlignment="1">
      <alignment horizontal="left"/>
    </xf>
    <xf numFmtId="2" fontId="16" fillId="2" borderId="0" xfId="1" applyNumberFormat="1" applyFont="1" applyAlignment="1">
      <alignment horizontal="center"/>
    </xf>
    <xf numFmtId="0" fontId="16" fillId="2" borderId="0" xfId="1" quotePrefix="1" applyFont="1" applyAlignment="1">
      <alignment horizontal="left"/>
    </xf>
    <xf numFmtId="0" fontId="16" fillId="2" borderId="0" xfId="1" applyFont="1" applyAlignment="1">
      <alignment horizontal="center"/>
    </xf>
    <xf numFmtId="171" fontId="16" fillId="2" borderId="0" xfId="1" applyNumberFormat="1" applyFont="1" applyAlignment="1">
      <alignment horizontal="center"/>
    </xf>
    <xf numFmtId="0" fontId="16" fillId="2" borderId="48" xfId="1" applyFont="1" applyBorder="1" applyAlignment="1">
      <alignment horizontal="center"/>
    </xf>
    <xf numFmtId="0" fontId="16" fillId="2" borderId="49" xfId="1" quotePrefix="1" applyFont="1" applyBorder="1" applyAlignment="1">
      <alignment horizontal="center"/>
    </xf>
    <xf numFmtId="0" fontId="16" fillId="2" borderId="48" xfId="1" quotePrefix="1" applyFont="1" applyBorder="1" applyAlignment="1">
      <alignment horizontal="center"/>
    </xf>
    <xf numFmtId="0" fontId="21" fillId="2" borderId="50" xfId="1" applyFont="1" applyBorder="1" applyAlignment="1">
      <alignment horizontal="center"/>
    </xf>
    <xf numFmtId="0" fontId="21" fillId="6" borderId="50" xfId="1" applyFont="1" applyFill="1" applyBorder="1" applyAlignment="1" applyProtection="1">
      <alignment horizontal="center"/>
      <protection locked="0"/>
    </xf>
    <xf numFmtId="2" fontId="21" fillId="6" borderId="50" xfId="1" applyNumberFormat="1" applyFont="1" applyFill="1" applyBorder="1" applyAlignment="1" applyProtection="1">
      <alignment horizontal="center"/>
      <protection locked="0"/>
    </xf>
    <xf numFmtId="2" fontId="21" fillId="6" borderId="51" xfId="1" applyNumberFormat="1" applyFont="1" applyFill="1" applyBorder="1" applyAlignment="1" applyProtection="1">
      <alignment horizontal="center"/>
      <protection locked="0"/>
    </xf>
    <xf numFmtId="0" fontId="21" fillId="6" borderId="52" xfId="1" applyFont="1" applyFill="1" applyBorder="1" applyAlignment="1" applyProtection="1">
      <alignment horizontal="center"/>
      <protection locked="0"/>
    </xf>
    <xf numFmtId="2" fontId="21" fillId="6" borderId="52" xfId="1" applyNumberFormat="1" applyFont="1" applyFill="1" applyBorder="1" applyAlignment="1" applyProtection="1">
      <alignment horizontal="center"/>
      <protection locked="0"/>
    </xf>
    <xf numFmtId="0" fontId="21" fillId="2" borderId="51" xfId="1" applyFont="1" applyBorder="1"/>
    <xf numFmtId="1" fontId="16" fillId="7" borderId="49" xfId="1" applyNumberFormat="1" applyFont="1" applyFill="1" applyBorder="1" applyAlignment="1">
      <alignment horizontal="center"/>
    </xf>
    <xf numFmtId="1" fontId="16" fillId="7" borderId="48" xfId="1" applyNumberFormat="1" applyFont="1" applyFill="1" applyBorder="1" applyAlignment="1">
      <alignment horizontal="center"/>
    </xf>
    <xf numFmtId="2" fontId="16" fillId="7" borderId="48" xfId="1" applyNumberFormat="1" applyFont="1" applyFill="1" applyBorder="1" applyAlignment="1">
      <alignment horizontal="center"/>
    </xf>
    <xf numFmtId="0" fontId="21" fillId="2" borderId="50" xfId="1" applyFont="1" applyBorder="1"/>
    <xf numFmtId="10" fontId="16" fillId="8" borderId="48" xfId="1" applyNumberFormat="1" applyFont="1" applyFill="1" applyBorder="1" applyAlignment="1">
      <alignment horizontal="center"/>
    </xf>
    <xf numFmtId="172" fontId="16" fillId="2" borderId="0" xfId="1" applyNumberFormat="1" applyFont="1" applyFill="1" applyBorder="1" applyAlignment="1">
      <alignment horizontal="center"/>
    </xf>
    <xf numFmtId="0" fontId="21" fillId="2" borderId="53" xfId="1" applyFont="1" applyBorder="1"/>
    <xf numFmtId="0" fontId="21" fillId="2" borderId="52" xfId="1" applyFont="1" applyBorder="1"/>
    <xf numFmtId="0" fontId="16" fillId="7" borderId="48" xfId="1" applyFont="1" applyFill="1" applyBorder="1" applyAlignment="1">
      <alignment horizontal="center"/>
    </xf>
    <xf numFmtId="0" fontId="16" fillId="2" borderId="54" xfId="1" applyFont="1" applyFill="1" applyBorder="1" applyAlignment="1">
      <alignment horizontal="center"/>
    </xf>
    <xf numFmtId="0" fontId="21" fillId="2" borderId="54" xfId="1" applyFont="1" applyBorder="1"/>
    <xf numFmtId="0" fontId="21" fillId="2" borderId="55" xfId="1" applyFont="1" applyBorder="1"/>
    <xf numFmtId="0" fontId="21" fillId="2" borderId="0" xfId="1" applyFont="1" applyBorder="1"/>
    <xf numFmtId="0" fontId="21" fillId="2" borderId="0" xfId="1" quotePrefix="1" applyFont="1" applyAlignment="1" applyProtection="1">
      <alignment horizontal="left"/>
      <protection locked="0"/>
    </xf>
    <xf numFmtId="0" fontId="21" fillId="2" borderId="0" xfId="1" applyFont="1" applyProtection="1">
      <protection locked="0"/>
    </xf>
    <xf numFmtId="0" fontId="21" fillId="2" borderId="0" xfId="1" applyFont="1" applyBorder="1" applyProtection="1">
      <protection locked="0"/>
    </xf>
    <xf numFmtId="0" fontId="21" fillId="2" borderId="0" xfId="1" applyFont="1" applyAlignment="1" applyProtection="1">
      <alignment horizontal="left"/>
      <protection locked="0"/>
    </xf>
    <xf numFmtId="0" fontId="12" fillId="2" borderId="56" xfId="1" applyFont="1" applyBorder="1"/>
    <xf numFmtId="0" fontId="12" fillId="2" borderId="0" xfId="1" applyFont="1" applyAlignment="1">
      <alignment horizontal="center"/>
    </xf>
    <xf numFmtId="10" fontId="12" fillId="2" borderId="56" xfId="3" applyNumberFormat="1" applyFont="1" applyBorder="1"/>
    <xf numFmtId="0" fontId="11" fillId="2" borderId="0" xfId="1"/>
    <xf numFmtId="0" fontId="16" fillId="2" borderId="47" xfId="1" applyFont="1" applyBorder="1" applyAlignment="1"/>
    <xf numFmtId="0" fontId="16" fillId="2" borderId="47" xfId="1" applyFont="1" applyBorder="1" applyAlignment="1">
      <alignment horizontal="center"/>
    </xf>
    <xf numFmtId="0" fontId="21" fillId="2" borderId="47" xfId="1" applyFont="1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22" fillId="2" borderId="54" xfId="1" quotePrefix="1" applyFont="1" applyBorder="1" applyAlignment="1"/>
    <xf numFmtId="0" fontId="12" fillId="2" borderId="0" xfId="1" quotePrefix="1" applyFont="1" applyBorder="1" applyAlignment="1"/>
    <xf numFmtId="0" fontId="12" fillId="2" borderId="54" xfId="1" quotePrefix="1" applyFont="1" applyBorder="1" applyAlignment="1"/>
    <xf numFmtId="0" fontId="12" fillId="2" borderId="54" xfId="1" applyFont="1" applyBorder="1" applyAlignment="1"/>
    <xf numFmtId="0" fontId="13" fillId="2" borderId="57" xfId="1" applyFont="1" applyBorder="1" applyAlignment="1"/>
    <xf numFmtId="0" fontId="13" fillId="2" borderId="0" xfId="1" applyFont="1" applyBorder="1" applyAlignment="1"/>
    <xf numFmtId="0" fontId="12" fillId="2" borderId="57" xfId="1" applyFont="1" applyBorder="1" applyAlignment="1"/>
    <xf numFmtId="0" fontId="23" fillId="2" borderId="0" xfId="4" applyFill="1"/>
    <xf numFmtId="0" fontId="21" fillId="2" borderId="54" xfId="1" quotePrefix="1" applyFont="1" applyBorder="1" applyAlignment="1"/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>
      <alignment horizontal="center"/>
    </xf>
    <xf numFmtId="2" fontId="17" fillId="3" borderId="0" xfId="0" applyNumberFormat="1" applyFont="1" applyFill="1" applyAlignment="1" applyProtection="1">
      <alignment horizontal="center"/>
      <protection locked="0"/>
    </xf>
    <xf numFmtId="2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7" fillId="3" borderId="5" xfId="0" applyFont="1" applyFill="1" applyBorder="1" applyAlignment="1" applyProtection="1">
      <alignment horizontal="center"/>
      <protection locked="0"/>
    </xf>
    <xf numFmtId="0" fontId="17" fillId="3" borderId="10" xfId="0" applyFont="1" applyFill="1" applyBorder="1" applyAlignment="1" applyProtection="1">
      <alignment horizontal="center"/>
      <protection locked="0"/>
    </xf>
    <xf numFmtId="0" fontId="17" fillId="3" borderId="30" xfId="0" applyFont="1" applyFill="1" applyBorder="1" applyAlignment="1" applyProtection="1">
      <alignment horizontal="center"/>
      <protection locked="0"/>
    </xf>
    <xf numFmtId="0" fontId="17" fillId="3" borderId="1" xfId="0" applyFont="1" applyFill="1" applyBorder="1" applyAlignment="1" applyProtection="1">
      <alignment horizontal="center"/>
      <protection locked="0"/>
    </xf>
    <xf numFmtId="0" fontId="17" fillId="3" borderId="31" xfId="0" applyFont="1" applyFill="1" applyBorder="1" applyAlignment="1" applyProtection="1">
      <alignment horizontal="center"/>
      <protection locked="0"/>
    </xf>
    <xf numFmtId="2" fontId="17" fillId="4" borderId="34" xfId="0" applyNumberFormat="1" applyFont="1" applyFill="1" applyBorder="1" applyAlignment="1">
      <alignment horizontal="center"/>
    </xf>
    <xf numFmtId="0" fontId="17" fillId="3" borderId="36" xfId="0" applyFont="1" applyFill="1" applyBorder="1" applyAlignment="1" applyProtection="1">
      <alignment horizontal="center"/>
      <protection locked="0"/>
    </xf>
    <xf numFmtId="2" fontId="17" fillId="4" borderId="16" xfId="0" applyNumberFormat="1" applyFont="1" applyFill="1" applyBorder="1" applyAlignment="1">
      <alignment horizontal="center"/>
    </xf>
    <xf numFmtId="0" fontId="17" fillId="3" borderId="32" xfId="0" applyFont="1" applyFill="1" applyBorder="1" applyAlignment="1" applyProtection="1">
      <alignment horizontal="center"/>
      <protection locked="0"/>
    </xf>
    <xf numFmtId="0" fontId="18" fillId="2" borderId="28" xfId="0" applyFont="1" applyFill="1" applyBorder="1"/>
    <xf numFmtId="2" fontId="17" fillId="3" borderId="36" xfId="0" applyNumberFormat="1" applyFont="1" applyFill="1" applyBorder="1" applyAlignment="1" applyProtection="1">
      <alignment horizontal="center"/>
      <protection locked="0"/>
    </xf>
    <xf numFmtId="1" fontId="17" fillId="4" borderId="34" xfId="0" applyNumberFormat="1" applyFont="1" applyFill="1" applyBorder="1" applyAlignment="1">
      <alignment horizontal="center"/>
    </xf>
    <xf numFmtId="1" fontId="17" fillId="4" borderId="16" xfId="0" applyNumberFormat="1" applyFont="1" applyFill="1" applyBorder="1" applyAlignment="1">
      <alignment horizontal="center"/>
    </xf>
    <xf numFmtId="2" fontId="17" fillId="3" borderId="32" xfId="0" applyNumberFormat="1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1"/>
    <cellStyle name="Normal 3" xfId="2"/>
    <cellStyle name="Normal 3 2" xfId="4"/>
    <cellStyle name="Percent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1981200</xdr:colOff>
      <xdr:row>13</xdr:row>
      <xdr:rowOff>142875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1981200</xdr:colOff>
      <xdr:row>13</xdr:row>
      <xdr:rowOff>142875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16" workbookViewId="0">
      <selection activeCell="B17" sqref="B17:C21"/>
    </sheetView>
  </sheetViews>
  <sheetFormatPr defaultRowHeight="12.75" x14ac:dyDescent="0.2"/>
  <cols>
    <col min="1" max="1" width="35.140625" style="312" bestFit="1" customWidth="1"/>
    <col min="2" max="2" width="41.42578125" style="312" customWidth="1"/>
    <col min="3" max="3" width="31.85546875" style="312" customWidth="1"/>
    <col min="4" max="5" width="30.28515625" style="312" bestFit="1" customWidth="1"/>
    <col min="6" max="6" width="23.140625" style="312" customWidth="1"/>
    <col min="7" max="7" width="28.42578125" style="312" customWidth="1"/>
    <col min="8" max="8" width="21.5703125" style="312" customWidth="1"/>
    <col min="9" max="16384" width="9.140625" style="312"/>
  </cols>
  <sheetData>
    <row r="1" spans="1:10" s="245" customFormat="1" ht="13.5" x14ac:dyDescent="0.25"/>
    <row r="2" spans="1:10" s="245" customFormat="1" ht="13.5" x14ac:dyDescent="0.25"/>
    <row r="3" spans="1:10" s="245" customFormat="1" ht="13.5" x14ac:dyDescent="0.25">
      <c r="A3" s="246"/>
      <c r="B3" s="246"/>
      <c r="C3" s="246"/>
    </row>
    <row r="4" spans="1:10" s="245" customFormat="1" ht="13.5" x14ac:dyDescent="0.25">
      <c r="B4" s="246"/>
      <c r="C4" s="246"/>
    </row>
    <row r="5" spans="1:10" s="245" customFormat="1" ht="13.5" x14ac:dyDescent="0.25">
      <c r="B5" s="246"/>
      <c r="C5" s="246"/>
    </row>
    <row r="6" spans="1:10" s="245" customFormat="1" ht="13.5" x14ac:dyDescent="0.25"/>
    <row r="7" spans="1:10" s="245" customFormat="1" ht="13.5" x14ac:dyDescent="0.25"/>
    <row r="8" spans="1:10" s="245" customFormat="1" ht="13.5" x14ac:dyDescent="0.25"/>
    <row r="9" spans="1:10" s="245" customFormat="1" ht="13.5" x14ac:dyDescent="0.25"/>
    <row r="10" spans="1:10" s="245" customFormat="1" ht="13.5" x14ac:dyDescent="0.25"/>
    <row r="11" spans="1:10" s="245" customFormat="1" ht="13.5" x14ac:dyDescent="0.25"/>
    <row r="12" spans="1:10" s="245" customFormat="1" ht="13.5" x14ac:dyDescent="0.25"/>
    <row r="13" spans="1:10" s="245" customFormat="1" ht="13.5" x14ac:dyDescent="0.25">
      <c r="F13" s="247"/>
      <c r="G13" s="247"/>
      <c r="H13" s="247"/>
      <c r="I13" s="247"/>
      <c r="J13" s="247"/>
    </row>
    <row r="14" spans="1:10" s="245" customFormat="1" ht="15.75" thickBot="1" x14ac:dyDescent="0.35">
      <c r="A14" s="248"/>
      <c r="B14" s="247"/>
      <c r="C14" s="249"/>
      <c r="D14" s="247"/>
      <c r="F14" s="250"/>
      <c r="G14" s="247"/>
      <c r="H14" s="247"/>
      <c r="I14" s="247"/>
      <c r="J14" s="247"/>
    </row>
    <row r="15" spans="1:10" s="245" customFormat="1" ht="19.5" thickBot="1" x14ac:dyDescent="0.35">
      <c r="A15" s="251" t="s">
        <v>82</v>
      </c>
      <c r="B15" s="252"/>
      <c r="C15" s="252"/>
      <c r="D15" s="252"/>
      <c r="E15" s="252"/>
      <c r="F15" s="253"/>
      <c r="G15" s="254"/>
      <c r="H15" s="254"/>
      <c r="I15" s="247"/>
      <c r="J15" s="247"/>
    </row>
    <row r="16" spans="1:10" s="247" customFormat="1" ht="20.25" x14ac:dyDescent="0.3">
      <c r="A16" s="255" t="s">
        <v>83</v>
      </c>
      <c r="B16" s="255"/>
      <c r="C16" s="255"/>
      <c r="D16" s="255"/>
      <c r="E16" s="255"/>
      <c r="F16" s="255"/>
      <c r="G16" s="254"/>
      <c r="H16" s="254"/>
    </row>
    <row r="17" spans="1:10" s="247" customFormat="1" ht="18.75" x14ac:dyDescent="0.3">
      <c r="A17" s="256" t="s">
        <v>1</v>
      </c>
      <c r="B17" s="223" t="s">
        <v>2</v>
      </c>
      <c r="C17" s="223"/>
      <c r="D17" s="257"/>
      <c r="E17" s="257"/>
      <c r="F17" s="257"/>
      <c r="G17" s="254"/>
      <c r="H17" s="254"/>
    </row>
    <row r="18" spans="1:10" s="247" customFormat="1" ht="18.75" x14ac:dyDescent="0.3">
      <c r="A18" s="256" t="s">
        <v>3</v>
      </c>
      <c r="B18" s="112" t="s">
        <v>4</v>
      </c>
      <c r="C18" s="193">
        <v>10</v>
      </c>
      <c r="D18" s="257"/>
      <c r="E18" s="257"/>
      <c r="F18" s="257"/>
      <c r="G18" s="254"/>
      <c r="H18" s="254"/>
    </row>
    <row r="19" spans="1:10" s="247" customFormat="1" ht="18.75" x14ac:dyDescent="0.3">
      <c r="A19" s="256" t="s">
        <v>5</v>
      </c>
      <c r="B19" s="206" t="s">
        <v>6</v>
      </c>
      <c r="C19" s="116"/>
      <c r="D19" s="257"/>
      <c r="E19" s="257"/>
      <c r="F19" s="257"/>
      <c r="G19" s="254"/>
      <c r="H19" s="254"/>
    </row>
    <row r="20" spans="1:10" s="247" customFormat="1" ht="18.75" x14ac:dyDescent="0.3">
      <c r="A20" s="256" t="s">
        <v>7</v>
      </c>
      <c r="B20" s="206" t="s">
        <v>8</v>
      </c>
      <c r="C20" s="206"/>
      <c r="D20" s="257"/>
      <c r="E20" s="257"/>
      <c r="F20" s="257"/>
      <c r="G20" s="254"/>
      <c r="H20" s="254"/>
    </row>
    <row r="21" spans="1:10" s="247" customFormat="1" ht="18.75" x14ac:dyDescent="0.3">
      <c r="A21" s="256" t="s">
        <v>9</v>
      </c>
      <c r="B21" s="113" t="s">
        <v>10</v>
      </c>
      <c r="C21" s="116"/>
      <c r="D21" s="257"/>
      <c r="E21" s="257"/>
      <c r="F21" s="257"/>
      <c r="G21" s="254"/>
      <c r="H21" s="254"/>
    </row>
    <row r="22" spans="1:10" s="247" customFormat="1" ht="18.75" x14ac:dyDescent="0.3">
      <c r="A22" s="256" t="s">
        <v>11</v>
      </c>
      <c r="B22" s="260">
        <v>42103</v>
      </c>
      <c r="C22" s="259"/>
      <c r="D22" s="257"/>
      <c r="E22" s="257"/>
      <c r="F22" s="257"/>
      <c r="G22" s="254"/>
      <c r="H22" s="254"/>
    </row>
    <row r="23" spans="1:10" s="245" customFormat="1" ht="20.100000000000001" customHeight="1" x14ac:dyDescent="0.25">
      <c r="F23" s="247"/>
      <c r="G23" s="247"/>
      <c r="H23" s="247"/>
      <c r="I23" s="247"/>
      <c r="J23" s="247"/>
    </row>
    <row r="24" spans="1:10" s="245" customFormat="1" ht="18.75" x14ac:dyDescent="0.3">
      <c r="A24" s="261" t="s">
        <v>51</v>
      </c>
      <c r="B24" s="262" t="s">
        <v>84</v>
      </c>
      <c r="C24" s="263"/>
      <c r="D24" s="263"/>
      <c r="E24" s="263"/>
      <c r="F24" s="247"/>
      <c r="G24" s="247"/>
      <c r="H24" s="247"/>
      <c r="I24" s="247"/>
      <c r="J24" s="247"/>
    </row>
    <row r="25" spans="1:10" s="245" customFormat="1" ht="18.75" x14ac:dyDescent="0.3">
      <c r="A25" s="264" t="s">
        <v>12</v>
      </c>
      <c r="B25" s="265" t="s">
        <v>85</v>
      </c>
      <c r="C25" s="263"/>
      <c r="D25" s="263"/>
      <c r="E25" s="263"/>
    </row>
    <row r="26" spans="1:10" s="245" customFormat="1" ht="18.75" x14ac:dyDescent="0.3">
      <c r="A26" s="264" t="s">
        <v>14</v>
      </c>
      <c r="B26" s="266">
        <v>99.5</v>
      </c>
      <c r="C26" s="263"/>
      <c r="D26" s="263"/>
      <c r="E26" s="263"/>
    </row>
    <row r="27" spans="1:10" s="245" customFormat="1" ht="18.75" x14ac:dyDescent="0.3">
      <c r="A27" s="267" t="s">
        <v>86</v>
      </c>
      <c r="B27" s="268">
        <v>21.74</v>
      </c>
      <c r="C27" s="263"/>
      <c r="D27" s="263"/>
      <c r="E27" s="263"/>
    </row>
    <row r="28" spans="1:10" s="245" customFormat="1" ht="18.75" x14ac:dyDescent="0.3">
      <c r="A28" s="267" t="s">
        <v>87</v>
      </c>
      <c r="B28" s="269">
        <v>0.12</v>
      </c>
      <c r="C28" s="263"/>
      <c r="D28" s="263"/>
      <c r="E28" s="263"/>
    </row>
    <row r="29" spans="1:10" s="245" customFormat="1" ht="18.75" x14ac:dyDescent="0.3">
      <c r="A29" s="263"/>
      <c r="B29" s="263"/>
      <c r="C29" s="263"/>
      <c r="D29" s="263"/>
      <c r="E29" s="263"/>
    </row>
    <row r="30" spans="1:10" s="245" customFormat="1" ht="18.75" x14ac:dyDescent="0.3">
      <c r="A30" s="270" t="s">
        <v>88</v>
      </c>
      <c r="B30" s="271" t="s">
        <v>89</v>
      </c>
      <c r="C30" s="270" t="s">
        <v>90</v>
      </c>
      <c r="D30" s="270" t="s">
        <v>91</v>
      </c>
      <c r="E30" s="272" t="s">
        <v>92</v>
      </c>
    </row>
    <row r="31" spans="1:10" s="245" customFormat="1" ht="18.75" x14ac:dyDescent="0.3">
      <c r="A31" s="273">
        <v>1</v>
      </c>
      <c r="B31" s="274">
        <v>97909681</v>
      </c>
      <c r="C31" s="274">
        <v>82037.899999999994</v>
      </c>
      <c r="D31" s="275">
        <v>1.2</v>
      </c>
      <c r="E31" s="276">
        <v>15</v>
      </c>
    </row>
    <row r="32" spans="1:10" s="245" customFormat="1" ht="18.75" x14ac:dyDescent="0.3">
      <c r="A32" s="273">
        <v>2</v>
      </c>
      <c r="B32" s="274">
        <v>97960896</v>
      </c>
      <c r="C32" s="274">
        <v>82893.899999999994</v>
      </c>
      <c r="D32" s="275">
        <v>1.2</v>
      </c>
      <c r="E32" s="275">
        <v>15</v>
      </c>
    </row>
    <row r="33" spans="1:6" s="245" customFormat="1" ht="18.75" x14ac:dyDescent="0.3">
      <c r="A33" s="273">
        <v>3</v>
      </c>
      <c r="B33" s="274">
        <v>97747274</v>
      </c>
      <c r="C33" s="274">
        <v>83245.899999999994</v>
      </c>
      <c r="D33" s="275">
        <v>1.2</v>
      </c>
      <c r="E33" s="275">
        <v>15</v>
      </c>
    </row>
    <row r="34" spans="1:6" s="245" customFormat="1" ht="18.75" x14ac:dyDescent="0.3">
      <c r="A34" s="273">
        <v>4</v>
      </c>
      <c r="B34" s="274">
        <v>97910190</v>
      </c>
      <c r="C34" s="274">
        <v>82966.600000000006</v>
      </c>
      <c r="D34" s="275">
        <v>1.2</v>
      </c>
      <c r="E34" s="275">
        <v>15</v>
      </c>
    </row>
    <row r="35" spans="1:6" s="245" customFormat="1" ht="18.75" x14ac:dyDescent="0.3">
      <c r="A35" s="273">
        <v>5</v>
      </c>
      <c r="B35" s="274">
        <v>98261811</v>
      </c>
      <c r="C35" s="274">
        <v>83190.600000000006</v>
      </c>
      <c r="D35" s="275">
        <v>1.2</v>
      </c>
      <c r="E35" s="275">
        <v>15</v>
      </c>
    </row>
    <row r="36" spans="1:6" s="245" customFormat="1" ht="18.75" x14ac:dyDescent="0.3">
      <c r="A36" s="273">
        <v>6</v>
      </c>
      <c r="B36" s="277">
        <v>97976896</v>
      </c>
      <c r="C36" s="277">
        <v>81752.3</v>
      </c>
      <c r="D36" s="278">
        <v>1.2</v>
      </c>
      <c r="E36" s="278">
        <v>15</v>
      </c>
    </row>
    <row r="37" spans="1:6" s="245" customFormat="1" ht="18.75" x14ac:dyDescent="0.3">
      <c r="A37" s="279" t="s">
        <v>93</v>
      </c>
      <c r="B37" s="280">
        <f>AVERAGE(B31:B36)</f>
        <v>97961124.666666672</v>
      </c>
      <c r="C37" s="281">
        <f>AVERAGE(C31:C36)</f>
        <v>82681.2</v>
      </c>
      <c r="D37" s="282">
        <f>AVERAGE(D31:D36)</f>
        <v>1.2</v>
      </c>
      <c r="E37" s="282">
        <f>AVERAGE(E31:E36)</f>
        <v>15</v>
      </c>
    </row>
    <row r="38" spans="1:6" s="245" customFormat="1" ht="18.75" x14ac:dyDescent="0.3">
      <c r="A38" s="283" t="s">
        <v>94</v>
      </c>
      <c r="B38" s="284">
        <f>(STDEV(B31:B36)/B37)</f>
        <v>1.7180861218429684E-3</v>
      </c>
      <c r="C38" s="285"/>
      <c r="D38" s="285"/>
      <c r="E38" s="286"/>
      <c r="F38" s="247"/>
    </row>
    <row r="39" spans="1:6" s="247" customFormat="1" ht="18.75" x14ac:dyDescent="0.3">
      <c r="A39" s="287" t="s">
        <v>50</v>
      </c>
      <c r="B39" s="288">
        <f>COUNT(B31:B36)</f>
        <v>6</v>
      </c>
      <c r="C39" s="289"/>
      <c r="D39" s="290"/>
      <c r="E39" s="291"/>
    </row>
    <row r="40" spans="1:6" s="247" customFormat="1" ht="18.75" x14ac:dyDescent="0.3">
      <c r="A40" s="263"/>
      <c r="B40" s="263"/>
      <c r="C40" s="263"/>
      <c r="D40" s="263"/>
      <c r="E40" s="292"/>
    </row>
    <row r="41" spans="1:6" s="247" customFormat="1" ht="18.75" x14ac:dyDescent="0.3">
      <c r="A41" s="264" t="s">
        <v>95</v>
      </c>
      <c r="B41" s="293" t="s">
        <v>96</v>
      </c>
      <c r="C41" s="294"/>
      <c r="D41" s="294"/>
      <c r="E41" s="295"/>
    </row>
    <row r="42" spans="1:6" s="245" customFormat="1" ht="18.75" x14ac:dyDescent="0.3">
      <c r="A42" s="264"/>
      <c r="B42" s="293" t="s">
        <v>97</v>
      </c>
      <c r="C42" s="294"/>
      <c r="D42" s="294"/>
      <c r="E42" s="295"/>
      <c r="F42" s="247"/>
    </row>
    <row r="43" spans="1:6" s="245" customFormat="1" ht="18.75" x14ac:dyDescent="0.3">
      <c r="A43" s="264"/>
      <c r="B43" s="296" t="s">
        <v>98</v>
      </c>
      <c r="C43" s="294"/>
      <c r="D43" s="294"/>
      <c r="E43" s="294"/>
    </row>
    <row r="44" spans="1:6" s="245" customFormat="1" ht="14.25" thickBot="1" x14ac:dyDescent="0.3">
      <c r="A44" s="297"/>
      <c r="B44" s="298"/>
      <c r="D44" s="299"/>
      <c r="F44" s="300"/>
    </row>
    <row r="45" spans="1:6" s="245" customFormat="1" ht="18.75" x14ac:dyDescent="0.3">
      <c r="B45" s="301" t="s">
        <v>77</v>
      </c>
      <c r="C45" s="301"/>
      <c r="D45" s="302" t="s">
        <v>78</v>
      </c>
      <c r="E45" s="303"/>
      <c r="F45" s="302" t="s">
        <v>79</v>
      </c>
    </row>
    <row r="46" spans="1:6" s="245" customFormat="1" ht="48" customHeight="1" x14ac:dyDescent="0.3">
      <c r="A46" s="304" t="s">
        <v>80</v>
      </c>
      <c r="B46" s="305" t="s">
        <v>99</v>
      </c>
      <c r="C46" s="306"/>
      <c r="D46" s="307" t="s">
        <v>100</v>
      </c>
      <c r="E46" s="247"/>
      <c r="F46" s="308"/>
    </row>
    <row r="47" spans="1:6" s="245" customFormat="1" ht="48" customHeight="1" x14ac:dyDescent="0.3">
      <c r="A47" s="304" t="s">
        <v>81</v>
      </c>
      <c r="B47" s="309"/>
      <c r="C47" s="310"/>
      <c r="D47" s="309"/>
      <c r="E47" s="247"/>
      <c r="F47" s="311"/>
    </row>
  </sheetData>
  <mergeCells count="3">
    <mergeCell ref="A15:F15"/>
    <mergeCell ref="A16:F16"/>
    <mergeCell ref="B17:C17"/>
  </mergeCells>
  <pageMargins left="0.7" right="0.7" top="0.75" bottom="0.75" header="0.3" footer="0.3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view="pageBreakPreview" topLeftCell="A46" zoomScale="55" zoomScaleNormal="75" workbookViewId="0">
      <selection activeCell="C25" sqref="C25"/>
    </sheetView>
  </sheetViews>
  <sheetFormatPr defaultRowHeight="18.75" x14ac:dyDescent="0.3"/>
  <cols>
    <col min="1" max="1" width="55.42578125" style="5" customWidth="1"/>
    <col min="2" max="2" width="41.5703125" style="5" customWidth="1"/>
    <col min="3" max="3" width="42.28515625" style="5" customWidth="1"/>
    <col min="4" max="4" width="31.5703125" style="5" customWidth="1"/>
    <col min="5" max="5" width="30.28515625" style="5" customWidth="1"/>
    <col min="6" max="6" width="25.7109375" style="5" customWidth="1"/>
    <col min="7" max="7" width="33.140625" style="5" customWidth="1"/>
    <col min="8" max="8" width="39.42578125" style="5" customWidth="1"/>
    <col min="9" max="9" width="31.5703125" style="5" customWidth="1"/>
    <col min="10" max="10" width="30.28515625" style="5" customWidth="1"/>
    <col min="11" max="11" width="30.42578125" style="5" customWidth="1"/>
    <col min="12" max="12" width="21.28515625" style="5" customWidth="1"/>
    <col min="13" max="13" width="9.140625" style="5" customWidth="1"/>
  </cols>
  <sheetData>
    <row r="17" spans="1:15" x14ac:dyDescent="0.3">
      <c r="A17" s="5" t="s">
        <v>0</v>
      </c>
    </row>
    <row r="18" spans="1:15" x14ac:dyDescent="0.3">
      <c r="A18" s="7" t="s">
        <v>1</v>
      </c>
      <c r="B18" s="223" t="s">
        <v>2</v>
      </c>
      <c r="C18" s="223"/>
    </row>
    <row r="19" spans="1:15" x14ac:dyDescent="0.3">
      <c r="A19" s="7" t="s">
        <v>3</v>
      </c>
      <c r="B19" s="1" t="s">
        <v>4</v>
      </c>
      <c r="C19" s="6">
        <v>10</v>
      </c>
    </row>
    <row r="20" spans="1:15" x14ac:dyDescent="0.3">
      <c r="A20" s="7" t="s">
        <v>5</v>
      </c>
      <c r="B20" s="88" t="s">
        <v>6</v>
      </c>
    </row>
    <row r="21" spans="1:15" x14ac:dyDescent="0.3">
      <c r="A21" s="7" t="s">
        <v>7</v>
      </c>
      <c r="B21" s="95" t="s">
        <v>8</v>
      </c>
      <c r="C21" s="95"/>
      <c r="D21" s="95"/>
      <c r="E21" s="95"/>
      <c r="F21" s="95"/>
      <c r="G21" s="95"/>
      <c r="H21" s="95"/>
      <c r="I21" s="95"/>
      <c r="J21" s="95"/>
    </row>
    <row r="22" spans="1:15" x14ac:dyDescent="0.3">
      <c r="A22" s="7" t="s">
        <v>9</v>
      </c>
      <c r="B22" s="2" t="s">
        <v>10</v>
      </c>
    </row>
    <row r="23" spans="1:15" x14ac:dyDescent="0.3">
      <c r="A23" s="7" t="s">
        <v>11</v>
      </c>
      <c r="B23" s="2"/>
    </row>
    <row r="24" spans="1:15" x14ac:dyDescent="0.3">
      <c r="A24" s="7"/>
      <c r="B24" s="8"/>
    </row>
    <row r="25" spans="1:15" x14ac:dyDescent="0.3">
      <c r="A25" s="9"/>
      <c r="B25" s="8"/>
    </row>
    <row r="26" spans="1:15" x14ac:dyDescent="0.3">
      <c r="A26" s="10" t="s">
        <v>12</v>
      </c>
      <c r="B26" s="314" t="s">
        <v>85</v>
      </c>
    </row>
    <row r="27" spans="1:15" x14ac:dyDescent="0.3">
      <c r="A27" s="11" t="s">
        <v>13</v>
      </c>
      <c r="B27" s="315" t="s">
        <v>104</v>
      </c>
    </row>
    <row r="28" spans="1:15" ht="19.5" customHeight="1" x14ac:dyDescent="0.3">
      <c r="A28" s="11" t="s">
        <v>14</v>
      </c>
      <c r="B28" s="314">
        <v>99.5</v>
      </c>
    </row>
    <row r="29" spans="1:15" s="11" customFormat="1" ht="15.75" customHeight="1" x14ac:dyDescent="0.3">
      <c r="A29" s="11" t="s">
        <v>15</v>
      </c>
      <c r="B29" s="315"/>
      <c r="C29" s="236" t="s">
        <v>16</v>
      </c>
      <c r="D29" s="237"/>
      <c r="E29" s="237"/>
      <c r="F29" s="237"/>
      <c r="G29" s="237"/>
      <c r="H29" s="238"/>
      <c r="J29" s="12"/>
      <c r="K29" s="12"/>
      <c r="L29" s="12"/>
      <c r="M29" s="12"/>
    </row>
    <row r="30" spans="1:15" s="11" customFormat="1" ht="19.5" customHeight="1" x14ac:dyDescent="0.3">
      <c r="A30" s="11" t="s">
        <v>17</v>
      </c>
      <c r="B30" s="316">
        <f>B28-B29</f>
        <v>99.5</v>
      </c>
      <c r="C30" s="13"/>
      <c r="D30" s="13"/>
      <c r="E30" s="13"/>
      <c r="F30" s="13"/>
      <c r="G30" s="13"/>
      <c r="H30" s="14"/>
      <c r="I30" s="96"/>
      <c r="J30" s="12"/>
      <c r="K30" s="12"/>
      <c r="L30" s="12"/>
      <c r="M30" s="12"/>
    </row>
    <row r="31" spans="1:15" s="11" customFormat="1" ht="17.25" customHeight="1" x14ac:dyDescent="0.3">
      <c r="A31" s="11" t="s">
        <v>18</v>
      </c>
      <c r="B31" s="317">
        <v>1</v>
      </c>
      <c r="C31" s="231" t="s">
        <v>19</v>
      </c>
      <c r="D31" s="232"/>
      <c r="E31" s="232"/>
      <c r="F31" s="232"/>
      <c r="G31" s="232"/>
      <c r="H31" s="233"/>
      <c r="I31" s="97"/>
      <c r="J31" s="12"/>
      <c r="K31" s="12"/>
      <c r="L31" s="12"/>
      <c r="M31" s="12"/>
    </row>
    <row r="32" spans="1:15" s="11" customFormat="1" ht="17.25" customHeight="1" x14ac:dyDescent="0.3">
      <c r="A32" s="11" t="s">
        <v>20</v>
      </c>
      <c r="B32" s="317">
        <v>1</v>
      </c>
      <c r="C32" s="231" t="s">
        <v>21</v>
      </c>
      <c r="D32" s="232"/>
      <c r="E32" s="232"/>
      <c r="F32" s="232"/>
      <c r="G32" s="232"/>
      <c r="H32" s="233"/>
      <c r="I32" s="97"/>
      <c r="J32" s="12"/>
      <c r="K32" s="12"/>
      <c r="L32" s="12"/>
      <c r="M32" s="15"/>
      <c r="N32" s="15"/>
      <c r="O32" s="16"/>
    </row>
    <row r="33" spans="1:15" s="11" customFormat="1" ht="17.25" customHeight="1" x14ac:dyDescent="0.3">
      <c r="B33" s="318"/>
      <c r="C33" s="17"/>
      <c r="D33" s="17"/>
      <c r="E33" s="17"/>
      <c r="F33" s="17"/>
      <c r="G33" s="17"/>
      <c r="H33" s="17"/>
      <c r="I33" s="17"/>
      <c r="J33" s="12"/>
      <c r="K33" s="12"/>
      <c r="L33" s="12"/>
      <c r="M33" s="15"/>
      <c r="N33" s="15"/>
      <c r="O33" s="16"/>
    </row>
    <row r="34" spans="1:15" s="11" customFormat="1" x14ac:dyDescent="0.3">
      <c r="A34" s="11" t="s">
        <v>22</v>
      </c>
      <c r="B34" s="319">
        <f>B31/B32</f>
        <v>1</v>
      </c>
      <c r="C34" s="6" t="s">
        <v>23</v>
      </c>
      <c r="D34" s="6"/>
      <c r="E34" s="6"/>
      <c r="F34" s="6"/>
      <c r="G34" s="6"/>
      <c r="H34" s="6"/>
      <c r="J34" s="12"/>
      <c r="K34" s="12"/>
      <c r="L34" s="12"/>
      <c r="M34" s="15"/>
      <c r="N34" s="15"/>
      <c r="O34" s="16"/>
    </row>
    <row r="35" spans="1:15" s="11" customFormat="1" ht="19.5" customHeight="1" x14ac:dyDescent="0.3">
      <c r="B35" s="316"/>
      <c r="H35" s="6"/>
      <c r="J35" s="12"/>
      <c r="K35" s="12"/>
      <c r="L35" s="12"/>
      <c r="M35" s="15"/>
      <c r="N35" s="15"/>
      <c r="O35" s="16"/>
    </row>
    <row r="36" spans="1:15" s="11" customFormat="1" ht="15.75" customHeight="1" x14ac:dyDescent="0.3">
      <c r="A36" s="18" t="s">
        <v>24</v>
      </c>
      <c r="B36" s="320">
        <v>50</v>
      </c>
      <c r="C36" s="6"/>
      <c r="D36" s="234" t="s">
        <v>25</v>
      </c>
      <c r="E36" s="235"/>
      <c r="F36" s="19" t="s">
        <v>26</v>
      </c>
      <c r="G36" s="20"/>
      <c r="K36" s="12"/>
      <c r="L36" s="12"/>
      <c r="M36" s="15"/>
      <c r="N36" s="15"/>
      <c r="O36" s="16"/>
    </row>
    <row r="37" spans="1:15" s="11" customFormat="1" ht="15.75" customHeight="1" x14ac:dyDescent="0.3">
      <c r="A37" s="21" t="s">
        <v>27</v>
      </c>
      <c r="B37" s="321">
        <v>15</v>
      </c>
      <c r="C37" s="22" t="s">
        <v>28</v>
      </c>
      <c r="D37" s="23" t="s">
        <v>29</v>
      </c>
      <c r="E37" s="24" t="s">
        <v>30</v>
      </c>
      <c r="F37" s="23" t="s">
        <v>29</v>
      </c>
      <c r="G37" s="25" t="s">
        <v>30</v>
      </c>
      <c r="K37" s="12"/>
      <c r="L37" s="12"/>
      <c r="M37" s="15"/>
      <c r="N37" s="15"/>
      <c r="O37" s="16"/>
    </row>
    <row r="38" spans="1:15" s="11" customFormat="1" ht="21.75" customHeight="1" x14ac:dyDescent="0.3">
      <c r="A38" s="21" t="s">
        <v>31</v>
      </c>
      <c r="B38" s="321">
        <v>50</v>
      </c>
      <c r="C38" s="26">
        <v>1</v>
      </c>
      <c r="D38" s="322">
        <v>97636811</v>
      </c>
      <c r="E38" s="27">
        <f>IF(ISBLANK(D38),"-",$D$48/$D$45*D38)</f>
        <v>90273641.436252117</v>
      </c>
      <c r="F38" s="322">
        <v>93103408</v>
      </c>
      <c r="G38" s="28">
        <f>IF(ISBLANK(F38),"-",$D$48/$F$45*F38)</f>
        <v>93013185.210345954</v>
      </c>
      <c r="K38" s="12"/>
      <c r="L38" s="12"/>
      <c r="M38" s="15"/>
      <c r="N38" s="15"/>
      <c r="O38" s="16"/>
    </row>
    <row r="39" spans="1:15" s="11" customFormat="1" ht="21.75" customHeight="1" x14ac:dyDescent="0.3">
      <c r="A39" s="21" t="s">
        <v>32</v>
      </c>
      <c r="B39" s="85">
        <v>1</v>
      </c>
      <c r="C39" s="29">
        <v>2</v>
      </c>
      <c r="D39" s="323">
        <v>98201838</v>
      </c>
      <c r="E39" s="30">
        <f>IF(ISBLANK(D39),"-",$D$48/$D$45*D39)</f>
        <v>90796057.564732611</v>
      </c>
      <c r="F39" s="323">
        <v>92872070</v>
      </c>
      <c r="G39" s="31">
        <f>IF(ISBLANK(F39),"-",$D$48/$F$45*F39)</f>
        <v>92782071.39075096</v>
      </c>
      <c r="K39" s="12"/>
      <c r="L39" s="12"/>
      <c r="M39" s="15"/>
      <c r="N39" s="15"/>
      <c r="O39" s="16"/>
    </row>
    <row r="40" spans="1:15" ht="21.75" customHeight="1" x14ac:dyDescent="0.3">
      <c r="A40" s="21" t="s">
        <v>33</v>
      </c>
      <c r="B40" s="85">
        <v>1</v>
      </c>
      <c r="C40" s="29">
        <v>3</v>
      </c>
      <c r="D40" s="323">
        <v>98414129</v>
      </c>
      <c r="E40" s="30">
        <f>IF(ISBLANK(D40),"-",$D$48/$D$45*D40)</f>
        <v>90992338.879309162</v>
      </c>
      <c r="F40" s="323">
        <v>93246395</v>
      </c>
      <c r="G40" s="31">
        <f>IF(ISBLANK(F40),"-",$D$48/$F$45*F40)</f>
        <v>93156033.647362053</v>
      </c>
      <c r="M40" s="15"/>
      <c r="N40" s="15"/>
      <c r="O40" s="32"/>
    </row>
    <row r="41" spans="1:15" ht="21.75" customHeight="1" x14ac:dyDescent="0.3">
      <c r="A41" s="21" t="s">
        <v>34</v>
      </c>
      <c r="B41" s="85">
        <v>1</v>
      </c>
      <c r="C41" s="33">
        <v>4</v>
      </c>
      <c r="D41" s="324"/>
      <c r="E41" s="34" t="str">
        <f>IF(ISBLANK(D41),"-",$D$48/$D$45*D41)</f>
        <v>-</v>
      </c>
      <c r="F41" s="324"/>
      <c r="G41" s="35" t="str">
        <f>IF(ISBLANK(F41),"-",$D$48/$F$45*F41)</f>
        <v>-</v>
      </c>
      <c r="M41" s="15"/>
      <c r="N41" s="15"/>
      <c r="O41" s="32"/>
    </row>
    <row r="42" spans="1:15" ht="22.5" customHeight="1" x14ac:dyDescent="0.3">
      <c r="A42" s="21" t="s">
        <v>35</v>
      </c>
      <c r="B42" s="85">
        <v>1</v>
      </c>
      <c r="C42" s="36" t="s">
        <v>36</v>
      </c>
      <c r="D42" s="325"/>
      <c r="E42" s="37">
        <f>AVERAGE(E38:E41)</f>
        <v>90687345.960097969</v>
      </c>
      <c r="F42" s="327"/>
      <c r="G42" s="38">
        <f>AVERAGE(G38:G41)</f>
        <v>92983763.416152999</v>
      </c>
    </row>
    <row r="43" spans="1:15" ht="21.75" customHeight="1" x14ac:dyDescent="0.3">
      <c r="A43" s="21" t="s">
        <v>37</v>
      </c>
      <c r="B43" s="3">
        <v>1</v>
      </c>
      <c r="C43" s="99" t="s">
        <v>38</v>
      </c>
      <c r="D43" s="330">
        <v>21.74</v>
      </c>
      <c r="E43" s="32"/>
      <c r="F43" s="328">
        <v>20.12</v>
      </c>
      <c r="G43" s="39"/>
    </row>
    <row r="44" spans="1:15" ht="21.75" customHeight="1" x14ac:dyDescent="0.3">
      <c r="A44" s="21" t="s">
        <v>39</v>
      </c>
      <c r="B44" s="3">
        <v>1</v>
      </c>
      <c r="C44" s="100" t="s">
        <v>40</v>
      </c>
      <c r="D44" s="101">
        <f>D43*$B$34</f>
        <v>21.74</v>
      </c>
      <c r="E44" s="39"/>
      <c r="F44" s="40">
        <f>F43*$B$34</f>
        <v>20.12</v>
      </c>
      <c r="G44" s="41"/>
    </row>
    <row r="45" spans="1:15" ht="19.5" customHeight="1" x14ac:dyDescent="0.3">
      <c r="A45" s="21" t="s">
        <v>41</v>
      </c>
      <c r="B45" s="39">
        <f>(B44/B43)*(B42/B41)*(B40/B39)*(B38/B37)*B36</f>
        <v>166.66666666666669</v>
      </c>
      <c r="C45" s="100" t="s">
        <v>42</v>
      </c>
      <c r="D45" s="102">
        <f>D44*$B$30/100</f>
        <v>21.631299999999996</v>
      </c>
      <c r="E45" s="41"/>
      <c r="F45" s="42">
        <f>F44*$B$30/100</f>
        <v>20.019400000000001</v>
      </c>
      <c r="G45" s="41"/>
    </row>
    <row r="46" spans="1:15" ht="19.5" customHeight="1" x14ac:dyDescent="0.3">
      <c r="A46" s="224" t="s">
        <v>43</v>
      </c>
      <c r="B46" s="225"/>
      <c r="C46" s="100" t="s">
        <v>44</v>
      </c>
      <c r="D46" s="101">
        <f>D45/$B$45</f>
        <v>0.12978779999999995</v>
      </c>
      <c r="E46" s="41"/>
      <c r="F46" s="43">
        <f>F45/$B$45</f>
        <v>0.1201164</v>
      </c>
      <c r="G46" s="41"/>
    </row>
    <row r="47" spans="1:15" ht="19.5" customHeight="1" x14ac:dyDescent="0.3">
      <c r="A47" s="226"/>
      <c r="B47" s="227"/>
      <c r="C47" s="100" t="s">
        <v>45</v>
      </c>
      <c r="D47" s="103">
        <v>0.12</v>
      </c>
      <c r="E47" s="39"/>
      <c r="F47" s="39"/>
      <c r="G47" s="39"/>
      <c r="I47" s="45"/>
    </row>
    <row r="48" spans="1:15" x14ac:dyDescent="0.3">
      <c r="C48" s="100" t="s">
        <v>46</v>
      </c>
      <c r="D48" s="42">
        <f>D47*$B$45</f>
        <v>20</v>
      </c>
      <c r="E48" s="41"/>
      <c r="F48" s="41"/>
      <c r="G48" s="41"/>
      <c r="I48" s="45"/>
    </row>
    <row r="49" spans="1:13" ht="19.5" customHeight="1" x14ac:dyDescent="0.3">
      <c r="C49" s="105" t="s">
        <v>47</v>
      </c>
      <c r="D49" s="106">
        <f>D48/B34</f>
        <v>20</v>
      </c>
      <c r="E49" s="48"/>
      <c r="F49" s="48"/>
      <c r="G49" s="48"/>
      <c r="I49" s="49"/>
    </row>
    <row r="50" spans="1:13" x14ac:dyDescent="0.3">
      <c r="C50" s="107" t="s">
        <v>48</v>
      </c>
      <c r="D50" s="108">
        <f>AVERAGE(E38:E41,G38:G41)</f>
        <v>91835554.688125476</v>
      </c>
      <c r="E50" s="51"/>
      <c r="F50" s="51"/>
      <c r="G50" s="51"/>
      <c r="I50" s="49"/>
    </row>
    <row r="51" spans="1:13" x14ac:dyDescent="0.3">
      <c r="C51" s="44" t="s">
        <v>49</v>
      </c>
      <c r="D51" s="50">
        <f>STDEV(E38:E41,G38:G41)/D50</f>
        <v>1.3993577613938647E-2</v>
      </c>
      <c r="E51" s="39"/>
      <c r="F51" s="39"/>
      <c r="G51" s="39"/>
      <c r="I51" s="49"/>
    </row>
    <row r="52" spans="1:13" ht="19.5" customHeight="1" x14ac:dyDescent="0.3">
      <c r="C52" s="46" t="s">
        <v>50</v>
      </c>
      <c r="D52" s="52">
        <f>COUNT(E38:E41,G38:G41)</f>
        <v>6</v>
      </c>
      <c r="E52" s="39"/>
      <c r="F52" s="39"/>
      <c r="G52" s="39"/>
      <c r="I52" s="49"/>
    </row>
    <row r="54" spans="1:13" x14ac:dyDescent="0.3">
      <c r="A54" s="5" t="s">
        <v>51</v>
      </c>
      <c r="B54" s="53" t="s">
        <v>52</v>
      </c>
    </row>
    <row r="55" spans="1:13" x14ac:dyDescent="0.3">
      <c r="A55" s="11" t="s">
        <v>53</v>
      </c>
      <c r="B55" s="54" t="str">
        <f>B21</f>
        <v>Imidacloprid 250mg &amp; Moxidectin 62.5mg</v>
      </c>
    </row>
    <row r="56" spans="1:13" x14ac:dyDescent="0.3">
      <c r="A56" s="11" t="s">
        <v>54</v>
      </c>
      <c r="B56" s="104">
        <v>2.5</v>
      </c>
      <c r="C56" s="55" t="s">
        <v>55</v>
      </c>
      <c r="D56" s="109">
        <v>250</v>
      </c>
      <c r="E56" s="6" t="str">
        <f>B20</f>
        <v>Imidacloprid &amp; Moxidectin</v>
      </c>
      <c r="I56" s="55"/>
    </row>
    <row r="57" spans="1:13" x14ac:dyDescent="0.3">
      <c r="A57" s="86" t="s">
        <v>56</v>
      </c>
      <c r="B57" s="56">
        <v>1</v>
      </c>
      <c r="I57" s="55"/>
    </row>
    <row r="58" spans="1:13" x14ac:dyDescent="0.3">
      <c r="A58" s="86" t="s">
        <v>57</v>
      </c>
      <c r="B58" s="87">
        <f>B56</f>
        <v>2.5</v>
      </c>
      <c r="C58" s="55" t="s">
        <v>58</v>
      </c>
      <c r="D58" s="110">
        <f>B57*B56</f>
        <v>2.5</v>
      </c>
      <c r="I58" s="55"/>
    </row>
    <row r="59" spans="1:13" ht="19.5" customHeight="1" x14ac:dyDescent="0.3">
      <c r="I59" s="55"/>
    </row>
    <row r="60" spans="1:13" s="11" customFormat="1" ht="15.75" customHeight="1" x14ac:dyDescent="0.3">
      <c r="A60" s="18" t="s">
        <v>59</v>
      </c>
      <c r="B60" s="84">
        <v>100</v>
      </c>
      <c r="C60" s="6"/>
      <c r="D60" s="57" t="s">
        <v>60</v>
      </c>
      <c r="E60" s="58" t="s">
        <v>61</v>
      </c>
      <c r="F60" s="58" t="s">
        <v>29</v>
      </c>
      <c r="G60" s="58" t="s">
        <v>62</v>
      </c>
      <c r="H60" s="22" t="s">
        <v>63</v>
      </c>
      <c r="M60" s="12"/>
    </row>
    <row r="61" spans="1:13" s="11" customFormat="1" ht="24" customHeight="1" x14ac:dyDescent="0.3">
      <c r="A61" s="21" t="s">
        <v>64</v>
      </c>
      <c r="B61" s="85">
        <v>4</v>
      </c>
      <c r="C61" s="239" t="s">
        <v>65</v>
      </c>
      <c r="D61" s="228">
        <v>3</v>
      </c>
      <c r="E61" s="60">
        <v>1</v>
      </c>
      <c r="F61" s="89">
        <v>90215348</v>
      </c>
      <c r="G61" s="59">
        <f>IF(ISBLANK(F61),"-",(F61/$D$50*$D$47*$B$69)*$D$58/$D$61)</f>
        <v>245.58938067715792</v>
      </c>
      <c r="H61" s="61">
        <f t="shared" ref="H61:H72" si="0">IF(ISBLANK(F61),"-",G61/$D$56)</f>
        <v>0.98235752270863164</v>
      </c>
      <c r="M61" s="12"/>
    </row>
    <row r="62" spans="1:13" s="11" customFormat="1" ht="21.75" customHeight="1" x14ac:dyDescent="0.3">
      <c r="A62" s="21" t="s">
        <v>66</v>
      </c>
      <c r="B62" s="85">
        <v>100</v>
      </c>
      <c r="C62" s="240"/>
      <c r="D62" s="229"/>
      <c r="E62" s="63">
        <v>2</v>
      </c>
      <c r="F62" s="4">
        <v>89647972</v>
      </c>
      <c r="G62" s="62">
        <f>IF(ISBLANK(F62),"-",(F62/$D$50*$D$47*$B$69)*$D$58/$D$61)</f>
        <v>244.04483727583906</v>
      </c>
      <c r="H62" s="65">
        <f t="shared" si="0"/>
        <v>0.97617934910335624</v>
      </c>
      <c r="M62" s="12"/>
    </row>
    <row r="63" spans="1:13" s="11" customFormat="1" ht="24.75" customHeight="1" x14ac:dyDescent="0.3">
      <c r="A63" s="21" t="s">
        <v>67</v>
      </c>
      <c r="B63" s="85">
        <v>1</v>
      </c>
      <c r="C63" s="240"/>
      <c r="D63" s="229"/>
      <c r="E63" s="63">
        <v>3</v>
      </c>
      <c r="F63" s="4">
        <v>89744907</v>
      </c>
      <c r="G63" s="62">
        <f>IF(ISBLANK(F63),"-",(F63/$D$50*$D$47*$B$69)*$D$58/$D$61)</f>
        <v>244.30871927755717</v>
      </c>
      <c r="H63" s="65">
        <f t="shared" si="0"/>
        <v>0.97723487711022872</v>
      </c>
      <c r="M63" s="12"/>
    </row>
    <row r="64" spans="1:13" ht="22.5" customHeight="1" x14ac:dyDescent="0.3">
      <c r="A64" s="21" t="s">
        <v>68</v>
      </c>
      <c r="B64" s="85">
        <v>1</v>
      </c>
      <c r="C64" s="241"/>
      <c r="D64" s="230"/>
      <c r="E64" s="66">
        <v>4</v>
      </c>
      <c r="F64" s="90"/>
      <c r="G64" s="67" t="str">
        <f>IF(ISBLANK(F64),"-",(F64/$D$50*$D$47*$B$69)*$D$58/$D$61)</f>
        <v>-</v>
      </c>
      <c r="H64" s="68" t="str">
        <f t="shared" si="0"/>
        <v>-</v>
      </c>
    </row>
    <row r="65" spans="1:12" ht="24.75" customHeight="1" x14ac:dyDescent="0.3">
      <c r="A65" s="21" t="s">
        <v>69</v>
      </c>
      <c r="B65" s="85">
        <v>1</v>
      </c>
      <c r="C65" s="239" t="s">
        <v>70</v>
      </c>
      <c r="D65" s="228">
        <v>3</v>
      </c>
      <c r="E65" s="60">
        <v>1</v>
      </c>
      <c r="F65" s="89">
        <v>89712235</v>
      </c>
      <c r="G65" s="59">
        <f>IF(ISBLANK(F65),"-",(F65/$D$50*$D$47*$B$69)*$D$58/$D$65)</f>
        <v>244.21977769030661</v>
      </c>
      <c r="H65" s="61">
        <f t="shared" si="0"/>
        <v>0.97687911076122647</v>
      </c>
    </row>
    <row r="66" spans="1:12" ht="23.25" customHeight="1" x14ac:dyDescent="0.3">
      <c r="A66" s="21" t="s">
        <v>71</v>
      </c>
      <c r="B66" s="85">
        <v>1</v>
      </c>
      <c r="C66" s="240"/>
      <c r="D66" s="229"/>
      <c r="E66" s="63">
        <v>2</v>
      </c>
      <c r="F66" s="4">
        <v>89490266</v>
      </c>
      <c r="G66" s="62">
        <f>IF(ISBLANK(F66),"-",(F66/$D$50*$D$47*$B$69)*$D$58/$D$65)</f>
        <v>243.61552098179706</v>
      </c>
      <c r="H66" s="65">
        <f t="shared" si="0"/>
        <v>0.97446208392718825</v>
      </c>
    </row>
    <row r="67" spans="1:12" ht="24.75" customHeight="1" x14ac:dyDescent="0.3">
      <c r="A67" s="21" t="s">
        <v>72</v>
      </c>
      <c r="B67" s="85">
        <v>1</v>
      </c>
      <c r="C67" s="240"/>
      <c r="D67" s="229"/>
      <c r="E67" s="63">
        <v>3</v>
      </c>
      <c r="F67" s="4">
        <v>88747993</v>
      </c>
      <c r="G67" s="62">
        <f>IF(ISBLANK(F67),"-",(F67/$D$50*$D$47*$B$69)*$D$58/$D$65)</f>
        <v>241.59486296290456</v>
      </c>
      <c r="H67" s="65">
        <f t="shared" si="0"/>
        <v>0.96637945185161822</v>
      </c>
    </row>
    <row r="68" spans="1:12" ht="22.5" customHeight="1" x14ac:dyDescent="0.3">
      <c r="A68" s="21" t="s">
        <v>73</v>
      </c>
      <c r="B68" s="85">
        <v>1</v>
      </c>
      <c r="C68" s="241"/>
      <c r="D68" s="230"/>
      <c r="E68" s="66">
        <v>4</v>
      </c>
      <c r="F68" s="90"/>
      <c r="G68" s="67" t="str">
        <f>IF(ISBLANK(F68),"-",(F68/$D$50*$D$47*$B$69)*$D$58/$D$65)</f>
        <v>-</v>
      </c>
      <c r="H68" s="68" t="str">
        <f t="shared" si="0"/>
        <v>-</v>
      </c>
    </row>
    <row r="69" spans="1:12" ht="23.25" customHeight="1" x14ac:dyDescent="0.3">
      <c r="A69" s="21" t="s">
        <v>74</v>
      </c>
      <c r="B69" s="83">
        <f>(B68/B67)*(B66/B65)*(B64/B63)*(B62/B61)*B60</f>
        <v>2500</v>
      </c>
      <c r="C69" s="239" t="s">
        <v>75</v>
      </c>
      <c r="D69" s="228">
        <v>3</v>
      </c>
      <c r="E69" s="60">
        <v>1</v>
      </c>
      <c r="F69" s="89">
        <v>89139140</v>
      </c>
      <c r="G69" s="59">
        <f>IF(ISBLANK(F69),"-",(F69/$D$50*$D$47*$B$69)*$D$58/$D$69)</f>
        <v>242.65966570005881</v>
      </c>
      <c r="H69" s="61">
        <f t="shared" si="0"/>
        <v>0.97063866280023525</v>
      </c>
    </row>
    <row r="70" spans="1:12" ht="22.5" customHeight="1" x14ac:dyDescent="0.3">
      <c r="A70" s="98" t="s">
        <v>76</v>
      </c>
      <c r="B70" s="111">
        <f>D47*B69/D56*D58</f>
        <v>3</v>
      </c>
      <c r="C70" s="240"/>
      <c r="D70" s="229"/>
      <c r="E70" s="63">
        <v>2</v>
      </c>
      <c r="F70" s="4">
        <v>88873789</v>
      </c>
      <c r="G70" s="62">
        <f>IF(ISBLANK(F70),"-",(F70/$D$50*$D$47*$B$69)*$D$58/$D$69)</f>
        <v>241.93731202968266</v>
      </c>
      <c r="H70" s="65">
        <f t="shared" si="0"/>
        <v>0.96774924811873064</v>
      </c>
    </row>
    <row r="71" spans="1:12" ht="23.25" customHeight="1" x14ac:dyDescent="0.3">
      <c r="A71" s="224" t="s">
        <v>43</v>
      </c>
      <c r="B71" s="243"/>
      <c r="C71" s="240"/>
      <c r="D71" s="229"/>
      <c r="E71" s="63">
        <v>3</v>
      </c>
      <c r="F71" s="4">
        <v>89128396</v>
      </c>
      <c r="G71" s="62">
        <f>IF(ISBLANK(F71),"-",(F71/$D$50*$D$47*$B$69)*$D$58/$D$69)</f>
        <v>242.63041776869804</v>
      </c>
      <c r="H71" s="65">
        <f t="shared" si="0"/>
        <v>0.97052167107479215</v>
      </c>
    </row>
    <row r="72" spans="1:12" ht="23.25" customHeight="1" x14ac:dyDescent="0.3">
      <c r="A72" s="226"/>
      <c r="B72" s="244"/>
      <c r="C72" s="242"/>
      <c r="D72" s="230"/>
      <c r="E72" s="66">
        <v>4</v>
      </c>
      <c r="F72" s="90"/>
      <c r="G72" s="67" t="str">
        <f>IF(ISBLANK(F72),"-",(F72/$D$50*$D$47*$B$69)*$D$58/$D$69)</f>
        <v>-</v>
      </c>
      <c r="H72" s="68" t="str">
        <f t="shared" si="0"/>
        <v>-</v>
      </c>
    </row>
    <row r="73" spans="1:12" x14ac:dyDescent="0.3">
      <c r="A73" s="69"/>
      <c r="B73" s="69"/>
      <c r="C73" s="69"/>
      <c r="D73" s="69"/>
      <c r="E73" s="69"/>
      <c r="F73" s="70"/>
      <c r="G73" s="47" t="s">
        <v>36</v>
      </c>
      <c r="H73" s="71">
        <f>AVERAGE(H61:H72)</f>
        <v>0.97360021971733424</v>
      </c>
    </row>
    <row r="74" spans="1:12" x14ac:dyDescent="0.3">
      <c r="C74" s="69"/>
      <c r="D74" s="69"/>
      <c r="E74" s="69"/>
      <c r="F74" s="70"/>
      <c r="G74" s="44" t="s">
        <v>49</v>
      </c>
      <c r="H74" s="72">
        <f>STDEV(H61:H72)/H73</f>
        <v>5.2957320389226438E-3</v>
      </c>
    </row>
    <row r="75" spans="1:12" ht="19.5" customHeight="1" x14ac:dyDescent="0.3">
      <c r="A75" s="69"/>
      <c r="B75" s="69"/>
      <c r="C75" s="70"/>
      <c r="D75" s="64"/>
      <c r="E75" s="64"/>
      <c r="F75" s="70"/>
      <c r="G75" s="46" t="s">
        <v>50</v>
      </c>
      <c r="H75" s="73">
        <f>COUNT(H61:H72)</f>
        <v>9</v>
      </c>
    </row>
    <row r="76" spans="1:12" x14ac:dyDescent="0.3">
      <c r="A76" s="69"/>
      <c r="B76" s="69"/>
      <c r="C76" s="70"/>
      <c r="D76" s="64"/>
      <c r="E76" s="64"/>
      <c r="F76" s="64"/>
      <c r="G76" s="64"/>
      <c r="H76" s="70"/>
      <c r="I76" s="70"/>
      <c r="J76" s="74"/>
      <c r="K76" s="75"/>
      <c r="L76" s="76"/>
    </row>
    <row r="77" spans="1:12" x14ac:dyDescent="0.3">
      <c r="A77" s="69"/>
      <c r="B77" s="69"/>
      <c r="C77" s="70"/>
      <c r="D77" s="64"/>
      <c r="E77" s="64"/>
      <c r="F77" s="64"/>
      <c r="G77" s="64"/>
      <c r="H77" s="70"/>
      <c r="I77" s="70"/>
      <c r="J77" s="74"/>
      <c r="K77" s="75"/>
      <c r="L77" s="76"/>
    </row>
    <row r="78" spans="1:12" ht="19.5" customHeight="1" x14ac:dyDescent="0.3">
      <c r="A78" s="77"/>
      <c r="B78" s="78"/>
      <c r="C78" s="79"/>
      <c r="D78" s="79"/>
      <c r="E78" s="78"/>
      <c r="F78" s="78"/>
      <c r="G78" s="78"/>
      <c r="H78" s="78"/>
    </row>
    <row r="79" spans="1:12" x14ac:dyDescent="0.3">
      <c r="B79" s="55" t="s">
        <v>77</v>
      </c>
      <c r="E79" s="70" t="s">
        <v>78</v>
      </c>
      <c r="F79" s="70"/>
      <c r="G79" s="70" t="s">
        <v>79</v>
      </c>
    </row>
    <row r="80" spans="1:12" ht="83.1" customHeight="1" x14ac:dyDescent="0.3">
      <c r="A80" s="75" t="s">
        <v>80</v>
      </c>
      <c r="B80" s="329" t="s">
        <v>99</v>
      </c>
      <c r="C80" s="91"/>
      <c r="D80" s="69"/>
      <c r="E80" s="329" t="s">
        <v>102</v>
      </c>
      <c r="F80" s="74"/>
      <c r="G80" s="92"/>
      <c r="H80" s="92"/>
      <c r="J80" s="74"/>
    </row>
    <row r="81" spans="1:10" ht="83.1" customHeight="1" x14ac:dyDescent="0.3">
      <c r="A81" s="75" t="s">
        <v>81</v>
      </c>
      <c r="B81" s="93"/>
      <c r="C81" s="93"/>
      <c r="D81" s="80"/>
      <c r="E81" s="81"/>
      <c r="F81" s="74"/>
      <c r="G81" s="94"/>
      <c r="H81" s="94"/>
      <c r="J81" s="82"/>
    </row>
    <row r="82" spans="1:10" x14ac:dyDescent="0.3">
      <c r="A82" s="69"/>
      <c r="B82" s="70"/>
      <c r="C82" s="64"/>
      <c r="D82" s="64"/>
      <c r="E82" s="64"/>
      <c r="F82" s="64"/>
      <c r="G82" s="70"/>
      <c r="H82" s="70"/>
      <c r="J82" s="74"/>
    </row>
    <row r="83" spans="1:10" x14ac:dyDescent="0.3">
      <c r="A83" s="69"/>
      <c r="B83" s="69"/>
      <c r="C83" s="70"/>
      <c r="D83" s="64"/>
      <c r="E83" s="64"/>
      <c r="F83" s="64"/>
      <c r="G83" s="64"/>
      <c r="H83" s="70"/>
      <c r="I83" s="70"/>
      <c r="J83" s="74"/>
    </row>
    <row r="84" spans="1:10" x14ac:dyDescent="0.3">
      <c r="A84" s="69"/>
      <c r="B84" s="69"/>
      <c r="C84" s="70"/>
      <c r="D84" s="64"/>
      <c r="E84" s="64"/>
      <c r="F84" s="64"/>
      <c r="G84" s="64"/>
      <c r="H84" s="70"/>
      <c r="I84" s="70"/>
      <c r="J84" s="74"/>
    </row>
    <row r="85" spans="1:10" x14ac:dyDescent="0.3">
      <c r="A85" s="69"/>
      <c r="B85" s="69"/>
      <c r="C85" s="70"/>
      <c r="D85" s="64"/>
      <c r="E85" s="64"/>
      <c r="F85" s="64"/>
      <c r="G85" s="64"/>
      <c r="H85" s="70"/>
      <c r="I85" s="70"/>
      <c r="J85" s="74"/>
    </row>
    <row r="86" spans="1:10" x14ac:dyDescent="0.3">
      <c r="A86" s="69"/>
      <c r="B86" s="69"/>
      <c r="C86" s="70"/>
      <c r="D86" s="64"/>
      <c r="E86" s="64"/>
      <c r="F86" s="64"/>
      <c r="G86" s="64"/>
      <c r="H86" s="70"/>
      <c r="I86" s="70"/>
      <c r="J86" s="74"/>
    </row>
    <row r="87" spans="1:10" x14ac:dyDescent="0.3">
      <c r="A87" s="69"/>
      <c r="B87" s="69"/>
      <c r="C87" s="70"/>
      <c r="D87" s="64"/>
      <c r="E87" s="64"/>
      <c r="F87" s="64"/>
      <c r="G87" s="64"/>
      <c r="H87" s="70"/>
      <c r="I87" s="70"/>
      <c r="J87" s="74"/>
    </row>
    <row r="88" spans="1:10" x14ac:dyDescent="0.3">
      <c r="A88" s="69"/>
      <c r="B88" s="69"/>
      <c r="C88" s="70"/>
      <c r="D88" s="64"/>
      <c r="E88" s="64"/>
      <c r="F88" s="64"/>
      <c r="G88" s="64"/>
      <c r="H88" s="70"/>
      <c r="I88" s="70"/>
      <c r="J88" s="74"/>
    </row>
    <row r="89" spans="1:10" x14ac:dyDescent="0.3">
      <c r="A89" s="69"/>
      <c r="B89" s="69"/>
      <c r="C89" s="70"/>
      <c r="D89" s="64"/>
      <c r="E89" s="64"/>
      <c r="F89" s="64"/>
      <c r="G89" s="64"/>
      <c r="H89" s="70"/>
      <c r="I89" s="70"/>
      <c r="J89" s="74"/>
    </row>
    <row r="90" spans="1:10" x14ac:dyDescent="0.3">
      <c r="A90" s="69"/>
      <c r="B90" s="69"/>
      <c r="C90" s="70"/>
      <c r="D90" s="64"/>
      <c r="E90" s="64"/>
      <c r="F90" s="64"/>
      <c r="G90" s="64"/>
      <c r="H90" s="70"/>
      <c r="I90" s="70"/>
      <c r="J90" s="74"/>
    </row>
    <row r="250" spans="1:1" x14ac:dyDescent="0.3">
      <c r="A250" s="5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view="pageBreakPreview" topLeftCell="A43" zoomScale="55" zoomScaleNormal="75" workbookViewId="0">
      <selection activeCell="D80" sqref="D80"/>
    </sheetView>
  </sheetViews>
  <sheetFormatPr defaultRowHeight="18.75" x14ac:dyDescent="0.3"/>
  <cols>
    <col min="1" max="1" width="55.42578125" style="6" customWidth="1"/>
    <col min="2" max="2" width="41.5703125" style="6" customWidth="1"/>
    <col min="3" max="3" width="42.28515625" style="6" customWidth="1"/>
    <col min="4" max="4" width="31.5703125" style="6" customWidth="1"/>
    <col min="5" max="5" width="30.28515625" style="6" customWidth="1"/>
    <col min="6" max="6" width="25.7109375" style="6" customWidth="1"/>
    <col min="7" max="7" width="33.140625" style="6" customWidth="1"/>
    <col min="8" max="8" width="39.42578125" style="6" customWidth="1"/>
    <col min="9" max="9" width="31.5703125" style="6" customWidth="1"/>
    <col min="10" max="10" width="30.28515625" style="6" customWidth="1"/>
    <col min="11" max="11" width="30.42578125" style="6" customWidth="1"/>
    <col min="12" max="12" width="21.28515625" style="6" customWidth="1"/>
    <col min="13" max="13" width="9.140625" style="6" customWidth="1"/>
  </cols>
  <sheetData>
    <row r="17" spans="1:15" x14ac:dyDescent="0.3">
      <c r="A17" s="116" t="s">
        <v>0</v>
      </c>
      <c r="B17" s="116"/>
    </row>
    <row r="18" spans="1:15" x14ac:dyDescent="0.3">
      <c r="A18" s="118" t="s">
        <v>1</v>
      </c>
      <c r="B18" s="223" t="s">
        <v>2</v>
      </c>
      <c r="C18" s="223"/>
    </row>
    <row r="19" spans="1:15" x14ac:dyDescent="0.3">
      <c r="A19" s="118" t="s">
        <v>3</v>
      </c>
      <c r="B19" s="112" t="s">
        <v>4</v>
      </c>
      <c r="C19" s="117">
        <v>10</v>
      </c>
    </row>
    <row r="20" spans="1:15" x14ac:dyDescent="0.3">
      <c r="A20" s="118" t="s">
        <v>5</v>
      </c>
      <c r="B20" s="199" t="s">
        <v>6</v>
      </c>
    </row>
    <row r="21" spans="1:15" x14ac:dyDescent="0.3">
      <c r="A21" s="118" t="s">
        <v>7</v>
      </c>
      <c r="B21" s="206" t="s">
        <v>8</v>
      </c>
      <c r="C21" s="206"/>
      <c r="D21" s="206"/>
      <c r="E21" s="206"/>
      <c r="F21" s="206"/>
      <c r="G21" s="206"/>
      <c r="H21" s="206"/>
      <c r="I21" s="206"/>
      <c r="J21" s="206"/>
    </row>
    <row r="22" spans="1:15" x14ac:dyDescent="0.3">
      <c r="A22" s="118" t="s">
        <v>9</v>
      </c>
      <c r="B22" s="113" t="s">
        <v>10</v>
      </c>
    </row>
    <row r="23" spans="1:15" x14ac:dyDescent="0.3">
      <c r="A23" s="118" t="s">
        <v>11</v>
      </c>
      <c r="B23" s="113"/>
    </row>
    <row r="24" spans="1:15" x14ac:dyDescent="0.3">
      <c r="A24" s="118"/>
      <c r="B24" s="119"/>
    </row>
    <row r="25" spans="1:15" x14ac:dyDescent="0.3">
      <c r="A25" s="120"/>
      <c r="B25" s="119"/>
    </row>
    <row r="26" spans="1:15" x14ac:dyDescent="0.3">
      <c r="A26" s="121" t="s">
        <v>12</v>
      </c>
      <c r="B26" s="314" t="s">
        <v>101</v>
      </c>
    </row>
    <row r="27" spans="1:15" x14ac:dyDescent="0.3">
      <c r="A27" s="122" t="s">
        <v>13</v>
      </c>
      <c r="B27" s="315" t="s">
        <v>103</v>
      </c>
    </row>
    <row r="28" spans="1:15" ht="19.5" customHeight="1" x14ac:dyDescent="0.3">
      <c r="A28" s="122" t="s">
        <v>14</v>
      </c>
      <c r="B28" s="314">
        <v>93.6</v>
      </c>
    </row>
    <row r="29" spans="1:15" s="12" customFormat="1" ht="15.75" customHeight="1" x14ac:dyDescent="0.3">
      <c r="A29" s="122" t="s">
        <v>15</v>
      </c>
      <c r="B29" s="315"/>
      <c r="C29" s="236" t="s">
        <v>16</v>
      </c>
      <c r="D29" s="237"/>
      <c r="E29" s="237"/>
      <c r="F29" s="237"/>
      <c r="G29" s="237"/>
      <c r="H29" s="238"/>
      <c r="J29" s="123"/>
      <c r="K29" s="123"/>
      <c r="L29" s="123"/>
      <c r="M29" s="123"/>
    </row>
    <row r="30" spans="1:15" s="12" customFormat="1" ht="19.5" customHeight="1" x14ac:dyDescent="0.3">
      <c r="A30" s="122" t="s">
        <v>17</v>
      </c>
      <c r="B30" s="316">
        <f>B28-B29</f>
        <v>93.6</v>
      </c>
      <c r="C30" s="124"/>
      <c r="D30" s="124"/>
      <c r="E30" s="124"/>
      <c r="F30" s="124"/>
      <c r="G30" s="124"/>
      <c r="H30" s="125"/>
      <c r="I30" s="207"/>
      <c r="J30" s="123"/>
      <c r="K30" s="123"/>
      <c r="L30" s="123"/>
      <c r="M30" s="123"/>
    </row>
    <row r="31" spans="1:15" s="12" customFormat="1" ht="17.25" customHeight="1" x14ac:dyDescent="0.3">
      <c r="A31" s="122" t="s">
        <v>18</v>
      </c>
      <c r="B31" s="317">
        <v>1</v>
      </c>
      <c r="C31" s="231" t="s">
        <v>19</v>
      </c>
      <c r="D31" s="232"/>
      <c r="E31" s="232"/>
      <c r="F31" s="232"/>
      <c r="G31" s="232"/>
      <c r="H31" s="233"/>
      <c r="I31" s="208"/>
      <c r="J31" s="123"/>
      <c r="K31" s="123"/>
      <c r="L31" s="123"/>
      <c r="M31" s="123"/>
    </row>
    <row r="32" spans="1:15" s="12" customFormat="1" ht="17.25" customHeight="1" x14ac:dyDescent="0.3">
      <c r="A32" s="122" t="s">
        <v>20</v>
      </c>
      <c r="B32" s="317">
        <v>1</v>
      </c>
      <c r="C32" s="231" t="s">
        <v>21</v>
      </c>
      <c r="D32" s="232"/>
      <c r="E32" s="232"/>
      <c r="F32" s="232"/>
      <c r="G32" s="232"/>
      <c r="H32" s="233"/>
      <c r="I32" s="208"/>
      <c r="J32" s="123"/>
      <c r="K32" s="123"/>
      <c r="L32" s="123"/>
      <c r="M32" s="126"/>
      <c r="N32" s="126"/>
      <c r="O32" s="127"/>
    </row>
    <row r="33" spans="1:15" s="12" customFormat="1" ht="17.25" customHeight="1" x14ac:dyDescent="0.3">
      <c r="A33" s="122"/>
      <c r="B33" s="318"/>
      <c r="C33" s="128"/>
      <c r="D33" s="128"/>
      <c r="E33" s="128"/>
      <c r="F33" s="128"/>
      <c r="G33" s="128"/>
      <c r="H33" s="128"/>
      <c r="I33" s="128"/>
      <c r="J33" s="123"/>
      <c r="K33" s="123"/>
      <c r="L33" s="123"/>
      <c r="M33" s="126"/>
      <c r="N33" s="126"/>
      <c r="O33" s="127"/>
    </row>
    <row r="34" spans="1:15" s="12" customFormat="1" x14ac:dyDescent="0.3">
      <c r="A34" s="122" t="s">
        <v>22</v>
      </c>
      <c r="B34" s="319">
        <f>B31/B32</f>
        <v>1</v>
      </c>
      <c r="C34" s="117" t="s">
        <v>23</v>
      </c>
      <c r="D34" s="117"/>
      <c r="E34" s="117"/>
      <c r="F34" s="117"/>
      <c r="G34" s="117"/>
      <c r="H34" s="117"/>
      <c r="J34" s="123"/>
      <c r="K34" s="123"/>
      <c r="L34" s="123"/>
      <c r="M34" s="126"/>
      <c r="N34" s="126"/>
      <c r="O34" s="127"/>
    </row>
    <row r="35" spans="1:15" s="12" customFormat="1" ht="19.5" customHeight="1" x14ac:dyDescent="0.3">
      <c r="A35" s="122"/>
      <c r="B35" s="316"/>
      <c r="H35" s="117"/>
      <c r="J35" s="123"/>
      <c r="K35" s="123"/>
      <c r="L35" s="123"/>
      <c r="M35" s="126"/>
      <c r="N35" s="126"/>
      <c r="O35" s="127"/>
    </row>
    <row r="36" spans="1:15" s="12" customFormat="1" ht="15.75" customHeight="1" x14ac:dyDescent="0.3">
      <c r="A36" s="129" t="s">
        <v>24</v>
      </c>
      <c r="B36" s="320">
        <v>50</v>
      </c>
      <c r="C36" s="117"/>
      <c r="D36" s="234" t="s">
        <v>25</v>
      </c>
      <c r="E36" s="235"/>
      <c r="F36" s="130" t="s">
        <v>26</v>
      </c>
      <c r="G36" s="131"/>
      <c r="K36" s="123"/>
      <c r="L36" s="123"/>
      <c r="M36" s="126"/>
      <c r="N36" s="126"/>
      <c r="O36" s="127"/>
    </row>
    <row r="37" spans="1:15" s="12" customFormat="1" ht="15.75" customHeight="1" x14ac:dyDescent="0.3">
      <c r="A37" s="132" t="s">
        <v>27</v>
      </c>
      <c r="B37" s="321">
        <v>5</v>
      </c>
      <c r="C37" s="133" t="s">
        <v>28</v>
      </c>
      <c r="D37" s="134" t="s">
        <v>29</v>
      </c>
      <c r="E37" s="135" t="s">
        <v>30</v>
      </c>
      <c r="F37" s="134" t="s">
        <v>29</v>
      </c>
      <c r="G37" s="136" t="s">
        <v>30</v>
      </c>
      <c r="K37" s="123"/>
      <c r="L37" s="123"/>
      <c r="M37" s="126"/>
      <c r="N37" s="126"/>
      <c r="O37" s="127"/>
    </row>
    <row r="38" spans="1:15" s="12" customFormat="1" ht="21.75" customHeight="1" x14ac:dyDescent="0.3">
      <c r="A38" s="132" t="s">
        <v>31</v>
      </c>
      <c r="B38" s="321">
        <v>50</v>
      </c>
      <c r="C38" s="137">
        <v>1</v>
      </c>
      <c r="D38" s="322">
        <v>8682476</v>
      </c>
      <c r="E38" s="138">
        <f>IF(ISBLANK(D38),"-",$D$48/$D$45*D38)</f>
        <v>8658509.246405948</v>
      </c>
      <c r="F38" s="322">
        <v>8414795</v>
      </c>
      <c r="G38" s="139">
        <f>IF(ISBLANK(F38),"-",$D$48/$F$45*F38)</f>
        <v>8534967.340149302</v>
      </c>
      <c r="K38" s="123"/>
      <c r="L38" s="123"/>
      <c r="M38" s="126"/>
      <c r="N38" s="126"/>
      <c r="O38" s="127"/>
    </row>
    <row r="39" spans="1:15" s="12" customFormat="1" ht="21.75" customHeight="1" x14ac:dyDescent="0.3">
      <c r="A39" s="132" t="s">
        <v>32</v>
      </c>
      <c r="B39" s="196">
        <v>1</v>
      </c>
      <c r="C39" s="140">
        <v>2</v>
      </c>
      <c r="D39" s="323">
        <v>8676671</v>
      </c>
      <c r="E39" s="141">
        <f>IF(ISBLANK(D39),"-",$D$48/$D$45*D39)</f>
        <v>8652720.2702918332</v>
      </c>
      <c r="F39" s="323">
        <v>8396435</v>
      </c>
      <c r="G39" s="142">
        <f>IF(ISBLANK(F39),"-",$D$48/$F$45*F39)</f>
        <v>8516345.1395650767</v>
      </c>
      <c r="K39" s="123"/>
      <c r="L39" s="123"/>
      <c r="M39" s="126"/>
      <c r="N39" s="126"/>
      <c r="O39" s="127"/>
    </row>
    <row r="40" spans="1:15" ht="21.75" customHeight="1" x14ac:dyDescent="0.3">
      <c r="A40" s="132" t="s">
        <v>33</v>
      </c>
      <c r="B40" s="196">
        <v>1</v>
      </c>
      <c r="C40" s="140">
        <v>3</v>
      </c>
      <c r="D40" s="323">
        <v>8739065</v>
      </c>
      <c r="E40" s="141">
        <f>IF(ISBLANK(D40),"-",$D$48/$D$45*D40)</f>
        <v>8714942.0404320844</v>
      </c>
      <c r="F40" s="323">
        <v>8383174</v>
      </c>
      <c r="G40" s="142">
        <f>IF(ISBLANK(F40),"-",$D$48/$F$45*F40)</f>
        <v>8502894.7581953909</v>
      </c>
      <c r="M40" s="126"/>
      <c r="N40" s="126"/>
      <c r="O40" s="143"/>
    </row>
    <row r="41" spans="1:15" ht="21.75" customHeight="1" x14ac:dyDescent="0.3">
      <c r="A41" s="132" t="s">
        <v>34</v>
      </c>
      <c r="B41" s="196">
        <v>1</v>
      </c>
      <c r="C41" s="144">
        <v>4</v>
      </c>
      <c r="D41" s="324"/>
      <c r="E41" s="145" t="str">
        <f>IF(ISBLANK(D41),"-",$D$48/$D$45*D41)</f>
        <v>-</v>
      </c>
      <c r="F41" s="324"/>
      <c r="G41" s="146" t="str">
        <f>IF(ISBLANK(F41),"-",$D$48/$F$45*F41)</f>
        <v>-</v>
      </c>
      <c r="M41" s="126"/>
      <c r="N41" s="126"/>
      <c r="O41" s="143"/>
    </row>
    <row r="42" spans="1:15" ht="22.5" customHeight="1" x14ac:dyDescent="0.3">
      <c r="A42" s="132" t="s">
        <v>35</v>
      </c>
      <c r="B42" s="196">
        <v>1</v>
      </c>
      <c r="C42" s="147" t="s">
        <v>36</v>
      </c>
      <c r="D42" s="331">
        <f>AVERAGE(D38:D41)</f>
        <v>8699404</v>
      </c>
      <c r="E42" s="148">
        <f>AVERAGE(E38:E41)</f>
        <v>8675390.5190432873</v>
      </c>
      <c r="F42" s="332">
        <f>AVERAGE(F38:F41)</f>
        <v>8398134.666666666</v>
      </c>
      <c r="G42" s="149">
        <f>AVERAGE(G38:G41)</f>
        <v>8518069.0793032572</v>
      </c>
    </row>
    <row r="43" spans="1:15" ht="21.75" customHeight="1" x14ac:dyDescent="0.3">
      <c r="A43" s="132" t="s">
        <v>37</v>
      </c>
      <c r="B43" s="114">
        <v>1</v>
      </c>
      <c r="C43" s="210" t="s">
        <v>38</v>
      </c>
      <c r="D43" s="326">
        <v>16.07</v>
      </c>
      <c r="E43" s="143"/>
      <c r="F43" s="333">
        <v>15.8</v>
      </c>
      <c r="G43" s="150"/>
    </row>
    <row r="44" spans="1:15" ht="21.75" customHeight="1" x14ac:dyDescent="0.3">
      <c r="A44" s="132" t="s">
        <v>39</v>
      </c>
      <c r="B44" s="114">
        <v>1</v>
      </c>
      <c r="C44" s="211" t="s">
        <v>40</v>
      </c>
      <c r="D44" s="212">
        <f>D43*$B$34</f>
        <v>16.07</v>
      </c>
      <c r="E44" s="150"/>
      <c r="F44" s="151">
        <f>F43*$B$34</f>
        <v>15.8</v>
      </c>
      <c r="G44" s="152"/>
    </row>
    <row r="45" spans="1:15" ht="19.5" customHeight="1" x14ac:dyDescent="0.3">
      <c r="A45" s="132" t="s">
        <v>41</v>
      </c>
      <c r="B45" s="150">
        <f>(B44/B43)*(B42/B41)*(B40/B39)*(B38/B37)*B36</f>
        <v>500</v>
      </c>
      <c r="C45" s="211" t="s">
        <v>42</v>
      </c>
      <c r="D45" s="213">
        <f>D44*$B$30/100</f>
        <v>15.04152</v>
      </c>
      <c r="E45" s="152"/>
      <c r="F45" s="153">
        <f>F44*$B$30/100</f>
        <v>14.788799999999998</v>
      </c>
      <c r="G45" s="152"/>
    </row>
    <row r="46" spans="1:15" ht="19.5" customHeight="1" x14ac:dyDescent="0.3">
      <c r="A46" s="224" t="s">
        <v>43</v>
      </c>
      <c r="B46" s="225"/>
      <c r="C46" s="211" t="s">
        <v>44</v>
      </c>
      <c r="D46" s="212">
        <f>D45/$B$45</f>
        <v>3.0083040000000002E-2</v>
      </c>
      <c r="E46" s="152"/>
      <c r="F46" s="154">
        <f>F45/$B$45</f>
        <v>2.9577599999999996E-2</v>
      </c>
      <c r="G46" s="152"/>
    </row>
    <row r="47" spans="1:15" ht="19.5" customHeight="1" x14ac:dyDescent="0.3">
      <c r="A47" s="226"/>
      <c r="B47" s="227"/>
      <c r="C47" s="211" t="s">
        <v>45</v>
      </c>
      <c r="D47" s="214">
        <v>0.03</v>
      </c>
      <c r="E47" s="150"/>
      <c r="F47" s="150"/>
      <c r="G47" s="150"/>
      <c r="I47" s="156"/>
    </row>
    <row r="48" spans="1:15" x14ac:dyDescent="0.3">
      <c r="C48" s="211" t="s">
        <v>46</v>
      </c>
      <c r="D48" s="153">
        <f>D47*$B$45</f>
        <v>15</v>
      </c>
      <c r="E48" s="152"/>
      <c r="F48" s="152"/>
      <c r="G48" s="152"/>
      <c r="I48" s="156"/>
    </row>
    <row r="49" spans="1:13" ht="19.5" customHeight="1" x14ac:dyDescent="0.3">
      <c r="C49" s="216" t="s">
        <v>47</v>
      </c>
      <c r="D49" s="217">
        <f>D48/B34</f>
        <v>15</v>
      </c>
      <c r="E49" s="159"/>
      <c r="F49" s="159"/>
      <c r="G49" s="159"/>
      <c r="I49" s="160"/>
    </row>
    <row r="50" spans="1:13" x14ac:dyDescent="0.3">
      <c r="C50" s="218" t="s">
        <v>48</v>
      </c>
      <c r="D50" s="219">
        <f>AVERAGE(E38:E41,G38:G41)</f>
        <v>8596729.7991732713</v>
      </c>
      <c r="E50" s="162"/>
      <c r="F50" s="162"/>
      <c r="G50" s="162"/>
      <c r="I50" s="160"/>
    </row>
    <row r="51" spans="1:13" x14ac:dyDescent="0.3">
      <c r="C51" s="155" t="s">
        <v>49</v>
      </c>
      <c r="D51" s="161">
        <f>STDEV(E38:E41,G38:G41)/D50</f>
        <v>1.0405192768772966E-2</v>
      </c>
      <c r="E51" s="150"/>
      <c r="F51" s="150"/>
      <c r="G51" s="150"/>
      <c r="I51" s="160"/>
    </row>
    <row r="52" spans="1:13" ht="19.5" customHeight="1" x14ac:dyDescent="0.3">
      <c r="C52" s="157" t="s">
        <v>50</v>
      </c>
      <c r="D52" s="163">
        <f>COUNT(E38:E41,G38:G41)</f>
        <v>6</v>
      </c>
      <c r="E52" s="150"/>
      <c r="F52" s="150"/>
      <c r="G52" s="150"/>
      <c r="I52" s="160"/>
    </row>
    <row r="54" spans="1:13" x14ac:dyDescent="0.3">
      <c r="A54" s="116" t="s">
        <v>51</v>
      </c>
      <c r="B54" s="164" t="s">
        <v>52</v>
      </c>
    </row>
    <row r="55" spans="1:13" x14ac:dyDescent="0.3">
      <c r="A55" s="122" t="s">
        <v>53</v>
      </c>
      <c r="B55" s="165" t="str">
        <f>B21</f>
        <v>Imidacloprid 250mg &amp; Moxidectin 62.5mg</v>
      </c>
    </row>
    <row r="56" spans="1:13" x14ac:dyDescent="0.3">
      <c r="A56" s="122" t="s">
        <v>54</v>
      </c>
      <c r="B56" s="215">
        <v>2.5</v>
      </c>
      <c r="C56" s="166" t="s">
        <v>55</v>
      </c>
      <c r="D56" s="220">
        <v>62.5</v>
      </c>
      <c r="E56" s="117" t="str">
        <f>B20</f>
        <v>Imidacloprid &amp; Moxidectin</v>
      </c>
      <c r="I56" s="166"/>
    </row>
    <row r="57" spans="1:13" x14ac:dyDescent="0.3">
      <c r="A57" s="197" t="s">
        <v>56</v>
      </c>
      <c r="B57" s="167">
        <v>1</v>
      </c>
      <c r="I57" s="166"/>
    </row>
    <row r="58" spans="1:13" x14ac:dyDescent="0.3">
      <c r="A58" s="197" t="s">
        <v>57</v>
      </c>
      <c r="B58" s="198">
        <f>B56</f>
        <v>2.5</v>
      </c>
      <c r="C58" s="166" t="s">
        <v>58</v>
      </c>
      <c r="D58" s="221">
        <f>B57*B56</f>
        <v>2.5</v>
      </c>
      <c r="I58" s="166"/>
    </row>
    <row r="59" spans="1:13" ht="19.5" customHeight="1" x14ac:dyDescent="0.3">
      <c r="I59" s="166"/>
    </row>
    <row r="60" spans="1:13" s="12" customFormat="1" ht="15.75" customHeight="1" x14ac:dyDescent="0.3">
      <c r="A60" s="129" t="s">
        <v>59</v>
      </c>
      <c r="B60" s="195">
        <v>100</v>
      </c>
      <c r="C60" s="117"/>
      <c r="D60" s="168" t="s">
        <v>60</v>
      </c>
      <c r="E60" s="169" t="s">
        <v>61</v>
      </c>
      <c r="F60" s="169" t="s">
        <v>29</v>
      </c>
      <c r="G60" s="169" t="s">
        <v>62</v>
      </c>
      <c r="H60" s="133" t="s">
        <v>63</v>
      </c>
      <c r="M60" s="123"/>
    </row>
    <row r="61" spans="1:13" s="12" customFormat="1" ht="24" customHeight="1" x14ac:dyDescent="0.3">
      <c r="A61" s="132" t="s">
        <v>64</v>
      </c>
      <c r="B61" s="196">
        <v>4</v>
      </c>
      <c r="C61" s="239" t="s">
        <v>65</v>
      </c>
      <c r="D61" s="228">
        <v>3</v>
      </c>
      <c r="E61" s="171">
        <v>1</v>
      </c>
      <c r="F61" s="200">
        <v>8452009</v>
      </c>
      <c r="G61" s="170">
        <f>IF(ISBLANK(F61),"-",(F61/$D$50*$D$47*$B$69)*$D$58/$D$61)</f>
        <v>61.447849919721875</v>
      </c>
      <c r="H61" s="172">
        <f t="shared" ref="H61:H72" si="0">IF(ISBLANK(F61),"-",G61/$D$56)</f>
        <v>0.98316559871554998</v>
      </c>
      <c r="M61" s="123"/>
    </row>
    <row r="62" spans="1:13" s="12" customFormat="1" ht="21.75" customHeight="1" x14ac:dyDescent="0.3">
      <c r="A62" s="132" t="s">
        <v>66</v>
      </c>
      <c r="B62" s="196">
        <v>100</v>
      </c>
      <c r="C62" s="240"/>
      <c r="D62" s="229"/>
      <c r="E62" s="174">
        <v>2</v>
      </c>
      <c r="F62" s="115">
        <v>8480478</v>
      </c>
      <c r="G62" s="173">
        <f>IF(ISBLANK(F62),"-",(F62/$D$50*$D$47*$B$69)*$D$58/$D$61)</f>
        <v>61.654825425706861</v>
      </c>
      <c r="H62" s="176">
        <f t="shared" si="0"/>
        <v>0.98647720681130979</v>
      </c>
      <c r="M62" s="123"/>
    </row>
    <row r="63" spans="1:13" s="12" customFormat="1" ht="24.75" customHeight="1" x14ac:dyDescent="0.3">
      <c r="A63" s="132" t="s">
        <v>67</v>
      </c>
      <c r="B63" s="196">
        <v>1</v>
      </c>
      <c r="C63" s="240"/>
      <c r="D63" s="229"/>
      <c r="E63" s="174">
        <v>3</v>
      </c>
      <c r="F63" s="115">
        <v>8475487</v>
      </c>
      <c r="G63" s="173">
        <f>IF(ISBLANK(F63),"-",(F63/$D$50*$D$47*$B$69)*$D$58/$D$61)</f>
        <v>61.61853982556736</v>
      </c>
      <c r="H63" s="176">
        <f t="shared" si="0"/>
        <v>0.98589663720907772</v>
      </c>
      <c r="M63" s="123"/>
    </row>
    <row r="64" spans="1:13" ht="22.5" customHeight="1" x14ac:dyDescent="0.3">
      <c r="A64" s="132" t="s">
        <v>68</v>
      </c>
      <c r="B64" s="196">
        <v>1</v>
      </c>
      <c r="C64" s="241"/>
      <c r="D64" s="230"/>
      <c r="E64" s="177">
        <v>4</v>
      </c>
      <c r="F64" s="201"/>
      <c r="G64" s="178" t="str">
        <f>IF(ISBLANK(F64),"-",(F64/$D$50*$D$47*$B$69)*$D$58/$D$61)</f>
        <v>-</v>
      </c>
      <c r="H64" s="179" t="str">
        <f t="shared" si="0"/>
        <v>-</v>
      </c>
    </row>
    <row r="65" spans="1:12" ht="24.75" customHeight="1" x14ac:dyDescent="0.3">
      <c r="A65" s="132" t="s">
        <v>69</v>
      </c>
      <c r="B65" s="196">
        <v>1</v>
      </c>
      <c r="C65" s="239" t="s">
        <v>70</v>
      </c>
      <c r="D65" s="228">
        <v>3</v>
      </c>
      <c r="E65" s="171">
        <v>1</v>
      </c>
      <c r="F65" s="200">
        <v>8484529</v>
      </c>
      <c r="G65" s="170">
        <f>IF(ISBLANK(F65),"-",(F65/$D$50*$D$47*$B$69)*$D$58/$D$65)</f>
        <v>61.684277031830881</v>
      </c>
      <c r="H65" s="172">
        <f t="shared" si="0"/>
        <v>0.98694843250929409</v>
      </c>
    </row>
    <row r="66" spans="1:12" ht="23.25" customHeight="1" x14ac:dyDescent="0.3">
      <c r="A66" s="132" t="s">
        <v>71</v>
      </c>
      <c r="B66" s="196">
        <v>1</v>
      </c>
      <c r="C66" s="240"/>
      <c r="D66" s="229"/>
      <c r="E66" s="174">
        <v>2</v>
      </c>
      <c r="F66" s="115">
        <v>8483210</v>
      </c>
      <c r="G66" s="173">
        <f>IF(ISBLANK(F66),"-",(F66/$D$50*$D$47*$B$69)*$D$58/$D$65)</f>
        <v>61.674687629590046</v>
      </c>
      <c r="H66" s="176">
        <f t="shared" si="0"/>
        <v>0.98679500207344073</v>
      </c>
    </row>
    <row r="67" spans="1:12" ht="24.75" customHeight="1" x14ac:dyDescent="0.3">
      <c r="A67" s="132" t="s">
        <v>72</v>
      </c>
      <c r="B67" s="196">
        <v>1</v>
      </c>
      <c r="C67" s="240"/>
      <c r="D67" s="229"/>
      <c r="E67" s="174">
        <v>3</v>
      </c>
      <c r="F67" s="115">
        <v>8511733</v>
      </c>
      <c r="G67" s="173">
        <f>IF(ISBLANK(F67),"-",(F67/$D$50*$D$47*$B$69)*$D$58/$D$65)</f>
        <v>61.882055726720601</v>
      </c>
      <c r="H67" s="176">
        <f t="shared" si="0"/>
        <v>0.99011289162752958</v>
      </c>
    </row>
    <row r="68" spans="1:12" ht="22.5" customHeight="1" x14ac:dyDescent="0.3">
      <c r="A68" s="132" t="s">
        <v>73</v>
      </c>
      <c r="B68" s="196">
        <v>1</v>
      </c>
      <c r="C68" s="241"/>
      <c r="D68" s="230"/>
      <c r="E68" s="177">
        <v>4</v>
      </c>
      <c r="F68" s="201"/>
      <c r="G68" s="178" t="str">
        <f>IF(ISBLANK(F68),"-",(F68/$D$50*$D$47*$B$69)*$D$58/$D$65)</f>
        <v>-</v>
      </c>
      <c r="H68" s="179" t="str">
        <f t="shared" si="0"/>
        <v>-</v>
      </c>
    </row>
    <row r="69" spans="1:12" ht="23.25" customHeight="1" x14ac:dyDescent="0.3">
      <c r="A69" s="132" t="s">
        <v>74</v>
      </c>
      <c r="B69" s="194">
        <f>(B68/B67)*(B66/B65)*(B64/B63)*(B62/B61)*B60</f>
        <v>2500</v>
      </c>
      <c r="C69" s="239" t="s">
        <v>75</v>
      </c>
      <c r="D69" s="228">
        <v>3</v>
      </c>
      <c r="E69" s="171">
        <v>1</v>
      </c>
      <c r="F69" s="200">
        <v>8412244</v>
      </c>
      <c r="G69" s="170">
        <f>IF(ISBLANK(F69),"-",(F69/$D$50*$D$47*$B$69)*$D$58/$D$69)</f>
        <v>61.158750162249099</v>
      </c>
      <c r="H69" s="172">
        <f t="shared" si="0"/>
        <v>0.97854000259598561</v>
      </c>
    </row>
    <row r="70" spans="1:12" ht="22.5" customHeight="1" x14ac:dyDescent="0.3">
      <c r="A70" s="209" t="s">
        <v>76</v>
      </c>
      <c r="B70" s="222">
        <f>D47*B69/D56*D58</f>
        <v>3</v>
      </c>
      <c r="C70" s="240"/>
      <c r="D70" s="229"/>
      <c r="E70" s="174">
        <v>2</v>
      </c>
      <c r="F70" s="115">
        <v>8472213</v>
      </c>
      <c r="G70" s="173">
        <f>IF(ISBLANK(F70),"-",(F70/$D$50*$D$47*$B$69)*$D$58/$D$69)</f>
        <v>61.594737169815687</v>
      </c>
      <c r="H70" s="176">
        <f t="shared" si="0"/>
        <v>0.98551579471705097</v>
      </c>
    </row>
    <row r="71" spans="1:12" ht="23.25" customHeight="1" x14ac:dyDescent="0.3">
      <c r="A71" s="224" t="s">
        <v>43</v>
      </c>
      <c r="B71" s="243"/>
      <c r="C71" s="240"/>
      <c r="D71" s="229"/>
      <c r="E71" s="174">
        <v>3</v>
      </c>
      <c r="F71" s="115">
        <v>8446415</v>
      </c>
      <c r="G71" s="173">
        <f>IF(ISBLANK(F71),"-",(F71/$D$50*$D$47*$B$69)*$D$58/$D$69)</f>
        <v>61.407180385123553</v>
      </c>
      <c r="H71" s="176">
        <f t="shared" si="0"/>
        <v>0.9825148861619768</v>
      </c>
    </row>
    <row r="72" spans="1:12" ht="23.25" customHeight="1" x14ac:dyDescent="0.3">
      <c r="A72" s="226"/>
      <c r="B72" s="244"/>
      <c r="C72" s="242"/>
      <c r="D72" s="230"/>
      <c r="E72" s="177">
        <v>4</v>
      </c>
      <c r="F72" s="201"/>
      <c r="G72" s="178" t="str">
        <f>IF(ISBLANK(F72),"-",(F72/$D$50*$D$47*$B$69)*$D$58/$D$69)</f>
        <v>-</v>
      </c>
      <c r="H72" s="179" t="str">
        <f t="shared" si="0"/>
        <v>-</v>
      </c>
    </row>
    <row r="73" spans="1:12" x14ac:dyDescent="0.3">
      <c r="A73" s="180"/>
      <c r="B73" s="180"/>
      <c r="C73" s="180"/>
      <c r="D73" s="180"/>
      <c r="E73" s="180"/>
      <c r="F73" s="181"/>
      <c r="G73" s="158" t="s">
        <v>36</v>
      </c>
      <c r="H73" s="182">
        <f>AVERAGE(H61:H72)</f>
        <v>0.98510738360235728</v>
      </c>
    </row>
    <row r="74" spans="1:12" x14ac:dyDescent="0.3">
      <c r="C74" s="180"/>
      <c r="D74" s="180"/>
      <c r="E74" s="180"/>
      <c r="F74" s="181"/>
      <c r="G74" s="155" t="s">
        <v>49</v>
      </c>
      <c r="H74" s="183">
        <f>STDEV(H61:H72)/H73</f>
        <v>3.358736689692578E-3</v>
      </c>
    </row>
    <row r="75" spans="1:12" ht="19.5" customHeight="1" x14ac:dyDescent="0.3">
      <c r="A75" s="180"/>
      <c r="B75" s="180"/>
      <c r="C75" s="181"/>
      <c r="D75" s="175"/>
      <c r="E75" s="175"/>
      <c r="F75" s="181"/>
      <c r="G75" s="157" t="s">
        <v>50</v>
      </c>
      <c r="H75" s="184">
        <f>COUNT(H61:H72)</f>
        <v>9</v>
      </c>
    </row>
    <row r="76" spans="1:12" x14ac:dyDescent="0.3">
      <c r="A76" s="180"/>
      <c r="B76" s="180"/>
      <c r="C76" s="181"/>
      <c r="D76" s="175"/>
      <c r="E76" s="175"/>
      <c r="F76" s="175"/>
      <c r="G76" s="175"/>
      <c r="H76" s="181"/>
      <c r="I76" s="181"/>
      <c r="J76" s="185"/>
      <c r="K76" s="186"/>
      <c r="L76" s="187"/>
    </row>
    <row r="77" spans="1:12" x14ac:dyDescent="0.3">
      <c r="A77" s="180"/>
      <c r="B77" s="180"/>
      <c r="C77" s="181"/>
      <c r="D77" s="175"/>
      <c r="E77" s="175"/>
      <c r="F77" s="175"/>
      <c r="G77" s="175"/>
      <c r="H77" s="181"/>
      <c r="I77" s="181"/>
      <c r="J77" s="185"/>
      <c r="K77" s="186"/>
      <c r="L77" s="187"/>
    </row>
    <row r="78" spans="1:12" ht="19.5" customHeight="1" x14ac:dyDescent="0.3">
      <c r="A78" s="188"/>
      <c r="B78" s="189"/>
      <c r="C78" s="190"/>
      <c r="D78" s="190"/>
      <c r="E78" s="189"/>
      <c r="F78" s="189"/>
      <c r="G78" s="189"/>
      <c r="H78" s="189"/>
    </row>
    <row r="79" spans="1:12" x14ac:dyDescent="0.3">
      <c r="B79" s="166" t="s">
        <v>77</v>
      </c>
      <c r="E79" s="181" t="s">
        <v>78</v>
      </c>
      <c r="F79" s="181"/>
      <c r="G79" s="181" t="s">
        <v>79</v>
      </c>
    </row>
    <row r="80" spans="1:12" ht="83.1" customHeight="1" x14ac:dyDescent="0.3">
      <c r="A80" s="186" t="s">
        <v>80</v>
      </c>
      <c r="B80" s="329" t="s">
        <v>99</v>
      </c>
      <c r="C80" s="202"/>
      <c r="D80" s="180"/>
      <c r="E80" s="329" t="s">
        <v>102</v>
      </c>
      <c r="F80" s="185"/>
      <c r="G80" s="203"/>
      <c r="H80" s="203"/>
      <c r="J80" s="185"/>
    </row>
    <row r="81" spans="1:10" ht="83.1" customHeight="1" x14ac:dyDescent="0.3">
      <c r="A81" s="186" t="s">
        <v>81</v>
      </c>
      <c r="B81" s="204"/>
      <c r="C81" s="204"/>
      <c r="D81" s="191"/>
      <c r="E81" s="192"/>
      <c r="F81" s="185"/>
      <c r="G81" s="205"/>
      <c r="H81" s="205"/>
      <c r="J81" s="193"/>
    </row>
    <row r="82" spans="1:10" x14ac:dyDescent="0.3">
      <c r="A82" s="180"/>
      <c r="B82" s="181"/>
      <c r="C82" s="175"/>
      <c r="D82" s="175"/>
      <c r="E82" s="175"/>
      <c r="F82" s="175"/>
      <c r="G82" s="181"/>
      <c r="H82" s="181"/>
      <c r="J82" s="185"/>
    </row>
    <row r="83" spans="1:10" x14ac:dyDescent="0.3">
      <c r="A83" s="180"/>
      <c r="B83" s="180"/>
      <c r="C83" s="181"/>
      <c r="D83" s="175"/>
      <c r="E83" s="175"/>
      <c r="F83" s="175"/>
      <c r="G83" s="175"/>
      <c r="H83" s="181"/>
      <c r="I83" s="181"/>
      <c r="J83" s="185"/>
    </row>
    <row r="84" spans="1:10" x14ac:dyDescent="0.3">
      <c r="A84" s="180"/>
      <c r="B84" s="180"/>
      <c r="C84" s="181"/>
      <c r="D84" s="175"/>
      <c r="E84" s="175"/>
      <c r="F84" s="175"/>
      <c r="G84" s="175"/>
      <c r="H84" s="181"/>
      <c r="I84" s="181"/>
      <c r="J84" s="185"/>
    </row>
    <row r="85" spans="1:10" x14ac:dyDescent="0.3">
      <c r="A85" s="180"/>
      <c r="B85" s="180"/>
      <c r="C85" s="181"/>
      <c r="D85" s="175"/>
      <c r="E85" s="175"/>
      <c r="F85" s="175"/>
      <c r="G85" s="175"/>
      <c r="H85" s="181"/>
      <c r="I85" s="181"/>
      <c r="J85" s="185"/>
    </row>
    <row r="86" spans="1:10" x14ac:dyDescent="0.3">
      <c r="A86" s="180"/>
      <c r="B86" s="180"/>
      <c r="C86" s="181"/>
      <c r="D86" s="175"/>
      <c r="E86" s="175"/>
      <c r="F86" s="175"/>
      <c r="G86" s="175"/>
      <c r="H86" s="181"/>
      <c r="I86" s="181"/>
      <c r="J86" s="185"/>
    </row>
    <row r="87" spans="1:10" x14ac:dyDescent="0.3">
      <c r="A87" s="180"/>
      <c r="B87" s="180"/>
      <c r="C87" s="181"/>
      <c r="D87" s="175"/>
      <c r="E87" s="175"/>
      <c r="F87" s="175"/>
      <c r="G87" s="175"/>
      <c r="H87" s="181"/>
      <c r="I87" s="181"/>
      <c r="J87" s="185"/>
    </row>
    <row r="88" spans="1:10" x14ac:dyDescent="0.3">
      <c r="A88" s="180"/>
      <c r="B88" s="180"/>
      <c r="C88" s="181"/>
      <c r="D88" s="175"/>
      <c r="E88" s="175"/>
      <c r="F88" s="175"/>
      <c r="G88" s="175"/>
      <c r="H88" s="181"/>
      <c r="I88" s="181"/>
      <c r="J88" s="185"/>
    </row>
    <row r="89" spans="1:10" x14ac:dyDescent="0.3">
      <c r="A89" s="180"/>
      <c r="B89" s="180"/>
      <c r="C89" s="181"/>
      <c r="D89" s="175"/>
      <c r="E89" s="175"/>
      <c r="F89" s="175"/>
      <c r="G89" s="175"/>
      <c r="H89" s="181"/>
      <c r="I89" s="181"/>
      <c r="J89" s="185"/>
    </row>
    <row r="90" spans="1:10" x14ac:dyDescent="0.3">
      <c r="A90" s="180"/>
      <c r="B90" s="180"/>
      <c r="C90" s="181"/>
      <c r="D90" s="175"/>
      <c r="E90" s="175"/>
      <c r="F90" s="175"/>
      <c r="G90" s="175"/>
      <c r="H90" s="181"/>
      <c r="I90" s="181"/>
      <c r="J90" s="185"/>
    </row>
    <row r="250" spans="1:1" x14ac:dyDescent="0.3">
      <c r="A250" s="6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abSelected="1" topLeftCell="A28" workbookViewId="0">
      <selection activeCell="E39" sqref="E39"/>
    </sheetView>
  </sheetViews>
  <sheetFormatPr defaultRowHeight="12.75" x14ac:dyDescent="0.2"/>
  <cols>
    <col min="1" max="1" width="35.140625" style="312" bestFit="1" customWidth="1"/>
    <col min="2" max="2" width="41.42578125" style="312" customWidth="1"/>
    <col min="3" max="3" width="31.85546875" style="312" customWidth="1"/>
    <col min="4" max="5" width="30.28515625" style="312" bestFit="1" customWidth="1"/>
    <col min="6" max="6" width="23.140625" style="312" customWidth="1"/>
    <col min="7" max="7" width="28.42578125" style="312" customWidth="1"/>
    <col min="8" max="8" width="21.5703125" style="312" customWidth="1"/>
    <col min="9" max="16384" width="9.140625" style="312"/>
  </cols>
  <sheetData>
    <row r="1" spans="1:10" s="245" customFormat="1" ht="13.5" x14ac:dyDescent="0.25"/>
    <row r="2" spans="1:10" s="245" customFormat="1" ht="13.5" x14ac:dyDescent="0.25"/>
    <row r="3" spans="1:10" s="245" customFormat="1" ht="13.5" x14ac:dyDescent="0.25">
      <c r="A3" s="246"/>
      <c r="B3" s="246"/>
      <c r="C3" s="246"/>
    </row>
    <row r="4" spans="1:10" s="245" customFormat="1" ht="13.5" x14ac:dyDescent="0.25">
      <c r="B4" s="246"/>
      <c r="C4" s="246"/>
    </row>
    <row r="5" spans="1:10" s="245" customFormat="1" ht="13.5" x14ac:dyDescent="0.25">
      <c r="B5" s="246"/>
      <c r="C5" s="246"/>
    </row>
    <row r="6" spans="1:10" s="245" customFormat="1" ht="13.5" x14ac:dyDescent="0.25"/>
    <row r="7" spans="1:10" s="245" customFormat="1" ht="13.5" x14ac:dyDescent="0.25"/>
    <row r="8" spans="1:10" s="245" customFormat="1" ht="13.5" x14ac:dyDescent="0.25"/>
    <row r="9" spans="1:10" s="245" customFormat="1" ht="13.5" x14ac:dyDescent="0.25"/>
    <row r="10" spans="1:10" s="245" customFormat="1" ht="13.5" x14ac:dyDescent="0.25"/>
    <row r="11" spans="1:10" s="245" customFormat="1" ht="13.5" x14ac:dyDescent="0.25"/>
    <row r="12" spans="1:10" s="245" customFormat="1" ht="13.5" x14ac:dyDescent="0.25"/>
    <row r="13" spans="1:10" s="245" customFormat="1" ht="13.5" x14ac:dyDescent="0.25">
      <c r="F13" s="247"/>
      <c r="G13" s="247"/>
      <c r="H13" s="247"/>
      <c r="I13" s="247"/>
      <c r="J13" s="247"/>
    </row>
    <row r="14" spans="1:10" s="245" customFormat="1" ht="15.75" thickBot="1" x14ac:dyDescent="0.35">
      <c r="A14" s="248"/>
      <c r="B14" s="247"/>
      <c r="C14" s="249"/>
      <c r="D14" s="247"/>
      <c r="F14" s="250"/>
      <c r="G14" s="247"/>
      <c r="H14" s="247"/>
      <c r="I14" s="247"/>
      <c r="J14" s="247"/>
    </row>
    <row r="15" spans="1:10" s="245" customFormat="1" ht="19.5" thickBot="1" x14ac:dyDescent="0.35">
      <c r="A15" s="251" t="s">
        <v>82</v>
      </c>
      <c r="B15" s="252"/>
      <c r="C15" s="252"/>
      <c r="D15" s="252"/>
      <c r="E15" s="252"/>
      <c r="F15" s="253"/>
      <c r="G15" s="254"/>
      <c r="H15" s="254"/>
      <c r="I15" s="247"/>
      <c r="J15" s="247"/>
    </row>
    <row r="16" spans="1:10" s="247" customFormat="1" ht="20.25" x14ac:dyDescent="0.3">
      <c r="A16" s="255" t="s">
        <v>83</v>
      </c>
      <c r="B16" s="255"/>
      <c r="C16" s="255"/>
      <c r="D16" s="255"/>
      <c r="E16" s="255"/>
      <c r="F16" s="255"/>
      <c r="G16" s="254"/>
      <c r="H16" s="254"/>
    </row>
    <row r="17" spans="1:10" s="247" customFormat="1" ht="18.75" x14ac:dyDescent="0.3">
      <c r="A17" s="256" t="s">
        <v>1</v>
      </c>
      <c r="B17" s="223" t="s">
        <v>2</v>
      </c>
      <c r="C17" s="223"/>
      <c r="D17" s="257"/>
      <c r="E17" s="257"/>
      <c r="F17" s="257"/>
      <c r="G17" s="254"/>
      <c r="H17" s="254"/>
    </row>
    <row r="18" spans="1:10" s="247" customFormat="1" ht="18.75" x14ac:dyDescent="0.3">
      <c r="A18" s="256" t="s">
        <v>3</v>
      </c>
      <c r="B18" s="112" t="s">
        <v>4</v>
      </c>
      <c r="C18" s="193">
        <v>10</v>
      </c>
      <c r="D18" s="257"/>
      <c r="E18" s="257"/>
      <c r="F18" s="257"/>
      <c r="G18" s="254"/>
      <c r="H18" s="254"/>
    </row>
    <row r="19" spans="1:10" s="247" customFormat="1" ht="18.75" x14ac:dyDescent="0.3">
      <c r="A19" s="256" t="s">
        <v>5</v>
      </c>
      <c r="B19" s="206" t="s">
        <v>6</v>
      </c>
      <c r="C19" s="116"/>
      <c r="D19" s="257"/>
      <c r="E19" s="257"/>
      <c r="F19" s="257"/>
      <c r="G19" s="254"/>
      <c r="H19" s="254"/>
    </row>
    <row r="20" spans="1:10" s="247" customFormat="1" ht="18.75" x14ac:dyDescent="0.3">
      <c r="A20" s="256" t="s">
        <v>7</v>
      </c>
      <c r="B20" s="206" t="s">
        <v>8</v>
      </c>
      <c r="C20" s="206"/>
      <c r="D20" s="257"/>
      <c r="E20" s="257"/>
      <c r="F20" s="257"/>
      <c r="G20" s="254"/>
      <c r="H20" s="254"/>
    </row>
    <row r="21" spans="1:10" s="247" customFormat="1" ht="18.75" x14ac:dyDescent="0.3">
      <c r="A21" s="256" t="s">
        <v>9</v>
      </c>
      <c r="B21" s="113" t="s">
        <v>10</v>
      </c>
      <c r="C21" s="116"/>
      <c r="D21" s="257"/>
      <c r="E21" s="257"/>
      <c r="F21" s="257"/>
      <c r="G21" s="254"/>
      <c r="H21" s="254"/>
    </row>
    <row r="22" spans="1:10" s="247" customFormat="1" ht="18.75" x14ac:dyDescent="0.3">
      <c r="A22" s="256" t="s">
        <v>11</v>
      </c>
      <c r="B22" s="260"/>
      <c r="C22" s="258"/>
      <c r="D22" s="257"/>
      <c r="E22" s="257"/>
      <c r="F22" s="257"/>
      <c r="G22" s="254"/>
      <c r="H22" s="254"/>
    </row>
    <row r="23" spans="1:10" s="245" customFormat="1" ht="20.100000000000001" customHeight="1" x14ac:dyDescent="0.25">
      <c r="F23" s="247"/>
      <c r="G23" s="247"/>
      <c r="H23" s="247"/>
      <c r="I23" s="247"/>
      <c r="J23" s="247"/>
    </row>
    <row r="24" spans="1:10" s="245" customFormat="1" ht="18.75" x14ac:dyDescent="0.3">
      <c r="A24" s="261" t="s">
        <v>51</v>
      </c>
      <c r="B24" s="262" t="s">
        <v>84</v>
      </c>
      <c r="C24" s="263"/>
      <c r="D24" s="263"/>
      <c r="E24" s="263"/>
      <c r="F24" s="247"/>
      <c r="G24" s="247"/>
      <c r="H24" s="247"/>
      <c r="I24" s="247"/>
      <c r="J24" s="247"/>
    </row>
    <row r="25" spans="1:10" s="245" customFormat="1" ht="18.75" x14ac:dyDescent="0.3">
      <c r="A25" s="264" t="s">
        <v>12</v>
      </c>
      <c r="B25" s="265" t="s">
        <v>101</v>
      </c>
      <c r="C25" s="263"/>
      <c r="D25" s="263"/>
      <c r="E25" s="263"/>
    </row>
    <row r="26" spans="1:10" s="245" customFormat="1" ht="18.75" x14ac:dyDescent="0.3">
      <c r="A26" s="264" t="s">
        <v>14</v>
      </c>
      <c r="B26" s="266">
        <v>93.6</v>
      </c>
      <c r="C26" s="263"/>
      <c r="D26" s="263"/>
      <c r="E26" s="263"/>
    </row>
    <row r="27" spans="1:10" s="245" customFormat="1" ht="18.75" x14ac:dyDescent="0.3">
      <c r="A27" s="267" t="s">
        <v>86</v>
      </c>
      <c r="B27" s="268">
        <v>16.07</v>
      </c>
      <c r="C27" s="263"/>
      <c r="D27" s="263"/>
      <c r="E27" s="263"/>
    </row>
    <row r="28" spans="1:10" s="245" customFormat="1" ht="18.75" x14ac:dyDescent="0.3">
      <c r="A28" s="267" t="s">
        <v>87</v>
      </c>
      <c r="B28" s="269">
        <v>0.03</v>
      </c>
      <c r="C28" s="263"/>
      <c r="D28" s="263"/>
      <c r="E28" s="263"/>
    </row>
    <row r="29" spans="1:10" s="245" customFormat="1" ht="18.75" x14ac:dyDescent="0.3">
      <c r="A29" s="263"/>
      <c r="B29" s="263"/>
      <c r="C29" s="263"/>
      <c r="D29" s="263"/>
      <c r="E29" s="263"/>
    </row>
    <row r="30" spans="1:10" s="245" customFormat="1" ht="18.75" x14ac:dyDescent="0.3">
      <c r="A30" s="270" t="s">
        <v>88</v>
      </c>
      <c r="B30" s="271" t="s">
        <v>89</v>
      </c>
      <c r="C30" s="270" t="s">
        <v>90</v>
      </c>
      <c r="D30" s="270" t="s">
        <v>91</v>
      </c>
      <c r="E30" s="272" t="s">
        <v>92</v>
      </c>
    </row>
    <row r="31" spans="1:10" s="245" customFormat="1" ht="18.75" x14ac:dyDescent="0.3">
      <c r="A31" s="273">
        <v>1</v>
      </c>
      <c r="B31" s="274">
        <v>8774766</v>
      </c>
      <c r="C31" s="274">
        <v>10878.3</v>
      </c>
      <c r="D31" s="275">
        <v>1.1000000000000001</v>
      </c>
      <c r="E31" s="276">
        <v>21.5</v>
      </c>
    </row>
    <row r="32" spans="1:10" s="245" customFormat="1" ht="18.75" x14ac:dyDescent="0.3">
      <c r="A32" s="273">
        <v>2</v>
      </c>
      <c r="B32" s="274">
        <v>8712289</v>
      </c>
      <c r="C32" s="274">
        <v>10998.2</v>
      </c>
      <c r="D32" s="275">
        <v>1.1000000000000001</v>
      </c>
      <c r="E32" s="275">
        <v>21.5</v>
      </c>
    </row>
    <row r="33" spans="1:6" s="245" customFormat="1" ht="18.75" x14ac:dyDescent="0.3">
      <c r="A33" s="273">
        <v>3</v>
      </c>
      <c r="B33" s="274">
        <v>8687204</v>
      </c>
      <c r="C33" s="274">
        <v>11187.1</v>
      </c>
      <c r="D33" s="275">
        <v>1.1000000000000001</v>
      </c>
      <c r="E33" s="275">
        <v>21.5</v>
      </c>
    </row>
    <row r="34" spans="1:6" s="245" customFormat="1" ht="18.75" x14ac:dyDescent="0.3">
      <c r="A34" s="273">
        <v>4</v>
      </c>
      <c r="B34" s="274">
        <v>8715815</v>
      </c>
      <c r="C34" s="274">
        <v>11211.5</v>
      </c>
      <c r="D34" s="275">
        <v>1.1000000000000001</v>
      </c>
      <c r="E34" s="275">
        <v>21.5</v>
      </c>
    </row>
    <row r="35" spans="1:6" s="245" customFormat="1" ht="18.75" x14ac:dyDescent="0.3">
      <c r="A35" s="273">
        <v>5</v>
      </c>
      <c r="B35" s="274">
        <v>8679756</v>
      </c>
      <c r="C35" s="274">
        <v>11076.7</v>
      </c>
      <c r="D35" s="275">
        <v>1.1000000000000001</v>
      </c>
      <c r="E35" s="275">
        <v>21.5</v>
      </c>
    </row>
    <row r="36" spans="1:6" s="245" customFormat="1" ht="18.75" x14ac:dyDescent="0.3">
      <c r="A36" s="273">
        <v>6</v>
      </c>
      <c r="B36" s="277">
        <v>8720448</v>
      </c>
      <c r="C36" s="277">
        <v>11371.2</v>
      </c>
      <c r="D36" s="278">
        <v>1.1000000000000001</v>
      </c>
      <c r="E36" s="278">
        <v>21.6</v>
      </c>
    </row>
    <row r="37" spans="1:6" s="245" customFormat="1" ht="18.75" x14ac:dyDescent="0.3">
      <c r="A37" s="279" t="s">
        <v>93</v>
      </c>
      <c r="B37" s="280">
        <f>AVERAGE(B31:B36)</f>
        <v>8715046.333333334</v>
      </c>
      <c r="C37" s="281">
        <f>AVERAGE(C31:C36)</f>
        <v>11120.5</v>
      </c>
      <c r="D37" s="282">
        <f>AVERAGE(D31:D36)</f>
        <v>1.0999999999999999</v>
      </c>
      <c r="E37" s="282">
        <f>AVERAGE(E31:E36)</f>
        <v>21.516666666666666</v>
      </c>
    </row>
    <row r="38" spans="1:6" s="245" customFormat="1" ht="18.75" x14ac:dyDescent="0.3">
      <c r="A38" s="283" t="s">
        <v>94</v>
      </c>
      <c r="B38" s="284">
        <f>(STDEV(B31:B36)/B37)</f>
        <v>3.8484328896671713E-3</v>
      </c>
      <c r="C38" s="285"/>
      <c r="D38" s="285"/>
      <c r="E38" s="286"/>
      <c r="F38" s="247"/>
    </row>
    <row r="39" spans="1:6" s="247" customFormat="1" ht="18.75" x14ac:dyDescent="0.3">
      <c r="A39" s="287" t="s">
        <v>50</v>
      </c>
      <c r="B39" s="288">
        <f>COUNT(B31:B36)</f>
        <v>6</v>
      </c>
      <c r="C39" s="289"/>
      <c r="D39" s="290"/>
      <c r="E39" s="291"/>
    </row>
    <row r="40" spans="1:6" s="247" customFormat="1" ht="18.75" x14ac:dyDescent="0.3">
      <c r="A40" s="263"/>
      <c r="B40" s="263"/>
      <c r="C40" s="263"/>
      <c r="D40" s="263"/>
      <c r="E40" s="292"/>
    </row>
    <row r="41" spans="1:6" s="247" customFormat="1" ht="18.75" x14ac:dyDescent="0.3">
      <c r="A41" s="264" t="s">
        <v>95</v>
      </c>
      <c r="B41" s="293" t="s">
        <v>96</v>
      </c>
      <c r="C41" s="294"/>
      <c r="D41" s="294"/>
      <c r="E41" s="295"/>
    </row>
    <row r="42" spans="1:6" s="245" customFormat="1" ht="18.75" x14ac:dyDescent="0.3">
      <c r="A42" s="264"/>
      <c r="B42" s="293" t="s">
        <v>97</v>
      </c>
      <c r="C42" s="294"/>
      <c r="D42" s="294"/>
      <c r="E42" s="295"/>
      <c r="F42" s="247"/>
    </row>
    <row r="43" spans="1:6" s="245" customFormat="1" ht="18.75" x14ac:dyDescent="0.3">
      <c r="A43" s="264"/>
      <c r="B43" s="296" t="s">
        <v>98</v>
      </c>
      <c r="C43" s="294"/>
      <c r="D43" s="294"/>
      <c r="E43" s="294"/>
    </row>
    <row r="44" spans="1:6" s="245" customFormat="1" ht="14.25" thickBot="1" x14ac:dyDescent="0.3">
      <c r="A44" s="297"/>
      <c r="B44" s="298"/>
      <c r="D44" s="299"/>
      <c r="F44" s="300"/>
    </row>
    <row r="45" spans="1:6" s="245" customFormat="1" ht="18.75" x14ac:dyDescent="0.3">
      <c r="B45" s="301" t="s">
        <v>77</v>
      </c>
      <c r="C45" s="301"/>
      <c r="D45" s="302" t="s">
        <v>78</v>
      </c>
      <c r="E45" s="303"/>
      <c r="F45" s="302" t="s">
        <v>79</v>
      </c>
    </row>
    <row r="46" spans="1:6" s="245" customFormat="1" ht="48" customHeight="1" x14ac:dyDescent="0.3">
      <c r="A46" s="304" t="s">
        <v>80</v>
      </c>
      <c r="B46" s="313" t="s">
        <v>99</v>
      </c>
      <c r="C46" s="306"/>
      <c r="D46" s="313" t="s">
        <v>100</v>
      </c>
      <c r="E46" s="247"/>
      <c r="F46" s="308"/>
    </row>
    <row r="47" spans="1:6" s="245" customFormat="1" ht="48" customHeight="1" x14ac:dyDescent="0.3">
      <c r="A47" s="304" t="s">
        <v>81</v>
      </c>
      <c r="B47" s="309"/>
      <c r="C47" s="310"/>
      <c r="D47" s="309"/>
      <c r="E47" s="247"/>
      <c r="F47" s="311"/>
    </row>
  </sheetData>
  <mergeCells count="3">
    <mergeCell ref="A15:F15"/>
    <mergeCell ref="A16:F16"/>
    <mergeCell ref="B17:C17"/>
  </mergeCells>
  <pageMargins left="0.7" right="0.7" top="0.75" bottom="0.75" header="0.3" footer="0.3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Imida SST</vt:lpstr>
      <vt:lpstr>imidacloprid</vt:lpstr>
      <vt:lpstr>Moxidectin</vt:lpstr>
      <vt:lpstr>Moxi SST</vt:lpstr>
      <vt:lpstr>imidacloprid!Print_Area</vt:lpstr>
      <vt:lpstr>Moxidectin!Print_Area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2015-04-09T10:20:32Z</dcterms:modified>
  <cp:category/>
</cp:coreProperties>
</file>