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4" r:id="rId1"/>
    <sheet name="Ciprofloxacin" sheetId="2" r:id="rId2"/>
    <sheet name="Cl" sheetId="5" r:id="rId3"/>
  </sheets>
  <definedNames>
    <definedName name="_xlnm.Print_Area" localSheetId="2">Cl!$A$1:$H$76</definedName>
  </definedNames>
  <calcPr calcId="145621"/>
</workbook>
</file>

<file path=xl/calcChain.xml><?xml version="1.0" encoding="utf-8"?>
<calcChain xmlns="http://schemas.openxmlformats.org/spreadsheetml/2006/main">
  <c r="E68" i="5" l="1"/>
  <c r="E32" i="5" l="1"/>
  <c r="D32" i="5"/>
  <c r="F32" i="5" s="1"/>
  <c r="E31" i="5"/>
  <c r="F31" i="5" s="1"/>
  <c r="D31" i="5"/>
  <c r="E30" i="5"/>
  <c r="F30" i="5" s="1"/>
  <c r="D30" i="5"/>
  <c r="F37" i="5" l="1"/>
  <c r="F35" i="5"/>
  <c r="D39" i="5" l="1"/>
  <c r="F36" i="5"/>
  <c r="C49" i="5"/>
  <c r="E58" i="5" l="1"/>
  <c r="F58" i="5" s="1"/>
  <c r="G58" i="5" s="1"/>
  <c r="E56" i="5"/>
  <c r="E57" i="5"/>
  <c r="F57" i="5" s="1"/>
  <c r="G57" i="5" s="1"/>
  <c r="E61" i="5" l="1"/>
  <c r="E62" i="5" s="1"/>
  <c r="F56" i="5"/>
  <c r="E63" i="5"/>
  <c r="F61" i="5" l="1"/>
  <c r="F62" i="5" s="1"/>
  <c r="G56" i="5"/>
  <c r="F63" i="5"/>
  <c r="G63" i="5" l="1"/>
  <c r="G61" i="5"/>
  <c r="E66" i="5" l="1"/>
  <c r="G62" i="5"/>
  <c r="B20" i="4" l="1"/>
  <c r="B53" i="4"/>
  <c r="E51" i="4"/>
  <c r="D51" i="4"/>
  <c r="C51" i="4"/>
  <c r="B51" i="4"/>
  <c r="B52" i="4" s="1"/>
  <c r="B32" i="4"/>
  <c r="E30" i="4"/>
  <c r="D30" i="4"/>
  <c r="C30" i="4"/>
  <c r="B30" i="4"/>
  <c r="B31" i="4" s="1"/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F44" i="2" s="1"/>
  <c r="B30" i="2"/>
  <c r="D49" i="2" l="1"/>
  <c r="F45" i="2"/>
  <c r="G39" i="2" s="1"/>
  <c r="D44" i="2"/>
  <c r="D45" i="2" s="1"/>
  <c r="D46" i="2" l="1"/>
  <c r="E39" i="2"/>
  <c r="E38" i="2"/>
  <c r="E40" i="2"/>
  <c r="F46" i="2"/>
  <c r="G38" i="2"/>
  <c r="G40" i="2"/>
  <c r="G42" i="2" l="1"/>
  <c r="D52" i="2"/>
  <c r="E42" i="2"/>
  <c r="D50" i="2"/>
  <c r="D51" i="2" l="1"/>
  <c r="G69" i="2"/>
  <c r="H69" i="2" s="1"/>
  <c r="G64" i="2"/>
  <c r="H64" i="2" s="1"/>
  <c r="G61" i="2"/>
  <c r="H61" i="2" s="1"/>
  <c r="G68" i="2"/>
  <c r="H68" i="2" s="1"/>
  <c r="G63" i="2"/>
  <c r="H63" i="2" s="1"/>
  <c r="G60" i="2"/>
  <c r="H60" i="2" s="1"/>
  <c r="G67" i="2"/>
  <c r="H67" i="2" s="1"/>
  <c r="G59" i="2"/>
  <c r="H59" i="2" s="1"/>
  <c r="G65" i="2"/>
  <c r="H65" i="2" s="1"/>
  <c r="H73" i="2" l="1"/>
  <c r="H71" i="2"/>
  <c r="G75" i="2" s="1"/>
  <c r="H72" i="2"/>
</calcChain>
</file>

<file path=xl/sharedStrings.xml><?xml version="1.0" encoding="utf-8"?>
<sst xmlns="http://schemas.openxmlformats.org/spreadsheetml/2006/main" count="202" uniqueCount="150">
  <si>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</si>
  <si>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</si>
  <si>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</si>
  <si>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</si>
  <si>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</si>
  <si>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CIPRONAT 200 IV</t>
  </si>
  <si>
    <t>Laboratory Ref No:</t>
  </si>
  <si>
    <t>NDQD201501043</t>
  </si>
  <si>
    <t>Active Ingredient:</t>
  </si>
  <si>
    <t xml:space="preserve">Ciprofloxacin </t>
  </si>
  <si>
    <t>Label Claim:</t>
  </si>
  <si>
    <t>Ciprofloxacin 200MG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</si>
  <si>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</si>
  <si>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</si>
  <si>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</si>
  <si>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</si>
  <si>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</si>
  <si>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</si>
  <si>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</si>
  <si>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</si>
  <si>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</si>
  <si>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</si>
  <si>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</si>
  <si>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</si>
  <si>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</si>
  <si>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</si>
  <si>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</si>
  <si>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</si>
  <si>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</si>
  <si>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</si>
  <si>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</si>
  <si>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</si>
  <si>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</si>
  <si>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</si>
  <si>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</si>
  <si>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</si>
  <si>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</si>
  <si>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</si>
  <si>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</si>
  <si>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</si>
  <si>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</si>
  <si>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</si>
  <si>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</si>
  <si>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</si>
  <si>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</si>
  <si>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</si>
  <si>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</si>
  <si>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</si>
  <si>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</si>
  <si>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</si>
  <si>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</si>
  <si>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</si>
  <si>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</si>
  <si>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</si>
  <si>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</si>
  <si>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</si>
  <si>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</si>
  <si>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</si>
  <si>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</si>
  <si>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</si>
  <si>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</si>
  <si>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</si>
  <si>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</si>
  <si>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</si>
  <si>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</si>
  <si>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</si>
  <si>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</si>
  <si>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</si>
  <si>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</si>
  <si>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</si>
  <si>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</si>
  <si>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</si>
  <si>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</si>
  <si>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</si>
  <si>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</si>
  <si>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</si>
  <si>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</si>
  <si>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</si>
  <si>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</si>
  <si>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</si>
  <si>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</si>
  <si>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</si>
  <si>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</si>
  <si>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</si>
  <si>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</si>
  <si>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</si>
  <si>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</si>
  <si>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</si>
  <si>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</si>
  <si>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</si>
  <si>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</si>
  <si>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</si>
  <si>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</si>
  <si>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</si>
  <si>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</si>
  <si>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</si>
  <si>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</si>
  <si>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</si>
  <si>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</si>
  <si>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Ciprofloxacin HCL</t>
  </si>
  <si>
    <t>0.5MG/ML</t>
  </si>
  <si>
    <t>Ciprofloxacin hcl</t>
  </si>
  <si>
    <t>C 28 6</t>
  </si>
  <si>
    <t>Determination of Ciprofloxacin Content in Sample</t>
  </si>
  <si>
    <t>Cipronat Injection</t>
  </si>
  <si>
    <t>Lab Ref No:</t>
  </si>
  <si>
    <t>NaCl</t>
  </si>
  <si>
    <t>0.9% w/v</t>
  </si>
  <si>
    <t>Standardization Of 0.1 M Silver Nitrate VS</t>
  </si>
  <si>
    <t>Weight of Sodium Chloride (g):</t>
  </si>
  <si>
    <t>Volume of Sodium Chloride solution used in the standardization (ml):</t>
  </si>
  <si>
    <t>Each ml of 0.1 M Silver Nitrate VS is Equivalent to (mg):</t>
  </si>
  <si>
    <t>of Sodium Chloride</t>
  </si>
  <si>
    <t>Sodium Chloride Weight (mg):</t>
  </si>
  <si>
    <t>Final Volume</t>
  </si>
  <si>
    <t>Initial Volume</t>
  </si>
  <si>
    <t>Expected Volume</t>
  </si>
  <si>
    <t>Used Volume</t>
  </si>
  <si>
    <t>Normalised  Volume</t>
  </si>
  <si>
    <t xml:space="preserve">Comments: </t>
  </si>
  <si>
    <t>The Normality factor of Silver Nitrate is:</t>
  </si>
  <si>
    <t>Determination of Total Chloride  Content in Sample by  Aqeous Titration with 0.1M Silver Nitrate</t>
  </si>
  <si>
    <t>Summary of Procedure</t>
  </si>
  <si>
    <t>A volume (5 mL) containing 45 mg of NaCl was to be titrated with 0.1M Silver Nitrate Solution</t>
  </si>
  <si>
    <t>Normality Factor of 0.1M Silver Nitrate</t>
  </si>
  <si>
    <t>Each ml of 0.1M Silver Nitrate is Eq. To:</t>
  </si>
  <si>
    <t>mg  of NaCL</t>
  </si>
  <si>
    <t>Blank</t>
  </si>
  <si>
    <t>mL</t>
  </si>
  <si>
    <t>Sample</t>
  </si>
  <si>
    <t>Sample Volume(ml)</t>
  </si>
  <si>
    <t>Expected Amount(mg):</t>
  </si>
  <si>
    <t>Titre (mL)</t>
  </si>
  <si>
    <t>Corrected Titre (mL)</t>
  </si>
  <si>
    <t>Actual Amount (mg) in 5 mL</t>
  </si>
  <si>
    <t>Amount in g/100mL</t>
  </si>
  <si>
    <t>A</t>
  </si>
  <si>
    <t>B</t>
  </si>
  <si>
    <t>C</t>
  </si>
  <si>
    <t>Average</t>
  </si>
  <si>
    <t>RSD</t>
  </si>
  <si>
    <t>The content of Total Chlorides in the sample is:</t>
  </si>
  <si>
    <t>Checked By:</t>
  </si>
  <si>
    <r>
      <t xml:space="preserve">Approved By </t>
    </r>
    <r>
      <rPr>
        <b/>
        <sz val="12"/>
        <rFont val="Book Antiqua"/>
        <family val="1"/>
      </rPr>
      <t>:</t>
    </r>
  </si>
  <si>
    <t>Lorna</t>
  </si>
  <si>
    <t>Director</t>
  </si>
  <si>
    <t>28th Sept 2015</t>
  </si>
  <si>
    <t>Actual Weight taken in (g) to produce 250 mL</t>
  </si>
  <si>
    <t>The content of total Chlorides as a percentage is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</si>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</sst>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  <numFmt numFmtId="171" formatCode="0.00000"/>
    <numFmt numFmtId="172" formatCode="0.0"/>
    <numFmt numFmtId="173" formatCode="0.0000"/>
  </numFmts>
  <fonts count="53" x14ac:knownFonts="1">
    <font>
      <sz val="10"/>
      <color rgb="FF000000"/>
      <name val="Arial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name val="Arial"/>
      <family val="2"/>
    </font>
    <font>
      <b/>
      <u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b/>
      <sz val="12"/>
      <name val="Book Antiqua"/>
      <family val="1"/>
    </font>
    <font>
      <b/>
      <sz val="14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Book Antiqua"/>
      <family val="1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">
    <xf numFmtId="0" fontId="0" fillId="0" borderId="0"/>
    <xf numFmtId="0" fontId="12" fillId="2" borderId="0"/>
    <xf numFmtId="0" fontId="24" fillId="2" borderId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7" borderId="0" applyNumberFormat="0" applyBorder="0" applyAlignment="0" applyProtection="0"/>
    <xf numFmtId="0" fontId="38" fillId="11" borderId="0" applyNumberFormat="0" applyBorder="0" applyAlignment="0" applyProtection="0"/>
    <xf numFmtId="0" fontId="39" fillId="28" borderId="62" applyNumberFormat="0" applyAlignment="0" applyProtection="0"/>
    <xf numFmtId="0" fontId="40" fillId="29" borderId="63" applyNumberFormat="0" applyAlignment="0" applyProtection="0"/>
    <xf numFmtId="0" fontId="41" fillId="2" borderId="0" applyNumberFormat="0" applyFill="0" applyBorder="0" applyAlignment="0" applyProtection="0"/>
    <xf numFmtId="0" fontId="42" fillId="12" borderId="0" applyNumberFormat="0" applyBorder="0" applyAlignment="0" applyProtection="0"/>
    <xf numFmtId="0" fontId="43" fillId="2" borderId="64" applyNumberFormat="0" applyFill="0" applyAlignment="0" applyProtection="0"/>
    <xf numFmtId="0" fontId="44" fillId="2" borderId="65" applyNumberFormat="0" applyFill="0" applyAlignment="0" applyProtection="0"/>
    <xf numFmtId="0" fontId="45" fillId="2" borderId="66" applyNumberFormat="0" applyFill="0" applyAlignment="0" applyProtection="0"/>
    <xf numFmtId="0" fontId="45" fillId="2" borderId="0" applyNumberFormat="0" applyFill="0" applyBorder="0" applyAlignment="0" applyProtection="0"/>
    <xf numFmtId="0" fontId="46" fillId="15" borderId="62" applyNumberFormat="0" applyAlignment="0" applyProtection="0"/>
    <xf numFmtId="0" fontId="47" fillId="2" borderId="67" applyNumberFormat="0" applyFill="0" applyAlignment="0" applyProtection="0"/>
    <xf numFmtId="0" fontId="48" fillId="30" borderId="0" applyNumberFormat="0" applyBorder="0" applyAlignment="0" applyProtection="0"/>
    <xf numFmtId="0" fontId="24" fillId="31" borderId="68" applyNumberFormat="0" applyFont="0" applyAlignment="0" applyProtection="0"/>
    <xf numFmtId="0" fontId="49" fillId="28" borderId="69" applyNumberFormat="0" applyAlignment="0" applyProtection="0"/>
    <xf numFmtId="9" fontId="24" fillId="2" borderId="0" applyFont="0" applyFill="0" applyBorder="0" applyAlignment="0" applyProtection="0"/>
    <xf numFmtId="0" fontId="50" fillId="2" borderId="0" applyNumberFormat="0" applyFill="0" applyBorder="0" applyAlignment="0" applyProtection="0"/>
    <xf numFmtId="0" fontId="51" fillId="2" borderId="70" applyNumberFormat="0" applyFill="0" applyAlignment="0" applyProtection="0"/>
    <xf numFmtId="0" fontId="52" fillId="2" borderId="0" applyNumberFormat="0" applyFill="0" applyBorder="0" applyAlignment="0" applyProtection="0"/>
  </cellStyleXfs>
  <cellXfs count="3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3" borderId="9" xfId="0" applyFont="1" applyFill="1" applyBorder="1" applyAlignment="1" applyProtection="1">
      <alignment horizontal="center"/>
      <protection locked="0"/>
    </xf>
    <xf numFmtId="167" fontId="1" fillId="2" borderId="6" xfId="0" applyNumberFormat="1" applyFont="1" applyFill="1" applyBorder="1" applyAlignment="1">
      <alignment horizontal="center"/>
    </xf>
    <xf numFmtId="0" fontId="4" fillId="3" borderId="10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167" fontId="1" fillId="2" borderId="11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4" fillId="3" borderId="13" xfId="0" applyFont="1" applyFill="1" applyBorder="1" applyAlignment="1" applyProtection="1">
      <alignment horizontal="center"/>
      <protection locked="0"/>
    </xf>
    <xf numFmtId="167" fontId="1" fillId="2" borderId="14" xfId="0" applyNumberFormat="1" applyFont="1" applyFill="1" applyBorder="1" applyAlignment="1">
      <alignment horizontal="center"/>
    </xf>
    <xf numFmtId="0" fontId="4" fillId="3" borderId="15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7" fontId="3" fillId="4" borderId="17" xfId="0" applyNumberFormat="1" applyFont="1" applyFill="1" applyBorder="1" applyAlignment="1">
      <alignment horizontal="center"/>
    </xf>
    <xf numFmtId="1" fontId="3" fillId="4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4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4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24" xfId="0" applyFont="1" applyFill="1" applyBorder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2" borderId="13" xfId="0" applyFont="1" applyFill="1" applyBorder="1" applyAlignment="1">
      <alignment horizontal="right"/>
    </xf>
    <xf numFmtId="167" fontId="3" fillId="5" borderId="20" xfId="0" applyNumberFormat="1" applyFont="1" applyFill="1" applyBorder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8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9" fontId="5" fillId="3" borderId="0" xfId="0" applyNumberFormat="1" applyFont="1" applyFill="1" applyAlignment="1" applyProtection="1">
      <alignment horizontal="center"/>
      <protection locked="0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4" fillId="3" borderId="29" xfId="0" applyFont="1" applyFill="1" applyBorder="1" applyAlignment="1" applyProtection="1">
      <alignment horizontal="center"/>
      <protection locked="0"/>
    </xf>
    <xf numFmtId="2" fontId="1" fillId="2" borderId="29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right"/>
    </xf>
    <xf numFmtId="0" fontId="5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1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10" fontId="5" fillId="4" borderId="3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5" fillId="5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5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 vertical="center" wrapText="1"/>
    </xf>
    <xf numFmtId="0" fontId="1" fillId="2" borderId="34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15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15" xfId="0" applyFont="1" applyFill="1" applyBorder="1"/>
    <xf numFmtId="0" fontId="3" fillId="2" borderId="35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4" fillId="2" borderId="0" xfId="0" applyFont="1" applyFill="1" applyAlignment="1" applyProtection="1">
      <alignment horizontal="right"/>
      <protection locked="0"/>
    </xf>
    <xf numFmtId="0" fontId="13" fillId="2" borderId="0" xfId="1" applyFont="1" applyFill="1"/>
    <xf numFmtId="0" fontId="14" fillId="2" borderId="0" xfId="1" applyFont="1" applyFill="1"/>
    <xf numFmtId="0" fontId="14" fillId="2" borderId="0" xfId="1" applyFont="1" applyFill="1" applyAlignment="1">
      <alignment horizontal="right"/>
    </xf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7" fillId="2" borderId="0" xfId="1" applyFont="1" applyFill="1"/>
    <xf numFmtId="0" fontId="16" fillId="2" borderId="0" xfId="1" applyFont="1" applyFill="1"/>
    <xf numFmtId="2" fontId="16" fillId="2" borderId="0" xfId="1" applyNumberFormat="1" applyFont="1" applyFill="1" applyAlignment="1">
      <alignment horizontal="center"/>
    </xf>
    <xf numFmtId="171" fontId="16" fillId="2" borderId="0" xfId="1" applyNumberFormat="1" applyFont="1" applyFill="1" applyAlignment="1">
      <alignment horizontal="center"/>
    </xf>
    <xf numFmtId="0" fontId="16" fillId="2" borderId="42" xfId="1" applyFont="1" applyFill="1" applyBorder="1" applyAlignment="1">
      <alignment horizontal="center"/>
    </xf>
    <xf numFmtId="0" fontId="16" fillId="2" borderId="43" xfId="1" applyFont="1" applyFill="1" applyBorder="1" applyAlignment="1">
      <alignment horizontal="center"/>
    </xf>
    <xf numFmtId="0" fontId="17" fillId="2" borderId="44" xfId="1" applyFont="1" applyFill="1" applyBorder="1" applyAlignment="1">
      <alignment horizontal="center"/>
    </xf>
    <xf numFmtId="0" fontId="18" fillId="3" borderId="44" xfId="1" applyFont="1" applyFill="1" applyBorder="1" applyAlignment="1" applyProtection="1">
      <alignment horizontal="center"/>
      <protection locked="0"/>
    </xf>
    <xf numFmtId="2" fontId="18" fillId="3" borderId="44" xfId="1" applyNumberFormat="1" applyFont="1" applyFill="1" applyBorder="1" applyAlignment="1" applyProtection="1">
      <alignment horizontal="center"/>
      <protection locked="0"/>
    </xf>
    <xf numFmtId="2" fontId="18" fillId="3" borderId="45" xfId="1" applyNumberFormat="1" applyFont="1" applyFill="1" applyBorder="1" applyAlignment="1" applyProtection="1">
      <alignment horizontal="center"/>
      <protection locked="0"/>
    </xf>
    <xf numFmtId="0" fontId="18" fillId="3" borderId="46" xfId="1" applyFont="1" applyFill="1" applyBorder="1" applyAlignment="1" applyProtection="1">
      <alignment horizontal="center"/>
      <protection locked="0"/>
    </xf>
    <xf numFmtId="2" fontId="18" fillId="3" borderId="46" xfId="1" applyNumberFormat="1" applyFont="1" applyFill="1" applyBorder="1" applyAlignment="1" applyProtection="1">
      <alignment horizontal="center"/>
      <protection locked="0"/>
    </xf>
    <xf numFmtId="0" fontId="17" fillId="2" borderId="45" xfId="1" applyFont="1" applyFill="1" applyBorder="1"/>
    <xf numFmtId="1" fontId="16" fillId="6" borderId="43" xfId="1" applyNumberFormat="1" applyFont="1" applyFill="1" applyBorder="1" applyAlignment="1">
      <alignment horizontal="center"/>
    </xf>
    <xf numFmtId="1" fontId="16" fillId="6" borderId="42" xfId="1" applyNumberFormat="1" applyFont="1" applyFill="1" applyBorder="1" applyAlignment="1">
      <alignment horizontal="center"/>
    </xf>
    <xf numFmtId="2" fontId="16" fillId="6" borderId="42" xfId="1" applyNumberFormat="1" applyFont="1" applyFill="1" applyBorder="1" applyAlignment="1">
      <alignment horizontal="center"/>
    </xf>
    <xf numFmtId="0" fontId="17" fillId="2" borderId="44" xfId="1" applyFont="1" applyFill="1" applyBorder="1"/>
    <xf numFmtId="10" fontId="16" fillId="7" borderId="42" xfId="1" applyNumberFormat="1" applyFont="1" applyFill="1" applyBorder="1" applyAlignment="1">
      <alignment horizontal="center"/>
    </xf>
    <xf numFmtId="170" fontId="16" fillId="2" borderId="0" xfId="1" applyNumberFormat="1" applyFont="1" applyFill="1" applyAlignment="1">
      <alignment horizontal="center"/>
    </xf>
    <xf numFmtId="0" fontId="17" fillId="2" borderId="47" xfId="1" applyFont="1" applyFill="1" applyBorder="1"/>
    <xf numFmtId="0" fontId="17" fillId="2" borderId="46" xfId="1" applyFont="1" applyFill="1" applyBorder="1"/>
    <xf numFmtId="0" fontId="16" fillId="6" borderId="42" xfId="1" applyFont="1" applyFill="1" applyBorder="1" applyAlignment="1">
      <alignment horizontal="center"/>
    </xf>
    <xf numFmtId="0" fontId="16" fillId="2" borderId="15" xfId="1" applyFont="1" applyFill="1" applyBorder="1" applyAlignment="1">
      <alignment horizontal="center"/>
    </xf>
    <xf numFmtId="0" fontId="17" fillId="2" borderId="15" xfId="1" applyFont="1" applyFill="1" applyBorder="1"/>
    <xf numFmtId="0" fontId="17" fillId="2" borderId="48" xfId="1" applyFont="1" applyFill="1" applyBorder="1"/>
    <xf numFmtId="0" fontId="17" fillId="2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14" fillId="2" borderId="34" xfId="1" applyFont="1" applyFill="1" applyBorder="1"/>
    <xf numFmtId="0" fontId="14" fillId="2" borderId="0" xfId="1" applyFont="1" applyFill="1" applyAlignment="1">
      <alignment horizontal="center"/>
    </xf>
    <xf numFmtId="10" fontId="14" fillId="2" borderId="34" xfId="1" applyNumberFormat="1" applyFont="1" applyFill="1" applyBorder="1"/>
    <xf numFmtId="0" fontId="12" fillId="2" borderId="0" xfId="1" applyFill="1"/>
    <xf numFmtId="0" fontId="13" fillId="2" borderId="36" xfId="1" applyFont="1" applyFill="1" applyBorder="1" applyAlignment="1">
      <alignment horizontal="center"/>
    </xf>
    <xf numFmtId="0" fontId="14" fillId="2" borderId="36" xfId="1" applyFont="1" applyFill="1" applyBorder="1" applyAlignment="1">
      <alignment horizontal="center"/>
    </xf>
    <xf numFmtId="0" fontId="13" fillId="2" borderId="0" xfId="1" applyFont="1" applyFill="1" applyAlignment="1">
      <alignment horizontal="right"/>
    </xf>
    <xf numFmtId="0" fontId="14" fillId="2" borderId="15" xfId="1" applyFont="1" applyFill="1" applyBorder="1"/>
    <xf numFmtId="0" fontId="13" fillId="2" borderId="35" xfId="1" applyFont="1" applyFill="1" applyBorder="1"/>
    <xf numFmtId="0" fontId="14" fillId="2" borderId="35" xfId="1" applyFont="1" applyFill="1" applyBorder="1"/>
    <xf numFmtId="0" fontId="20" fillId="2" borderId="0" xfId="0" applyFont="1" applyFill="1"/>
    <xf numFmtId="0" fontId="20" fillId="3" borderId="0" xfId="0" applyFont="1" applyFill="1" applyAlignment="1" applyProtection="1">
      <alignment horizontal="left"/>
      <protection locked="0"/>
    </xf>
    <xf numFmtId="0" fontId="20" fillId="2" borderId="0" xfId="0" applyFont="1" applyFill="1" applyAlignment="1" applyProtection="1">
      <alignment horizontal="right"/>
      <protection locked="0"/>
    </xf>
    <xf numFmtId="0" fontId="20" fillId="2" borderId="0" xfId="0" applyFont="1" applyFill="1" applyAlignment="1">
      <alignment horizontal="left"/>
    </xf>
    <xf numFmtId="22" fontId="4" fillId="3" borderId="0" xfId="0" applyNumberFormat="1" applyFont="1" applyFill="1" applyAlignment="1" applyProtection="1">
      <alignment horizontal="left"/>
      <protection locked="0"/>
    </xf>
    <xf numFmtId="0" fontId="21" fillId="2" borderId="0" xfId="0" applyFont="1" applyFill="1" applyAlignment="1">
      <alignment horizontal="left"/>
    </xf>
    <xf numFmtId="0" fontId="25" fillId="2" borderId="0" xfId="2" applyFont="1"/>
    <xf numFmtId="0" fontId="26" fillId="2" borderId="0" xfId="2" applyFont="1"/>
    <xf numFmtId="0" fontId="27" fillId="2" borderId="0" xfId="2" applyFont="1"/>
    <xf numFmtId="0" fontId="28" fillId="2" borderId="0" xfId="2" applyFont="1"/>
    <xf numFmtId="0" fontId="26" fillId="2" borderId="0" xfId="2" applyFont="1" applyAlignment="1">
      <alignment horizontal="left"/>
    </xf>
    <xf numFmtId="165" fontId="26" fillId="2" borderId="0" xfId="2" applyNumberFormat="1" applyFont="1" applyAlignment="1">
      <alignment horizontal="left"/>
    </xf>
    <xf numFmtId="0" fontId="29" fillId="2" borderId="0" xfId="2" applyFont="1" applyAlignment="1">
      <alignment horizontal="left"/>
    </xf>
    <xf numFmtId="0" fontId="24" fillId="2" borderId="0" xfId="2" applyAlignment="1">
      <alignment horizontal="center"/>
    </xf>
    <xf numFmtId="0" fontId="30" fillId="2" borderId="0" xfId="2" applyFont="1" applyAlignment="1">
      <alignment horizontal="left"/>
    </xf>
    <xf numFmtId="0" fontId="30" fillId="2" borderId="0" xfId="2" applyFont="1" applyAlignment="1">
      <alignment horizontal="center"/>
    </xf>
    <xf numFmtId="0" fontId="31" fillId="2" borderId="0" xfId="2" applyFont="1" applyAlignment="1">
      <alignment horizontal="center"/>
    </xf>
    <xf numFmtId="0" fontId="31" fillId="2" borderId="0" xfId="2" applyFont="1" applyAlignment="1">
      <alignment horizontal="left"/>
    </xf>
    <xf numFmtId="0" fontId="30" fillId="2" borderId="49" xfId="2" applyFont="1" applyBorder="1" applyAlignment="1">
      <alignment horizontal="center"/>
    </xf>
    <xf numFmtId="0" fontId="30" fillId="2" borderId="50" xfId="2" applyFont="1" applyBorder="1" applyAlignment="1">
      <alignment horizontal="center"/>
    </xf>
    <xf numFmtId="0" fontId="30" fillId="2" borderId="51" xfId="2" applyFont="1" applyBorder="1" applyAlignment="1">
      <alignment horizontal="center"/>
    </xf>
    <xf numFmtId="0" fontId="30" fillId="2" borderId="52" xfId="2" applyFont="1" applyBorder="1" applyAlignment="1">
      <alignment horizontal="center"/>
    </xf>
    <xf numFmtId="0" fontId="32" fillId="2" borderId="0" xfId="2" applyFont="1"/>
    <xf numFmtId="0" fontId="31" fillId="2" borderId="49" xfId="2" applyNumberFormat="1" applyFont="1" applyBorder="1" applyAlignment="1">
      <alignment horizontal="center"/>
    </xf>
    <xf numFmtId="0" fontId="31" fillId="2" borderId="52" xfId="2" applyFont="1" applyBorder="1" applyAlignment="1">
      <alignment horizontal="center"/>
    </xf>
    <xf numFmtId="172" fontId="31" fillId="2" borderId="50" xfId="2" applyNumberFormat="1" applyFont="1" applyBorder="1" applyAlignment="1">
      <alignment horizontal="center"/>
    </xf>
    <xf numFmtId="172" fontId="31" fillId="2" borderId="53" xfId="2" applyNumberFormat="1" applyFont="1" applyBorder="1" applyAlignment="1">
      <alignment horizontal="center"/>
    </xf>
    <xf numFmtId="173" fontId="31" fillId="2" borderId="49" xfId="2" applyNumberFormat="1" applyFont="1" applyBorder="1" applyAlignment="1">
      <alignment horizontal="center"/>
    </xf>
    <xf numFmtId="0" fontId="31" fillId="2" borderId="54" xfId="2" applyNumberFormat="1" applyFont="1" applyBorder="1" applyAlignment="1">
      <alignment horizontal="center"/>
    </xf>
    <xf numFmtId="0" fontId="31" fillId="2" borderId="55" xfId="2" applyFont="1" applyBorder="1" applyAlignment="1">
      <alignment horizontal="center"/>
    </xf>
    <xf numFmtId="172" fontId="31" fillId="2" borderId="0" xfId="2" applyNumberFormat="1" applyFont="1" applyBorder="1" applyAlignment="1">
      <alignment horizontal="center"/>
    </xf>
    <xf numFmtId="172" fontId="31" fillId="2" borderId="56" xfId="2" applyNumberFormat="1" applyFont="1" applyBorder="1" applyAlignment="1">
      <alignment horizontal="center"/>
    </xf>
    <xf numFmtId="173" fontId="31" fillId="2" borderId="54" xfId="2" applyNumberFormat="1" applyFont="1" applyBorder="1" applyAlignment="1">
      <alignment horizontal="center"/>
    </xf>
    <xf numFmtId="0" fontId="31" fillId="2" borderId="57" xfId="2" applyFont="1" applyBorder="1" applyAlignment="1">
      <alignment horizontal="center"/>
    </xf>
    <xf numFmtId="0" fontId="31" fillId="2" borderId="58" xfId="2" applyFont="1" applyBorder="1" applyAlignment="1">
      <alignment horizontal="center"/>
    </xf>
    <xf numFmtId="172" fontId="31" fillId="2" borderId="59" xfId="2" applyNumberFormat="1" applyFont="1" applyBorder="1" applyAlignment="1">
      <alignment horizontal="center"/>
    </xf>
    <xf numFmtId="0" fontId="31" fillId="2" borderId="60" xfId="2" applyFont="1" applyBorder="1" applyAlignment="1">
      <alignment horizontal="center"/>
    </xf>
    <xf numFmtId="172" fontId="31" fillId="2" borderId="60" xfId="2" applyNumberFormat="1" applyFont="1" applyBorder="1" applyAlignment="1">
      <alignment horizontal="center"/>
    </xf>
    <xf numFmtId="0" fontId="31" fillId="2" borderId="56" xfId="2" applyFont="1" applyBorder="1" applyAlignment="1">
      <alignment horizontal="center"/>
    </xf>
    <xf numFmtId="0" fontId="31" fillId="2" borderId="0" xfId="2" applyFont="1" applyBorder="1" applyAlignment="1">
      <alignment horizontal="center"/>
    </xf>
    <xf numFmtId="167" fontId="31" fillId="2" borderId="51" xfId="2" quotePrefix="1" applyNumberFormat="1" applyFont="1" applyBorder="1" applyAlignment="1">
      <alignment horizontal="center"/>
    </xf>
    <xf numFmtId="173" fontId="30" fillId="8" borderId="51" xfId="2" applyNumberFormat="1" applyFont="1" applyFill="1" applyBorder="1" applyAlignment="1">
      <alignment horizontal="center"/>
    </xf>
    <xf numFmtId="0" fontId="31" fillId="2" borderId="51" xfId="2" applyFont="1" applyBorder="1" applyAlignment="1">
      <alignment horizontal="center"/>
    </xf>
    <xf numFmtId="10" fontId="30" fillId="9" borderId="51" xfId="2" applyNumberFormat="1" applyFont="1" applyFill="1" applyBorder="1" applyAlignment="1">
      <alignment horizontal="center"/>
    </xf>
    <xf numFmtId="0" fontId="31" fillId="2" borderId="59" xfId="2" applyFont="1" applyBorder="1" applyAlignment="1">
      <alignment horizontal="center"/>
    </xf>
    <xf numFmtId="0" fontId="30" fillId="8" borderId="51" xfId="2" applyFont="1" applyFill="1" applyBorder="1" applyAlignment="1">
      <alignment horizontal="center"/>
    </xf>
    <xf numFmtId="0" fontId="28" fillId="2" borderId="0" xfId="2" applyFont="1" applyBorder="1" applyAlignment="1">
      <alignment horizontal="left"/>
    </xf>
    <xf numFmtId="0" fontId="28" fillId="2" borderId="0" xfId="2" applyFont="1" applyFill="1" applyBorder="1" applyAlignment="1">
      <alignment horizontal="left"/>
    </xf>
    <xf numFmtId="0" fontId="26" fillId="2" borderId="0" xfId="2" applyFont="1" applyFill="1" applyBorder="1" applyAlignment="1">
      <alignment horizontal="center"/>
    </xf>
    <xf numFmtId="173" fontId="28" fillId="9" borderId="51" xfId="2" applyNumberFormat="1" applyFont="1" applyFill="1" applyBorder="1" applyAlignment="1">
      <alignment horizontal="center"/>
    </xf>
    <xf numFmtId="0" fontId="28" fillId="2" borderId="0" xfId="2" applyFont="1" applyFill="1" applyBorder="1" applyAlignment="1">
      <alignment horizontal="center"/>
    </xf>
    <xf numFmtId="0" fontId="25" fillId="2" borderId="0" xfId="2" applyFont="1" applyAlignment="1">
      <alignment horizontal="left"/>
    </xf>
    <xf numFmtId="0" fontId="26" fillId="2" borderId="0" xfId="2" quotePrefix="1" applyFont="1" applyAlignment="1">
      <alignment horizontal="left"/>
    </xf>
    <xf numFmtId="0" fontId="26" fillId="2" borderId="0" xfId="2" applyFont="1" applyAlignment="1">
      <alignment horizontal="center"/>
    </xf>
    <xf numFmtId="0" fontId="26" fillId="2" borderId="0" xfId="2" applyFont="1" applyFill="1"/>
    <xf numFmtId="0" fontId="28" fillId="2" borderId="0" xfId="2" applyFont="1" applyAlignment="1">
      <alignment horizontal="left"/>
    </xf>
    <xf numFmtId="173" fontId="28" fillId="2" borderId="0" xfId="2" applyNumberFormat="1" applyFont="1" applyAlignment="1">
      <alignment horizontal="center"/>
    </xf>
    <xf numFmtId="10" fontId="28" fillId="2" borderId="0" xfId="2" applyNumberFormat="1" applyFont="1" applyFill="1" applyBorder="1" applyAlignment="1">
      <alignment horizontal="center"/>
    </xf>
    <xf numFmtId="0" fontId="28" fillId="2" borderId="0" xfId="2" applyFont="1" applyAlignment="1">
      <alignment horizontal="center"/>
    </xf>
    <xf numFmtId="0" fontId="26" fillId="2" borderId="0" xfId="2" applyFont="1" applyBorder="1"/>
    <xf numFmtId="0" fontId="26" fillId="2" borderId="0" xfId="2" applyFont="1" applyFill="1" applyBorder="1"/>
    <xf numFmtId="0" fontId="28" fillId="2" borderId="49" xfId="2" applyFont="1" applyBorder="1" applyAlignment="1">
      <alignment horizontal="center"/>
    </xf>
    <xf numFmtId="0" fontId="28" fillId="2" borderId="53" xfId="2" applyFont="1" applyBorder="1" applyAlignment="1">
      <alignment horizontal="center"/>
    </xf>
    <xf numFmtId="0" fontId="28" fillId="2" borderId="49" xfId="2" applyFont="1" applyFill="1" applyBorder="1" applyAlignment="1">
      <alignment horizontal="center"/>
    </xf>
    <xf numFmtId="0" fontId="28" fillId="2" borderId="52" xfId="2" applyFont="1" applyFill="1" applyBorder="1" applyAlignment="1">
      <alignment horizontal="center"/>
    </xf>
    <xf numFmtId="2" fontId="28" fillId="2" borderId="50" xfId="2" applyNumberFormat="1" applyFont="1" applyBorder="1" applyAlignment="1">
      <alignment horizontal="center"/>
    </xf>
    <xf numFmtId="2" fontId="28" fillId="2" borderId="49" xfId="2" applyNumberFormat="1" applyFont="1" applyBorder="1" applyAlignment="1">
      <alignment horizontal="center"/>
    </xf>
    <xf numFmtId="172" fontId="28" fillId="2" borderId="49" xfId="2" applyNumberFormat="1" applyFont="1" applyBorder="1" applyAlignment="1">
      <alignment horizontal="center"/>
    </xf>
    <xf numFmtId="167" fontId="28" fillId="2" borderId="50" xfId="2" applyNumberFormat="1" applyFont="1" applyFill="1" applyBorder="1" applyAlignment="1">
      <alignment horizontal="center"/>
    </xf>
    <xf numFmtId="173" fontId="28" fillId="2" borderId="49" xfId="2" applyNumberFormat="1" applyFont="1" applyFill="1" applyBorder="1" applyAlignment="1">
      <alignment horizontal="center"/>
    </xf>
    <xf numFmtId="0" fontId="28" fillId="2" borderId="56" xfId="2" applyFont="1" applyBorder="1" applyAlignment="1">
      <alignment horizontal="center"/>
    </xf>
    <xf numFmtId="2" fontId="28" fillId="2" borderId="0" xfId="2" applyNumberFormat="1" applyFont="1" applyBorder="1" applyAlignment="1">
      <alignment horizontal="center"/>
    </xf>
    <xf numFmtId="2" fontId="28" fillId="2" borderId="54" xfId="2" applyNumberFormat="1" applyFont="1" applyBorder="1" applyAlignment="1">
      <alignment horizontal="center"/>
    </xf>
    <xf numFmtId="172" fontId="28" fillId="2" borderId="54" xfId="2" applyNumberFormat="1" applyFont="1" applyBorder="1" applyAlignment="1">
      <alignment horizontal="center"/>
    </xf>
    <xf numFmtId="167" fontId="28" fillId="2" borderId="0" xfId="2" applyNumberFormat="1" applyFont="1" applyFill="1" applyBorder="1" applyAlignment="1">
      <alignment horizontal="center"/>
    </xf>
    <xf numFmtId="173" fontId="28" fillId="2" borderId="54" xfId="2" applyNumberFormat="1" applyFont="1" applyFill="1" applyBorder="1" applyAlignment="1">
      <alignment horizontal="center"/>
    </xf>
    <xf numFmtId="0" fontId="26" fillId="2" borderId="60" xfId="2" applyFont="1" applyBorder="1" applyAlignment="1">
      <alignment horizontal="center"/>
    </xf>
    <xf numFmtId="0" fontId="26" fillId="2" borderId="59" xfId="2" applyFont="1" applyBorder="1" applyAlignment="1">
      <alignment horizontal="center"/>
    </xf>
    <xf numFmtId="2" fontId="26" fillId="2" borderId="57" xfId="2" applyNumberFormat="1" applyFont="1" applyBorder="1" applyAlignment="1">
      <alignment horizontal="center"/>
    </xf>
    <xf numFmtId="0" fontId="28" fillId="2" borderId="59" xfId="2" applyFont="1" applyBorder="1" applyAlignment="1">
      <alignment horizontal="center"/>
    </xf>
    <xf numFmtId="172" fontId="28" fillId="2" borderId="57" xfId="2" applyNumberFormat="1" applyFont="1" applyBorder="1" applyAlignment="1">
      <alignment horizontal="center"/>
    </xf>
    <xf numFmtId="0" fontId="28" fillId="2" borderId="59" xfId="2" applyNumberFormat="1" applyFont="1" applyFill="1" applyBorder="1" applyAlignment="1">
      <alignment horizontal="center"/>
    </xf>
    <xf numFmtId="0" fontId="28" fillId="2" borderId="57" xfId="2" applyNumberFormat="1" applyFont="1" applyFill="1" applyBorder="1" applyAlignment="1">
      <alignment horizontal="center"/>
    </xf>
    <xf numFmtId="0" fontId="26" fillId="2" borderId="56" xfId="2" applyFont="1" applyBorder="1"/>
    <xf numFmtId="0" fontId="26" fillId="2" borderId="0" xfId="2" applyFont="1" applyBorder="1" applyAlignment="1">
      <alignment horizontal="center"/>
    </xf>
    <xf numFmtId="0" fontId="27" fillId="2" borderId="0" xfId="2" applyFont="1" applyBorder="1"/>
    <xf numFmtId="0" fontId="27" fillId="2" borderId="55" xfId="2" applyFont="1" applyBorder="1"/>
    <xf numFmtId="0" fontId="28" fillId="2" borderId="51" xfId="2" applyFont="1" applyBorder="1" applyAlignment="1">
      <alignment horizontal="center"/>
    </xf>
    <xf numFmtId="172" fontId="28" fillId="8" borderId="51" xfId="2" applyNumberFormat="1" applyFont="1" applyFill="1" applyBorder="1" applyAlignment="1">
      <alignment horizontal="center"/>
    </xf>
    <xf numFmtId="167" fontId="28" fillId="8" borderId="51" xfId="2" applyNumberFormat="1" applyFont="1" applyFill="1" applyBorder="1" applyAlignment="1">
      <alignment horizontal="center"/>
    </xf>
    <xf numFmtId="2" fontId="28" fillId="8" borderId="51" xfId="2" applyNumberFormat="1" applyFont="1" applyFill="1" applyBorder="1" applyAlignment="1">
      <alignment horizontal="center"/>
    </xf>
    <xf numFmtId="10" fontId="28" fillId="9" borderId="51" xfId="2" applyNumberFormat="1" applyFont="1" applyFill="1" applyBorder="1" applyAlignment="1">
      <alignment horizontal="center"/>
    </xf>
    <xf numFmtId="0" fontId="26" fillId="2" borderId="60" xfId="2" applyFont="1" applyBorder="1"/>
    <xf numFmtId="0" fontId="26" fillId="2" borderId="59" xfId="2" applyFont="1" applyBorder="1"/>
    <xf numFmtId="0" fontId="26" fillId="2" borderId="59" xfId="2" applyFont="1" applyFill="1" applyBorder="1" applyAlignment="1">
      <alignment horizontal="center"/>
    </xf>
    <xf numFmtId="0" fontId="28" fillId="8" borderId="51" xfId="2" applyFont="1" applyFill="1" applyBorder="1" applyAlignment="1">
      <alignment horizontal="center"/>
    </xf>
    <xf numFmtId="0" fontId="28" fillId="2" borderId="0" xfId="2" applyFont="1" applyBorder="1" applyAlignment="1">
      <alignment horizontal="center"/>
    </xf>
    <xf numFmtId="0" fontId="26" fillId="2" borderId="61" xfId="2" applyFont="1" applyBorder="1"/>
    <xf numFmtId="0" fontId="24" fillId="2" borderId="0" xfId="2" applyFont="1" applyFill="1" applyBorder="1" applyAlignment="1">
      <alignment horizontal="left"/>
    </xf>
    <xf numFmtId="0" fontId="33" fillId="2" borderId="0" xfId="2" applyFont="1" applyFill="1" applyBorder="1" applyAlignment="1">
      <alignment horizontal="center"/>
    </xf>
    <xf numFmtId="0" fontId="24" fillId="2" borderId="0" xfId="2" applyFont="1" applyFill="1" applyBorder="1" applyAlignment="1">
      <alignment horizontal="center"/>
    </xf>
    <xf numFmtId="0" fontId="27" fillId="2" borderId="0" xfId="2" applyFont="1" applyFill="1" applyBorder="1"/>
    <xf numFmtId="0" fontId="34" fillId="2" borderId="0" xfId="2" quotePrefix="1" applyFont="1" applyFill="1" applyBorder="1" applyAlignment="1">
      <alignment horizontal="left"/>
    </xf>
    <xf numFmtId="0" fontId="34" fillId="2" borderId="0" xfId="2" applyFont="1" applyFill="1" applyBorder="1" applyAlignment="1">
      <alignment horizontal="left"/>
    </xf>
    <xf numFmtId="0" fontId="35" fillId="2" borderId="0" xfId="2" applyFont="1" applyFill="1" applyBorder="1" applyAlignment="1">
      <alignment horizontal="center"/>
    </xf>
    <xf numFmtId="0" fontId="35" fillId="2" borderId="0" xfId="2" quotePrefix="1" applyFont="1" applyFill="1" applyBorder="1" applyAlignment="1">
      <alignment horizontal="center"/>
    </xf>
    <xf numFmtId="0" fontId="34" fillId="2" borderId="0" xfId="2" applyFont="1" applyFill="1" applyBorder="1" applyAlignment="1">
      <alignment horizontal="center"/>
    </xf>
    <xf numFmtId="2" fontId="34" fillId="2" borderId="0" xfId="2" applyNumberFormat="1" applyFont="1" applyFill="1" applyBorder="1" applyAlignment="1">
      <alignment horizontal="center"/>
    </xf>
    <xf numFmtId="172" fontId="34" fillId="2" borderId="0" xfId="2" applyNumberFormat="1" applyFont="1" applyFill="1" applyBorder="1" applyAlignment="1">
      <alignment horizontal="center"/>
    </xf>
    <xf numFmtId="167" fontId="34" fillId="2" borderId="0" xfId="2" applyNumberFormat="1" applyFont="1" applyFill="1" applyBorder="1" applyAlignment="1">
      <alignment horizontal="center"/>
    </xf>
    <xf numFmtId="173" fontId="34" fillId="2" borderId="0" xfId="2" applyNumberFormat="1" applyFont="1" applyFill="1" applyBorder="1" applyAlignment="1">
      <alignment horizontal="center"/>
    </xf>
    <xf numFmtId="167" fontId="26" fillId="2" borderId="0" xfId="2" quotePrefix="1" applyNumberFormat="1" applyFont="1" applyFill="1" applyBorder="1" applyAlignment="1">
      <alignment horizontal="center"/>
    </xf>
    <xf numFmtId="173" fontId="28" fillId="2" borderId="0" xfId="2" applyNumberFormat="1" applyFont="1" applyFill="1" applyBorder="1" applyAlignment="1">
      <alignment horizontal="center"/>
    </xf>
    <xf numFmtId="0" fontId="25" fillId="2" borderId="0" xfId="2" applyFont="1" applyFill="1" applyBorder="1"/>
    <xf numFmtId="0" fontId="25" fillId="2" borderId="0" xfId="2" applyFont="1" applyFill="1" applyBorder="1" applyAlignment="1">
      <alignment horizontal="left"/>
    </xf>
    <xf numFmtId="0" fontId="28" fillId="2" borderId="0" xfId="2" applyFont="1" applyFill="1" applyBorder="1"/>
    <xf numFmtId="0" fontId="26" fillId="2" borderId="0" xfId="2" quotePrefix="1" applyFont="1" applyFill="1" applyBorder="1" applyAlignment="1">
      <alignment horizontal="left"/>
    </xf>
    <xf numFmtId="2" fontId="28" fillId="2" borderId="0" xfId="2" applyNumberFormat="1" applyFont="1" applyFill="1" applyBorder="1" applyAlignment="1">
      <alignment horizontal="center"/>
    </xf>
    <xf numFmtId="172" fontId="28" fillId="2" borderId="0" xfId="2" applyNumberFormat="1" applyFont="1" applyFill="1" applyBorder="1" applyAlignment="1">
      <alignment horizontal="center"/>
    </xf>
    <xf numFmtId="0" fontId="28" fillId="2" borderId="0" xfId="2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3" fillId="2" borderId="36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2" fontId="4" fillId="3" borderId="29" xfId="0" applyNumberFormat="1" applyFont="1" applyFill="1" applyBorder="1" applyAlignment="1" applyProtection="1">
      <alignment horizontal="center" vertical="center"/>
      <protection locked="0"/>
    </xf>
    <xf numFmtId="2" fontId="4" fillId="3" borderId="26" xfId="0" applyNumberFormat="1" applyFont="1" applyFill="1" applyBorder="1" applyAlignment="1" applyProtection="1">
      <alignment horizontal="center" vertical="center"/>
      <protection locked="0"/>
    </xf>
    <xf numFmtId="2" fontId="4" fillId="3" borderId="27" xfId="0" applyNumberFormat="1" applyFont="1" applyFill="1" applyBorder="1" applyAlignment="1" applyProtection="1">
      <alignment horizontal="center" vertical="center"/>
      <protection locked="0"/>
    </xf>
    <xf numFmtId="2" fontId="4" fillId="3" borderId="28" xfId="0" applyNumberFormat="1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36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173" fontId="28" fillId="9" borderId="0" xfId="2" applyNumberFormat="1" applyFont="1" applyFill="1" applyBorder="1" applyAlignment="1">
      <alignment horizontal="center"/>
    </xf>
  </cellXfs>
  <cellStyles count="45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Percent 2" xfId="41"/>
    <cellStyle name="Title 2" xfId="42"/>
    <cellStyle name="Total 2" xfId="43"/>
    <cellStyle name="Warning Text 2" xfId="44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28575</xdr:rowOff>
    </xdr:from>
    <xdr:to>
      <xdr:col>6</xdr:col>
      <xdr:colOff>838200</xdr:colOff>
      <xdr:row>11</xdr:row>
      <xdr:rowOff>0</xdr:rowOff>
    </xdr:to>
    <xdr:pic>
      <xdr:nvPicPr>
        <xdr:cNvPr id="2" name="Picture 1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1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575"/>
          <a:ext cx="143160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76200</xdr:rowOff>
        </xdr:from>
        <xdr:to>
          <xdr:col>6</xdr:col>
          <xdr:colOff>1504950</xdr:colOff>
          <xdr:row>11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E30" sqref="E30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46"/>
  </cols>
  <sheetData>
    <row r="14" spans="1:6" ht="15" customHeight="1" x14ac:dyDescent="0.3">
      <c r="A14" s="110"/>
      <c r="C14" s="112"/>
      <c r="F14" s="112"/>
    </row>
    <row r="15" spans="1:6" ht="18.75" customHeight="1" x14ac:dyDescent="0.3">
      <c r="A15" s="273" t="s">
        <v>82</v>
      </c>
      <c r="B15" s="273"/>
      <c r="C15" s="273"/>
      <c r="D15" s="273"/>
      <c r="E15" s="273"/>
    </row>
    <row r="16" spans="1:6" ht="16.5" customHeight="1" x14ac:dyDescent="0.3">
      <c r="A16" s="113" t="s">
        <v>14</v>
      </c>
      <c r="B16" s="114" t="s">
        <v>83</v>
      </c>
    </row>
    <row r="17" spans="1:8" ht="16.5" customHeight="1" x14ac:dyDescent="0.3">
      <c r="A17" s="115" t="s">
        <v>84</v>
      </c>
      <c r="B17" s="275" t="s">
        <v>5</v>
      </c>
      <c r="C17" s="275"/>
      <c r="D17" s="275"/>
      <c r="E17" s="275"/>
      <c r="F17" s="153"/>
      <c r="G17" s="153"/>
      <c r="H17" s="153"/>
    </row>
    <row r="18" spans="1:8" ht="16.5" customHeight="1" x14ac:dyDescent="0.3">
      <c r="A18" s="117" t="s">
        <v>15</v>
      </c>
      <c r="B18" s="154" t="s">
        <v>99</v>
      </c>
      <c r="C18" s="155">
        <v>6</v>
      </c>
      <c r="D18" s="156"/>
      <c r="E18" s="156"/>
      <c r="F18" s="153"/>
      <c r="G18" s="153"/>
      <c r="H18" s="153"/>
    </row>
    <row r="19" spans="1:8" ht="16.5" customHeight="1" x14ac:dyDescent="0.3">
      <c r="A19" s="117" t="s">
        <v>17</v>
      </c>
      <c r="B19" s="154">
        <v>99.71</v>
      </c>
      <c r="C19" s="156"/>
      <c r="D19" s="156"/>
      <c r="E19" s="156"/>
      <c r="F19" s="153"/>
      <c r="G19" s="153"/>
      <c r="H19" s="153"/>
    </row>
    <row r="20" spans="1:8" ht="16.5" customHeight="1" x14ac:dyDescent="0.3">
      <c r="A20" s="115" t="s">
        <v>85</v>
      </c>
      <c r="B20" s="276">
        <f>Ciprofloxacin!D43</f>
        <v>23.6</v>
      </c>
      <c r="C20" s="276"/>
      <c r="D20" s="276"/>
      <c r="E20" s="276"/>
      <c r="F20" s="276"/>
      <c r="G20" s="276"/>
      <c r="H20" s="276"/>
    </row>
    <row r="21" spans="1:8" ht="16.5" customHeight="1" x14ac:dyDescent="0.3">
      <c r="A21" s="115" t="s">
        <v>86</v>
      </c>
      <c r="B21" s="154" t="s">
        <v>100</v>
      </c>
      <c r="C21" s="156"/>
      <c r="D21" s="156"/>
      <c r="E21" s="156"/>
      <c r="F21" s="153"/>
      <c r="G21" s="153"/>
      <c r="H21" s="153"/>
    </row>
    <row r="22" spans="1:8" ht="15.75" customHeight="1" x14ac:dyDescent="0.25">
      <c r="A22" s="116"/>
      <c r="B22" s="116"/>
      <c r="C22" s="116"/>
      <c r="D22" s="116"/>
      <c r="E22" s="116"/>
    </row>
    <row r="23" spans="1:8" ht="16.5" customHeight="1" x14ac:dyDescent="0.3">
      <c r="A23" s="120" t="s">
        <v>87</v>
      </c>
      <c r="B23" s="121" t="s">
        <v>88</v>
      </c>
      <c r="C23" s="120" t="s">
        <v>89</v>
      </c>
      <c r="D23" s="120" t="s">
        <v>90</v>
      </c>
      <c r="E23" s="120" t="s">
        <v>91</v>
      </c>
    </row>
    <row r="24" spans="1:8" ht="16.5" customHeight="1" x14ac:dyDescent="0.3">
      <c r="A24" s="122">
        <v>1</v>
      </c>
      <c r="B24" s="123">
        <v>204396493</v>
      </c>
      <c r="C24" s="123">
        <v>7191.7</v>
      </c>
      <c r="D24" s="124">
        <v>1.4</v>
      </c>
      <c r="E24" s="125">
        <v>8.4</v>
      </c>
    </row>
    <row r="25" spans="1:8" ht="16.5" customHeight="1" x14ac:dyDescent="0.3">
      <c r="A25" s="122">
        <v>2</v>
      </c>
      <c r="B25" s="123">
        <v>204119172</v>
      </c>
      <c r="C25" s="123">
        <v>7229.1</v>
      </c>
      <c r="D25" s="124">
        <v>1.4</v>
      </c>
      <c r="E25" s="124">
        <v>8.3000000000000007</v>
      </c>
    </row>
    <row r="26" spans="1:8" ht="16.5" customHeight="1" x14ac:dyDescent="0.3">
      <c r="A26" s="122">
        <v>3</v>
      </c>
      <c r="B26" s="123">
        <v>202487329</v>
      </c>
      <c r="C26" s="123">
        <v>7264.3</v>
      </c>
      <c r="D26" s="124">
        <v>1.4</v>
      </c>
      <c r="E26" s="124">
        <v>8.4</v>
      </c>
    </row>
    <row r="27" spans="1:8" ht="16.5" customHeight="1" x14ac:dyDescent="0.3">
      <c r="A27" s="122">
        <v>4</v>
      </c>
      <c r="B27" s="123">
        <v>204732067</v>
      </c>
      <c r="C27" s="123">
        <v>7219.1</v>
      </c>
      <c r="D27" s="124">
        <v>1.4</v>
      </c>
      <c r="E27" s="124">
        <v>8.3000000000000007</v>
      </c>
    </row>
    <row r="28" spans="1:8" ht="16.5" customHeight="1" x14ac:dyDescent="0.3">
      <c r="A28" s="122">
        <v>5</v>
      </c>
      <c r="B28" s="123">
        <v>202412465</v>
      </c>
      <c r="C28" s="123">
        <v>7279</v>
      </c>
      <c r="D28" s="124">
        <v>1.4</v>
      </c>
      <c r="E28" s="124">
        <v>8.4</v>
      </c>
    </row>
    <row r="29" spans="1:8" ht="16.5" customHeight="1" x14ac:dyDescent="0.3">
      <c r="A29" s="122">
        <v>6</v>
      </c>
      <c r="B29" s="126">
        <v>202547516</v>
      </c>
      <c r="C29" s="126">
        <v>7222.4</v>
      </c>
      <c r="D29" s="127">
        <v>1.4</v>
      </c>
      <c r="E29" s="127">
        <v>8.3000000000000007</v>
      </c>
    </row>
    <row r="30" spans="1:8" ht="16.5" customHeight="1" x14ac:dyDescent="0.3">
      <c r="A30" s="128" t="s">
        <v>92</v>
      </c>
      <c r="B30" s="129">
        <f>AVERAGE(B24:B29)</f>
        <v>203449173.66666666</v>
      </c>
      <c r="C30" s="130">
        <f>AVERAGE(C24:C29)</f>
        <v>7234.2666666666664</v>
      </c>
      <c r="D30" s="131">
        <f>AVERAGE(D24:D29)</f>
        <v>1.4000000000000001</v>
      </c>
      <c r="E30" s="131">
        <f>AVERAGE(E24:E29)</f>
        <v>8.3500000000000014</v>
      </c>
    </row>
    <row r="31" spans="1:8" ht="16.5" customHeight="1" x14ac:dyDescent="0.3">
      <c r="A31" s="132" t="s">
        <v>93</v>
      </c>
      <c r="B31" s="133">
        <f>(STDEV(B24:B29)/B30)</f>
        <v>5.2961595614934029E-3</v>
      </c>
      <c r="C31" s="134"/>
      <c r="D31" s="134"/>
      <c r="E31" s="135"/>
    </row>
    <row r="32" spans="1:8" s="111" customFormat="1" ht="16.5" customHeight="1" x14ac:dyDescent="0.3">
      <c r="A32" s="136" t="s">
        <v>53</v>
      </c>
      <c r="B32" s="137">
        <f>COUNT(B24:B29)</f>
        <v>6</v>
      </c>
      <c r="C32" s="138"/>
      <c r="D32" s="139"/>
      <c r="E32" s="140"/>
    </row>
    <row r="33" spans="1:5" s="111" customFormat="1" ht="15.75" customHeight="1" x14ac:dyDescent="0.25">
      <c r="A33" s="116"/>
      <c r="B33" s="116"/>
      <c r="C33" s="116"/>
      <c r="D33" s="116"/>
      <c r="E33" s="116"/>
    </row>
    <row r="34" spans="1:5" s="111" customFormat="1" ht="16.5" customHeight="1" x14ac:dyDescent="0.3">
      <c r="A34" s="117" t="s">
        <v>94</v>
      </c>
      <c r="B34" s="141" t="s">
        <v>95</v>
      </c>
      <c r="C34" s="142"/>
      <c r="D34" s="142"/>
      <c r="E34" s="142"/>
    </row>
    <row r="35" spans="1:5" ht="16.5" customHeight="1" x14ac:dyDescent="0.3">
      <c r="A35" s="117"/>
      <c r="B35" s="141" t="s">
        <v>96</v>
      </c>
      <c r="C35" s="142"/>
      <c r="D35" s="142"/>
      <c r="E35" s="142"/>
    </row>
    <row r="36" spans="1:5" ht="16.5" customHeight="1" x14ac:dyDescent="0.3">
      <c r="A36" s="117"/>
      <c r="B36" s="141" t="s">
        <v>97</v>
      </c>
      <c r="C36" s="142"/>
      <c r="D36" s="142"/>
      <c r="E36" s="142"/>
    </row>
    <row r="37" spans="1:5" ht="15.75" customHeight="1" x14ac:dyDescent="0.25">
      <c r="A37" s="116"/>
      <c r="B37" s="116"/>
      <c r="C37" s="116"/>
      <c r="D37" s="116"/>
      <c r="E37" s="116"/>
    </row>
    <row r="38" spans="1:5" ht="16.5" customHeight="1" x14ac:dyDescent="0.3">
      <c r="A38" s="113" t="s">
        <v>14</v>
      </c>
      <c r="B38" s="114" t="s">
        <v>98</v>
      </c>
    </row>
    <row r="39" spans="1:5" ht="16.5" customHeight="1" x14ac:dyDescent="0.3">
      <c r="A39" s="117" t="s">
        <v>15</v>
      </c>
      <c r="B39" s="115"/>
      <c r="C39" s="116"/>
      <c r="D39" s="116"/>
      <c r="E39" s="116"/>
    </row>
    <row r="40" spans="1:5" ht="16.5" customHeight="1" x14ac:dyDescent="0.3">
      <c r="A40" s="117" t="s">
        <v>17</v>
      </c>
      <c r="B40" s="118"/>
      <c r="C40" s="116"/>
      <c r="D40" s="116"/>
      <c r="E40" s="116"/>
    </row>
    <row r="41" spans="1:5" ht="16.5" customHeight="1" x14ac:dyDescent="0.3">
      <c r="A41" s="115" t="s">
        <v>85</v>
      </c>
      <c r="B41" s="118"/>
      <c r="C41" s="116"/>
      <c r="D41" s="116"/>
      <c r="E41" s="116"/>
    </row>
    <row r="42" spans="1:5" ht="16.5" customHeight="1" x14ac:dyDescent="0.3">
      <c r="A42" s="115" t="s">
        <v>86</v>
      </c>
      <c r="B42" s="119"/>
      <c r="C42" s="116"/>
      <c r="D42" s="116"/>
      <c r="E42" s="116"/>
    </row>
    <row r="43" spans="1:5" ht="15.75" customHeight="1" x14ac:dyDescent="0.25">
      <c r="A43" s="116"/>
      <c r="B43" s="116"/>
      <c r="C43" s="116"/>
      <c r="D43" s="116"/>
      <c r="E43" s="116"/>
    </row>
    <row r="44" spans="1:5" ht="16.5" customHeight="1" x14ac:dyDescent="0.3">
      <c r="A44" s="120" t="s">
        <v>87</v>
      </c>
      <c r="B44" s="121" t="s">
        <v>88</v>
      </c>
      <c r="C44" s="120" t="s">
        <v>89</v>
      </c>
      <c r="D44" s="120" t="s">
        <v>90</v>
      </c>
      <c r="E44" s="120" t="s">
        <v>91</v>
      </c>
    </row>
    <row r="45" spans="1:5" ht="16.5" customHeight="1" x14ac:dyDescent="0.3">
      <c r="A45" s="122">
        <v>1</v>
      </c>
      <c r="B45" s="123"/>
      <c r="C45" s="123"/>
      <c r="D45" s="124"/>
      <c r="E45" s="125"/>
    </row>
    <row r="46" spans="1:5" ht="16.5" customHeight="1" x14ac:dyDescent="0.3">
      <c r="A46" s="122">
        <v>2</v>
      </c>
      <c r="B46" s="123"/>
      <c r="C46" s="123"/>
      <c r="D46" s="124"/>
      <c r="E46" s="124"/>
    </row>
    <row r="47" spans="1:5" ht="16.5" customHeight="1" x14ac:dyDescent="0.3">
      <c r="A47" s="122">
        <v>3</v>
      </c>
      <c r="B47" s="123"/>
      <c r="C47" s="123"/>
      <c r="D47" s="124"/>
      <c r="E47" s="124"/>
    </row>
    <row r="48" spans="1:5" ht="16.5" customHeight="1" x14ac:dyDescent="0.3">
      <c r="A48" s="122">
        <v>4</v>
      </c>
      <c r="B48" s="123"/>
      <c r="C48" s="123"/>
      <c r="D48" s="124"/>
      <c r="E48" s="124"/>
    </row>
    <row r="49" spans="1:7" ht="16.5" customHeight="1" x14ac:dyDescent="0.3">
      <c r="A49" s="122">
        <v>5</v>
      </c>
      <c r="B49" s="123"/>
      <c r="C49" s="123"/>
      <c r="D49" s="124"/>
      <c r="E49" s="124"/>
    </row>
    <row r="50" spans="1:7" ht="16.5" customHeight="1" x14ac:dyDescent="0.3">
      <c r="A50" s="122">
        <v>6</v>
      </c>
      <c r="B50" s="126"/>
      <c r="C50" s="126"/>
      <c r="D50" s="127"/>
      <c r="E50" s="127"/>
    </row>
    <row r="51" spans="1:7" ht="16.5" customHeight="1" x14ac:dyDescent="0.3">
      <c r="A51" s="128" t="s">
        <v>92</v>
      </c>
      <c r="B51" s="129" t="e">
        <f>AVERAGE(B45:B50)</f>
        <v>#DIV/0!</v>
      </c>
      <c r="C51" s="130" t="e">
        <f>AVERAGE(C45:C50)</f>
        <v>#DIV/0!</v>
      </c>
      <c r="D51" s="131" t="e">
        <f>AVERAGE(D45:D50)</f>
        <v>#DIV/0!</v>
      </c>
      <c r="E51" s="131" t="e">
        <f>AVERAGE(E45:E50)</f>
        <v>#DIV/0!</v>
      </c>
    </row>
    <row r="52" spans="1:7" ht="16.5" customHeight="1" x14ac:dyDescent="0.3">
      <c r="A52" s="132" t="s">
        <v>93</v>
      </c>
      <c r="B52" s="133" t="e">
        <f>(STDEV(B45:B50)/B51)</f>
        <v>#DIV/0!</v>
      </c>
      <c r="C52" s="134"/>
      <c r="D52" s="134"/>
      <c r="E52" s="135"/>
    </row>
    <row r="53" spans="1:7" s="111" customFormat="1" ht="16.5" customHeight="1" x14ac:dyDescent="0.3">
      <c r="A53" s="136" t="s">
        <v>53</v>
      </c>
      <c r="B53" s="137">
        <f>COUNT(B45:B50)</f>
        <v>0</v>
      </c>
      <c r="C53" s="138"/>
      <c r="D53" s="139"/>
      <c r="E53" s="140"/>
    </row>
    <row r="54" spans="1:7" s="111" customFormat="1" ht="15.75" customHeight="1" x14ac:dyDescent="0.25">
      <c r="A54" s="116"/>
      <c r="B54" s="116"/>
      <c r="C54" s="116"/>
      <c r="D54" s="116"/>
      <c r="E54" s="116"/>
    </row>
    <row r="55" spans="1:7" s="111" customFormat="1" ht="16.5" customHeight="1" x14ac:dyDescent="0.3">
      <c r="A55" s="117" t="s">
        <v>94</v>
      </c>
      <c r="B55" s="141" t="s">
        <v>95</v>
      </c>
      <c r="C55" s="142"/>
      <c r="D55" s="142"/>
      <c r="E55" s="142"/>
    </row>
    <row r="56" spans="1:7" ht="16.5" customHeight="1" x14ac:dyDescent="0.3">
      <c r="A56" s="117"/>
      <c r="B56" s="141" t="s">
        <v>96</v>
      </c>
      <c r="C56" s="142"/>
      <c r="D56" s="142"/>
      <c r="E56" s="142"/>
    </row>
    <row r="57" spans="1:7" ht="16.5" customHeight="1" x14ac:dyDescent="0.3">
      <c r="A57" s="117"/>
      <c r="B57" s="141" t="s">
        <v>97</v>
      </c>
      <c r="C57" s="142"/>
      <c r="D57" s="142"/>
      <c r="E57" s="142"/>
    </row>
    <row r="58" spans="1:7" ht="14.25" customHeight="1" thickBot="1" x14ac:dyDescent="0.3">
      <c r="A58" s="143"/>
      <c r="B58" s="144"/>
      <c r="D58" s="145"/>
      <c r="F58" s="146"/>
      <c r="G58" s="146"/>
    </row>
    <row r="59" spans="1:7" ht="15" customHeight="1" x14ac:dyDescent="0.3">
      <c r="B59" s="274" t="s">
        <v>77</v>
      </c>
      <c r="C59" s="274"/>
      <c r="E59" s="147" t="s">
        <v>78</v>
      </c>
      <c r="F59" s="148"/>
      <c r="G59" s="147" t="s">
        <v>79</v>
      </c>
    </row>
    <row r="60" spans="1:7" ht="15" customHeight="1" x14ac:dyDescent="0.3">
      <c r="A60" s="149" t="s">
        <v>80</v>
      </c>
      <c r="B60" s="150"/>
      <c r="C60" s="150"/>
      <c r="E60" s="150"/>
      <c r="G60" s="150"/>
    </row>
    <row r="61" spans="1:7" ht="15" customHeight="1" x14ac:dyDescent="0.3">
      <c r="A61" s="149" t="s">
        <v>81</v>
      </c>
      <c r="B61" s="151"/>
      <c r="C61" s="151"/>
      <c r="E61" s="151"/>
      <c r="G61" s="152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17:E17"/>
    <mergeCell ref="B20:H2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10" zoomScale="60" zoomScaleNormal="55" workbookViewId="0">
      <selection activeCell="C54" sqref="C5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3" t="s">
        <v>0</v>
      </c>
      <c r="B1" s="293"/>
      <c r="C1" s="293"/>
      <c r="D1" s="293"/>
      <c r="E1" s="293"/>
      <c r="F1" s="293"/>
      <c r="G1" s="293"/>
      <c r="H1" s="293"/>
    </row>
    <row r="2" spans="1:8" x14ac:dyDescent="0.2">
      <c r="A2" s="293"/>
      <c r="B2" s="293"/>
      <c r="C2" s="293"/>
      <c r="D2" s="293"/>
      <c r="E2" s="293"/>
      <c r="F2" s="293"/>
      <c r="G2" s="293"/>
      <c r="H2" s="293"/>
    </row>
    <row r="3" spans="1:8" x14ac:dyDescent="0.2">
      <c r="A3" s="293"/>
      <c r="B3" s="293"/>
      <c r="C3" s="293"/>
      <c r="D3" s="293"/>
      <c r="E3" s="293"/>
      <c r="F3" s="293"/>
      <c r="G3" s="293"/>
      <c r="H3" s="293"/>
    </row>
    <row r="4" spans="1:8" x14ac:dyDescent="0.2">
      <c r="A4" s="293"/>
      <c r="B4" s="293"/>
      <c r="C4" s="293"/>
      <c r="D4" s="293"/>
      <c r="E4" s="293"/>
      <c r="F4" s="293"/>
      <c r="G4" s="293"/>
      <c r="H4" s="293"/>
    </row>
    <row r="5" spans="1:8" x14ac:dyDescent="0.2">
      <c r="A5" s="293"/>
      <c r="B5" s="293"/>
      <c r="C5" s="293"/>
      <c r="D5" s="293"/>
      <c r="E5" s="293"/>
      <c r="F5" s="293"/>
      <c r="G5" s="293"/>
      <c r="H5" s="293"/>
    </row>
    <row r="6" spans="1:8" x14ac:dyDescent="0.2">
      <c r="A6" s="293"/>
      <c r="B6" s="293"/>
      <c r="C6" s="293"/>
      <c r="D6" s="293"/>
      <c r="E6" s="293"/>
      <c r="F6" s="293"/>
      <c r="G6" s="293"/>
      <c r="H6" s="293"/>
    </row>
    <row r="7" spans="1:8" x14ac:dyDescent="0.2">
      <c r="A7" s="293"/>
      <c r="B7" s="293"/>
      <c r="C7" s="293"/>
      <c r="D7" s="293"/>
      <c r="E7" s="293"/>
      <c r="F7" s="293"/>
      <c r="G7" s="293"/>
      <c r="H7" s="293"/>
    </row>
    <row r="8" spans="1:8" x14ac:dyDescent="0.2">
      <c r="A8" s="294" t="s">
        <v>1</v>
      </c>
      <c r="B8" s="294"/>
      <c r="C8" s="294"/>
      <c r="D8" s="294"/>
      <c r="E8" s="294"/>
      <c r="F8" s="294"/>
      <c r="G8" s="294"/>
      <c r="H8" s="294"/>
    </row>
    <row r="9" spans="1:8" x14ac:dyDescent="0.2">
      <c r="A9" s="294"/>
      <c r="B9" s="294"/>
      <c r="C9" s="294"/>
      <c r="D9" s="294"/>
      <c r="E9" s="294"/>
      <c r="F9" s="294"/>
      <c r="G9" s="294"/>
      <c r="H9" s="294"/>
    </row>
    <row r="10" spans="1:8" x14ac:dyDescent="0.2">
      <c r="A10" s="294"/>
      <c r="B10" s="294"/>
      <c r="C10" s="294"/>
      <c r="D10" s="294"/>
      <c r="E10" s="294"/>
      <c r="F10" s="294"/>
      <c r="G10" s="294"/>
      <c r="H10" s="294"/>
    </row>
    <row r="11" spans="1:8" x14ac:dyDescent="0.2">
      <c r="A11" s="294"/>
      <c r="B11" s="294"/>
      <c r="C11" s="294"/>
      <c r="D11" s="294"/>
      <c r="E11" s="294"/>
      <c r="F11" s="294"/>
      <c r="G11" s="294"/>
      <c r="H11" s="294"/>
    </row>
    <row r="12" spans="1:8" x14ac:dyDescent="0.2">
      <c r="A12" s="294"/>
      <c r="B12" s="294"/>
      <c r="C12" s="294"/>
      <c r="D12" s="294"/>
      <c r="E12" s="294"/>
      <c r="F12" s="294"/>
      <c r="G12" s="294"/>
      <c r="H12" s="294"/>
    </row>
    <row r="13" spans="1:8" x14ac:dyDescent="0.2">
      <c r="A13" s="294"/>
      <c r="B13" s="294"/>
      <c r="C13" s="294"/>
      <c r="D13" s="294"/>
      <c r="E13" s="294"/>
      <c r="F13" s="294"/>
      <c r="G13" s="294"/>
      <c r="H13" s="294"/>
    </row>
    <row r="14" spans="1:8" x14ac:dyDescent="0.2">
      <c r="A14" s="294"/>
      <c r="B14" s="294"/>
      <c r="C14" s="294"/>
      <c r="D14" s="294"/>
      <c r="E14" s="294"/>
      <c r="F14" s="294"/>
      <c r="G14" s="294"/>
      <c r="H14" s="294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297" t="s">
        <v>2</v>
      </c>
      <c r="B16" s="298"/>
      <c r="C16" s="298"/>
      <c r="D16" s="298"/>
      <c r="E16" s="298"/>
      <c r="F16" s="298"/>
      <c r="G16" s="298"/>
      <c r="H16" s="299"/>
    </row>
    <row r="17" spans="1:8" ht="18.75" customHeight="1" x14ac:dyDescent="0.3">
      <c r="A17" s="2" t="s">
        <v>3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4</v>
      </c>
      <c r="B18" s="300" t="s">
        <v>5</v>
      </c>
      <c r="C18" s="300"/>
      <c r="D18" s="300"/>
      <c r="E18" s="300"/>
      <c r="F18" s="1"/>
      <c r="G18" s="1"/>
      <c r="H18" s="1"/>
    </row>
    <row r="19" spans="1:8" ht="26.25" customHeight="1" x14ac:dyDescent="0.4">
      <c r="A19" s="3" t="s">
        <v>6</v>
      </c>
      <c r="B19" s="5" t="s">
        <v>7</v>
      </c>
      <c r="C19" s="109">
        <v>6</v>
      </c>
      <c r="D19" s="4"/>
      <c r="E19" s="4"/>
      <c r="F19" s="1"/>
      <c r="G19" s="1"/>
      <c r="H19" s="1"/>
    </row>
    <row r="20" spans="1:8" ht="26.25" customHeight="1" x14ac:dyDescent="0.4">
      <c r="A20" s="3" t="s">
        <v>8</v>
      </c>
      <c r="B20" s="5" t="s">
        <v>9</v>
      </c>
      <c r="C20" s="4"/>
      <c r="D20" s="4"/>
      <c r="E20" s="4"/>
      <c r="F20" s="1"/>
      <c r="G20" s="1"/>
      <c r="H20" s="1"/>
    </row>
    <row r="21" spans="1:8" ht="26.25" customHeight="1" x14ac:dyDescent="0.4">
      <c r="A21" s="3" t="s">
        <v>10</v>
      </c>
      <c r="B21" s="301" t="s">
        <v>11</v>
      </c>
      <c r="C21" s="301"/>
      <c r="D21" s="301"/>
      <c r="E21" s="301"/>
      <c r="F21" s="301"/>
      <c r="G21" s="301"/>
      <c r="H21" s="301"/>
    </row>
    <row r="22" spans="1:8" ht="26.25" customHeight="1" x14ac:dyDescent="0.4">
      <c r="A22" s="3" t="s">
        <v>12</v>
      </c>
      <c r="B22" s="157">
        <v>42274.549780092595</v>
      </c>
      <c r="C22" s="4"/>
      <c r="D22" s="4"/>
      <c r="E22" s="4"/>
      <c r="F22" s="1"/>
      <c r="G22" s="1"/>
      <c r="H22" s="1"/>
    </row>
    <row r="23" spans="1:8" ht="26.25" customHeight="1" x14ac:dyDescent="0.4">
      <c r="A23" s="3" t="s">
        <v>13</v>
      </c>
      <c r="B23" s="6">
        <v>42276</v>
      </c>
      <c r="C23" s="4"/>
      <c r="D23" s="4"/>
      <c r="E23" s="4"/>
      <c r="F23" s="1"/>
      <c r="G23" s="1"/>
      <c r="H23" s="1"/>
    </row>
    <row r="24" spans="1:8" ht="18.75" customHeight="1" x14ac:dyDescent="0.3">
      <c r="A24" s="3"/>
      <c r="B24" s="7"/>
      <c r="C24" s="1"/>
      <c r="D24" s="1"/>
      <c r="E24" s="1"/>
      <c r="F24" s="1"/>
      <c r="G24" s="1"/>
      <c r="H24" s="1"/>
    </row>
    <row r="25" spans="1:8" ht="18.75" customHeight="1" x14ac:dyDescent="0.3">
      <c r="A25" s="8" t="s">
        <v>14</v>
      </c>
      <c r="B25" s="7"/>
      <c r="C25" s="1"/>
      <c r="D25" s="1"/>
      <c r="E25" s="1"/>
      <c r="F25" s="1"/>
      <c r="G25" s="1"/>
      <c r="H25" s="1"/>
    </row>
    <row r="26" spans="1:8" ht="26.25" customHeight="1" x14ac:dyDescent="0.4">
      <c r="A26" s="9" t="s">
        <v>15</v>
      </c>
      <c r="B26" s="302" t="s">
        <v>101</v>
      </c>
      <c r="C26" s="300"/>
      <c r="D26" s="1"/>
      <c r="E26" s="1"/>
      <c r="F26" s="1"/>
      <c r="G26" s="1"/>
      <c r="H26" s="1"/>
    </row>
    <row r="27" spans="1:8" ht="26.25" customHeight="1" x14ac:dyDescent="0.4">
      <c r="A27" s="10" t="s">
        <v>16</v>
      </c>
      <c r="B27" s="303" t="s">
        <v>102</v>
      </c>
      <c r="C27" s="301"/>
      <c r="D27" s="1"/>
      <c r="E27" s="1"/>
      <c r="F27" s="1"/>
      <c r="G27" s="1"/>
      <c r="H27" s="1"/>
    </row>
    <row r="28" spans="1:8" ht="27" customHeight="1" x14ac:dyDescent="0.4">
      <c r="A28" s="10" t="s">
        <v>17</v>
      </c>
      <c r="B28" s="11">
        <v>99.71</v>
      </c>
      <c r="C28" s="1"/>
      <c r="D28" s="1"/>
      <c r="E28" s="1"/>
      <c r="F28" s="1"/>
      <c r="G28" s="1"/>
      <c r="H28" s="1"/>
    </row>
    <row r="29" spans="1:8" ht="27" customHeight="1" x14ac:dyDescent="0.4">
      <c r="A29" s="10" t="s">
        <v>18</v>
      </c>
      <c r="B29" s="12">
        <v>0</v>
      </c>
      <c r="C29" s="304" t="s">
        <v>19</v>
      </c>
      <c r="D29" s="305"/>
      <c r="E29" s="305"/>
      <c r="F29" s="305"/>
      <c r="G29" s="306"/>
      <c r="H29" s="13"/>
    </row>
    <row r="30" spans="1:8" ht="19.5" customHeight="1" x14ac:dyDescent="0.3">
      <c r="A30" s="10" t="s">
        <v>20</v>
      </c>
      <c r="B30" s="14">
        <f>B28-B29</f>
        <v>99.71</v>
      </c>
      <c r="C30" s="15"/>
      <c r="D30" s="15"/>
      <c r="E30" s="15"/>
      <c r="F30" s="15"/>
      <c r="G30" s="15"/>
      <c r="H30" s="13"/>
    </row>
    <row r="31" spans="1:8" ht="27" customHeight="1" x14ac:dyDescent="0.4">
      <c r="A31" s="10" t="s">
        <v>21</v>
      </c>
      <c r="B31" s="16">
        <v>331.346</v>
      </c>
      <c r="C31" s="304" t="s">
        <v>22</v>
      </c>
      <c r="D31" s="305"/>
      <c r="E31" s="305"/>
      <c r="F31" s="305"/>
      <c r="G31" s="306"/>
      <c r="H31" s="17"/>
    </row>
    <row r="32" spans="1:8" ht="27" customHeight="1" x14ac:dyDescent="0.4">
      <c r="A32" s="10" t="s">
        <v>23</v>
      </c>
      <c r="B32" s="16">
        <v>385.82</v>
      </c>
      <c r="C32" s="304" t="s">
        <v>24</v>
      </c>
      <c r="D32" s="305"/>
      <c r="E32" s="305"/>
      <c r="F32" s="305"/>
      <c r="G32" s="306"/>
      <c r="H32" s="17"/>
    </row>
    <row r="33" spans="1:8" ht="18.75" customHeight="1" x14ac:dyDescent="0.3">
      <c r="A33" s="10"/>
      <c r="B33" s="18"/>
      <c r="C33" s="19"/>
      <c r="D33" s="19"/>
      <c r="E33" s="19"/>
      <c r="F33" s="19"/>
      <c r="G33" s="19"/>
      <c r="H33" s="19"/>
    </row>
    <row r="34" spans="1:8" ht="18.75" customHeight="1" x14ac:dyDescent="0.3">
      <c r="A34" s="10" t="s">
        <v>25</v>
      </c>
      <c r="B34" s="20">
        <f>B31/B32</f>
        <v>0.85880980768233894</v>
      </c>
      <c r="C34" s="1" t="s">
        <v>26</v>
      </c>
      <c r="D34" s="1"/>
      <c r="E34" s="1"/>
      <c r="F34" s="1"/>
      <c r="G34" s="1"/>
      <c r="H34" s="13"/>
    </row>
    <row r="35" spans="1:8" ht="19.5" customHeight="1" x14ac:dyDescent="0.3">
      <c r="A35" s="10"/>
      <c r="B35" s="21"/>
      <c r="C35" s="13"/>
      <c r="D35" s="13"/>
      <c r="E35" s="13"/>
      <c r="F35" s="13"/>
      <c r="G35" s="1"/>
      <c r="H35" s="13"/>
    </row>
    <row r="36" spans="1:8" ht="27" customHeight="1" x14ac:dyDescent="0.4">
      <c r="A36" s="22" t="s">
        <v>27</v>
      </c>
      <c r="B36" s="23">
        <v>50</v>
      </c>
      <c r="C36" s="1"/>
      <c r="D36" s="307" t="s">
        <v>28</v>
      </c>
      <c r="E36" s="308"/>
      <c r="F36" s="309" t="s">
        <v>29</v>
      </c>
      <c r="G36" s="308"/>
      <c r="H36" s="13"/>
    </row>
    <row r="37" spans="1:8" ht="26.25" customHeight="1" x14ac:dyDescent="0.4">
      <c r="A37" s="24" t="s">
        <v>30</v>
      </c>
      <c r="B37" s="25">
        <v>1</v>
      </c>
      <c r="C37" s="26" t="s">
        <v>31</v>
      </c>
      <c r="D37" s="27" t="s">
        <v>32</v>
      </c>
      <c r="E37" s="28" t="s">
        <v>33</v>
      </c>
      <c r="F37" s="29" t="s">
        <v>32</v>
      </c>
      <c r="G37" s="28" t="s">
        <v>33</v>
      </c>
      <c r="H37" s="13"/>
    </row>
    <row r="38" spans="1:8" ht="26.25" customHeight="1" x14ac:dyDescent="0.4">
      <c r="A38" s="24" t="s">
        <v>34</v>
      </c>
      <c r="B38" s="25">
        <v>1</v>
      </c>
      <c r="C38" s="30">
        <v>1</v>
      </c>
      <c r="D38" s="31">
        <v>204219339</v>
      </c>
      <c r="E38" s="32">
        <f>IF(ISBLANK(D38),"-",$D$48/$D$45*D38)</f>
        <v>252632465.30602723</v>
      </c>
      <c r="F38" s="33">
        <v>219772737</v>
      </c>
      <c r="G38" s="32">
        <f>IF(ISBLANK(F38),"-",$D$48/$F$45*F38)</f>
        <v>250926995.0192754</v>
      </c>
      <c r="H38" s="13"/>
    </row>
    <row r="39" spans="1:8" ht="26.25" customHeight="1" x14ac:dyDescent="0.4">
      <c r="A39" s="24" t="s">
        <v>35</v>
      </c>
      <c r="B39" s="25">
        <v>1</v>
      </c>
      <c r="C39" s="34">
        <v>2</v>
      </c>
      <c r="D39" s="35">
        <v>205471987</v>
      </c>
      <c r="E39" s="36">
        <f>IF(ISBLANK(D39),"-",$D$48/$D$45*D39)</f>
        <v>254182071.4988113</v>
      </c>
      <c r="F39" s="37">
        <v>218350061</v>
      </c>
      <c r="G39" s="36">
        <f>IF(ISBLANK(F39),"-",$D$48/$F$45*F39)</f>
        <v>249302645.16387892</v>
      </c>
      <c r="H39" s="13"/>
    </row>
    <row r="40" spans="1:8" ht="26.25" customHeight="1" x14ac:dyDescent="0.4">
      <c r="A40" s="24" t="s">
        <v>36</v>
      </c>
      <c r="B40" s="25">
        <v>1</v>
      </c>
      <c r="C40" s="34">
        <v>3</v>
      </c>
      <c r="D40" s="35">
        <v>205430501</v>
      </c>
      <c r="E40" s="36">
        <f>IF(ISBLANK(D40),"-",$D$48/$D$45*D40)</f>
        <v>254130750.64689294</v>
      </c>
      <c r="F40" s="37">
        <v>218256418</v>
      </c>
      <c r="G40" s="36">
        <f>IF(ISBLANK(F40),"-",$D$48/$F$45*F40)</f>
        <v>249195727.64119005</v>
      </c>
      <c r="H40" s="1"/>
    </row>
    <row r="41" spans="1:8" ht="26.25" customHeight="1" x14ac:dyDescent="0.4">
      <c r="A41" s="24" t="s">
        <v>37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1"/>
    </row>
    <row r="42" spans="1:8" ht="27" customHeight="1" x14ac:dyDescent="0.4">
      <c r="A42" s="24" t="s">
        <v>38</v>
      </c>
      <c r="B42" s="25">
        <v>1</v>
      </c>
      <c r="C42" s="42" t="s">
        <v>39</v>
      </c>
      <c r="D42" s="43">
        <f>AVERAGE(D38:D41)</f>
        <v>205040609</v>
      </c>
      <c r="E42" s="44">
        <f>AVERAGE(E38:E41)</f>
        <v>253648429.15057716</v>
      </c>
      <c r="F42" s="45">
        <f>AVERAGE(F38:F41)</f>
        <v>218793072</v>
      </c>
      <c r="G42" s="44">
        <f>AVERAGE(G38:G41)</f>
        <v>249808455.94144812</v>
      </c>
      <c r="H42" s="1"/>
    </row>
    <row r="43" spans="1:8" ht="26.25" customHeight="1" x14ac:dyDescent="0.4">
      <c r="A43" s="24" t="s">
        <v>40</v>
      </c>
      <c r="B43" s="37">
        <v>1</v>
      </c>
      <c r="C43" s="46" t="s">
        <v>41</v>
      </c>
      <c r="D43" s="47">
        <v>23.6</v>
      </c>
      <c r="E43" s="48"/>
      <c r="F43" s="47">
        <v>25.57</v>
      </c>
      <c r="G43" s="1"/>
      <c r="H43" s="1"/>
    </row>
    <row r="44" spans="1:8" ht="26.25" customHeight="1" x14ac:dyDescent="0.4">
      <c r="A44" s="24" t="s">
        <v>42</v>
      </c>
      <c r="B44" s="37">
        <v>1</v>
      </c>
      <c r="C44" s="49" t="s">
        <v>43</v>
      </c>
      <c r="D44" s="50">
        <f>D43*$B$34</f>
        <v>20.2679114613032</v>
      </c>
      <c r="E44" s="51"/>
      <c r="F44" s="50">
        <f>F43*$B$34</f>
        <v>21.959766782437406</v>
      </c>
      <c r="G44" s="1"/>
      <c r="H44" s="1"/>
    </row>
    <row r="45" spans="1:8" ht="19.5" customHeight="1" x14ac:dyDescent="0.3">
      <c r="A45" s="24" t="s">
        <v>44</v>
      </c>
      <c r="B45" s="51">
        <f>(B44/B43)*(B42/B41)*(B40/B39)*(B38/B37)*B36</f>
        <v>50</v>
      </c>
      <c r="C45" s="49" t="s">
        <v>45</v>
      </c>
      <c r="D45" s="52">
        <f>D44*$B$30/100</f>
        <v>20.209134518065419</v>
      </c>
      <c r="E45" s="53"/>
      <c r="F45" s="52">
        <f>F44*$B$30/100</f>
        <v>21.896083458768334</v>
      </c>
      <c r="G45" s="1"/>
      <c r="H45" s="1"/>
    </row>
    <row r="46" spans="1:8" ht="19.5" customHeight="1" x14ac:dyDescent="0.3">
      <c r="A46" s="277" t="s">
        <v>46</v>
      </c>
      <c r="B46" s="295"/>
      <c r="C46" s="49" t="s">
        <v>47</v>
      </c>
      <c r="D46" s="50">
        <f>D45/$B$45</f>
        <v>0.40418269036130838</v>
      </c>
      <c r="E46" s="53"/>
      <c r="F46" s="54">
        <f>F45/$B$45</f>
        <v>0.43792166917536668</v>
      </c>
      <c r="G46" s="1"/>
      <c r="H46" s="1"/>
    </row>
    <row r="47" spans="1:8" ht="27" customHeight="1" x14ac:dyDescent="0.4">
      <c r="A47" s="279"/>
      <c r="B47" s="296"/>
      <c r="C47" s="49" t="s">
        <v>48</v>
      </c>
      <c r="D47" s="55">
        <v>0.5</v>
      </c>
      <c r="E47" s="1"/>
      <c r="F47" s="56"/>
      <c r="G47" s="1"/>
      <c r="H47" s="1"/>
    </row>
    <row r="48" spans="1:8" ht="18.75" customHeight="1" x14ac:dyDescent="0.3">
      <c r="A48" s="1"/>
      <c r="B48" s="1"/>
      <c r="C48" s="49" t="s">
        <v>49</v>
      </c>
      <c r="D48" s="52">
        <f>D47*$B$45</f>
        <v>25</v>
      </c>
      <c r="E48" s="1"/>
      <c r="F48" s="56"/>
      <c r="G48" s="1"/>
      <c r="H48" s="1"/>
    </row>
    <row r="49" spans="1:8" ht="19.5" customHeight="1" x14ac:dyDescent="0.3">
      <c r="A49" s="1"/>
      <c r="B49" s="1"/>
      <c r="C49" s="57" t="s">
        <v>50</v>
      </c>
      <c r="D49" s="58">
        <f>D48/B34</f>
        <v>29.11005414279937</v>
      </c>
      <c r="E49" s="1"/>
      <c r="F49" s="59"/>
      <c r="G49" s="1"/>
      <c r="H49" s="1"/>
    </row>
    <row r="50" spans="1:8" ht="18.75" customHeight="1" x14ac:dyDescent="0.3">
      <c r="A50" s="1"/>
      <c r="B50" s="1"/>
      <c r="C50" s="60" t="s">
        <v>51</v>
      </c>
      <c r="D50" s="61">
        <f>AVERAGE(E38:E41,G38:G41)</f>
        <v>251728442.54601264</v>
      </c>
      <c r="E50" s="1"/>
      <c r="F50" s="59"/>
      <c r="G50" s="1"/>
      <c r="H50" s="1"/>
    </row>
    <row r="51" spans="1:8" ht="18.75" customHeight="1" x14ac:dyDescent="0.3">
      <c r="A51" s="1"/>
      <c r="B51" s="1"/>
      <c r="C51" s="49" t="s">
        <v>52</v>
      </c>
      <c r="D51" s="62">
        <f>STDEV(E38:E41,G38:G41)/D50</f>
        <v>8.980053941690996E-3</v>
      </c>
      <c r="E51" s="1"/>
      <c r="F51" s="59"/>
      <c r="G51" s="1"/>
      <c r="H51" s="1"/>
    </row>
    <row r="52" spans="1:8" ht="19.5" customHeight="1" x14ac:dyDescent="0.3">
      <c r="A52" s="1"/>
      <c r="B52" s="1"/>
      <c r="C52" s="57" t="s">
        <v>53</v>
      </c>
      <c r="D52" s="63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14</v>
      </c>
      <c r="B54" s="158" t="s">
        <v>103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54</v>
      </c>
      <c r="B55" s="64" t="str">
        <f>B21</f>
        <v>Ciprofloxacin 200MG</v>
      </c>
      <c r="C55" s="1"/>
      <c r="D55" s="1"/>
      <c r="E55" s="1"/>
      <c r="F55" s="1"/>
      <c r="G55" s="1"/>
      <c r="H55" s="1"/>
    </row>
    <row r="56" spans="1:8" ht="26.25" customHeight="1" x14ac:dyDescent="0.4">
      <c r="A56" s="10" t="s">
        <v>55</v>
      </c>
      <c r="B56" s="65">
        <v>100</v>
      </c>
      <c r="C56" s="66" t="s">
        <v>56</v>
      </c>
      <c r="D56" s="67">
        <v>200</v>
      </c>
      <c r="E56" s="1" t="str">
        <f>B20</f>
        <v xml:space="preserve">Ciprofloxacin </v>
      </c>
      <c r="F56" s="1"/>
      <c r="G56" s="1"/>
      <c r="H56" s="66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66"/>
    </row>
    <row r="58" spans="1:8" ht="27" customHeight="1" x14ac:dyDescent="0.4">
      <c r="A58" s="22" t="s">
        <v>57</v>
      </c>
      <c r="B58" s="23">
        <v>100</v>
      </c>
      <c r="C58" s="1"/>
      <c r="D58" s="68" t="s">
        <v>58</v>
      </c>
      <c r="E58" s="69" t="s">
        <v>31</v>
      </c>
      <c r="F58" s="69" t="s">
        <v>32</v>
      </c>
      <c r="G58" s="69" t="s">
        <v>59</v>
      </c>
      <c r="H58" s="26" t="s">
        <v>60</v>
      </c>
    </row>
    <row r="59" spans="1:8" ht="26.25" customHeight="1" x14ac:dyDescent="0.4">
      <c r="A59" s="24" t="s">
        <v>61</v>
      </c>
      <c r="B59" s="25">
        <v>1</v>
      </c>
      <c r="C59" s="283" t="s">
        <v>62</v>
      </c>
      <c r="D59" s="286">
        <v>25</v>
      </c>
      <c r="E59" s="70">
        <v>1</v>
      </c>
      <c r="F59" s="71">
        <v>261528457</v>
      </c>
      <c r="G59" s="72">
        <f t="shared" ref="G59:G70" si="0">IF(ISBLANK(F59),"-",(F59/$D$50*$D$47*$B$67)*($B$56/$D$59))</f>
        <v>207.78617970609025</v>
      </c>
      <c r="H59" s="73">
        <f t="shared" ref="H59:H70" si="1">IF(ISBLANK(F59),"-",G59/$D$56)</f>
        <v>1.0389308985304513</v>
      </c>
    </row>
    <row r="60" spans="1:8" ht="26.25" customHeight="1" x14ac:dyDescent="0.4">
      <c r="A60" s="24" t="s">
        <v>63</v>
      </c>
      <c r="B60" s="25">
        <v>1</v>
      </c>
      <c r="C60" s="284"/>
      <c r="D60" s="287"/>
      <c r="E60" s="74">
        <v>2</v>
      </c>
      <c r="F60" s="35">
        <v>264893553</v>
      </c>
      <c r="G60" s="75">
        <f t="shared" si="0"/>
        <v>210.45977190406759</v>
      </c>
      <c r="H60" s="76">
        <f t="shared" si="1"/>
        <v>1.052298859520338</v>
      </c>
    </row>
    <row r="61" spans="1:8" ht="26.25" customHeight="1" x14ac:dyDescent="0.4">
      <c r="A61" s="24" t="s">
        <v>64</v>
      </c>
      <c r="B61" s="25">
        <v>1</v>
      </c>
      <c r="C61" s="284"/>
      <c r="D61" s="287"/>
      <c r="E61" s="74">
        <v>3</v>
      </c>
      <c r="F61" s="35">
        <v>265162400</v>
      </c>
      <c r="G61" s="75">
        <f t="shared" si="0"/>
        <v>210.6733727171349</v>
      </c>
      <c r="H61" s="76">
        <f t="shared" si="1"/>
        <v>1.0533668635856746</v>
      </c>
    </row>
    <row r="62" spans="1:8" ht="27" customHeight="1" x14ac:dyDescent="0.4">
      <c r="A62" s="24" t="s">
        <v>65</v>
      </c>
      <c r="B62" s="25">
        <v>1</v>
      </c>
      <c r="C62" s="285"/>
      <c r="D62" s="288"/>
      <c r="E62" s="77">
        <v>4</v>
      </c>
      <c r="F62" s="78"/>
      <c r="G62" s="75" t="str">
        <f t="shared" si="0"/>
        <v>-</v>
      </c>
      <c r="H62" s="76" t="str">
        <f t="shared" si="1"/>
        <v>-</v>
      </c>
    </row>
    <row r="63" spans="1:8" ht="26.25" customHeight="1" x14ac:dyDescent="0.4">
      <c r="A63" s="24" t="s">
        <v>66</v>
      </c>
      <c r="B63" s="25">
        <v>1</v>
      </c>
      <c r="C63" s="283" t="s">
        <v>67</v>
      </c>
      <c r="D63" s="289">
        <v>25</v>
      </c>
      <c r="E63" s="70">
        <v>1</v>
      </c>
      <c r="F63" s="71">
        <v>261665207</v>
      </c>
      <c r="G63" s="72">
        <f t="shared" si="0"/>
        <v>207.89482853306978</v>
      </c>
      <c r="H63" s="73">
        <f t="shared" si="1"/>
        <v>1.0394741426653489</v>
      </c>
    </row>
    <row r="64" spans="1:8" ht="26.25" customHeight="1" x14ac:dyDescent="0.4">
      <c r="A64" s="24" t="s">
        <v>68</v>
      </c>
      <c r="B64" s="25">
        <v>1</v>
      </c>
      <c r="C64" s="284"/>
      <c r="D64" s="290"/>
      <c r="E64" s="74">
        <v>2</v>
      </c>
      <c r="F64" s="35">
        <v>262160048</v>
      </c>
      <c r="G64" s="75">
        <f t="shared" si="0"/>
        <v>208.28798315238504</v>
      </c>
      <c r="H64" s="76">
        <f t="shared" si="1"/>
        <v>1.0414399157619252</v>
      </c>
    </row>
    <row r="65" spans="1:8" ht="26.25" customHeight="1" x14ac:dyDescent="0.4">
      <c r="A65" s="24" t="s">
        <v>69</v>
      </c>
      <c r="B65" s="25">
        <v>1</v>
      </c>
      <c r="C65" s="284"/>
      <c r="D65" s="290"/>
      <c r="E65" s="74">
        <v>3</v>
      </c>
      <c r="F65" s="35">
        <v>262601934</v>
      </c>
      <c r="G65" s="75">
        <f t="shared" si="0"/>
        <v>208.63906465555621</v>
      </c>
      <c r="H65" s="76">
        <f t="shared" si="1"/>
        <v>1.0431953232777811</v>
      </c>
    </row>
    <row r="66" spans="1:8" ht="27" customHeight="1" x14ac:dyDescent="0.4">
      <c r="A66" s="24" t="s">
        <v>70</v>
      </c>
      <c r="B66" s="25">
        <v>1</v>
      </c>
      <c r="C66" s="285"/>
      <c r="D66" s="291"/>
      <c r="E66" s="77">
        <v>4</v>
      </c>
      <c r="F66" s="78"/>
      <c r="G66" s="79" t="str">
        <f t="shared" si="0"/>
        <v>-</v>
      </c>
      <c r="H66" s="80" t="str">
        <f t="shared" si="1"/>
        <v>-</v>
      </c>
    </row>
    <row r="67" spans="1:8" ht="26.25" customHeight="1" x14ac:dyDescent="0.4">
      <c r="A67" s="24" t="s">
        <v>71</v>
      </c>
      <c r="B67" s="34">
        <f>(B66/B65)*(B64/B63)*(B62/B61)*(B60/B59)*B58</f>
        <v>100</v>
      </c>
      <c r="C67" s="283" t="s">
        <v>72</v>
      </c>
      <c r="D67" s="286">
        <v>25</v>
      </c>
      <c r="E67" s="70">
        <v>1</v>
      </c>
      <c r="F67" s="71">
        <v>264954845</v>
      </c>
      <c r="G67" s="75">
        <f t="shared" si="0"/>
        <v>210.50846882474929</v>
      </c>
      <c r="H67" s="76">
        <f t="shared" si="1"/>
        <v>1.0525423441237465</v>
      </c>
    </row>
    <row r="68" spans="1:8" ht="27" customHeight="1" x14ac:dyDescent="0.4">
      <c r="A68" s="81" t="s">
        <v>73</v>
      </c>
      <c r="B68" s="82">
        <f>(D47*B67)/D56*B56</f>
        <v>25</v>
      </c>
      <c r="C68" s="284"/>
      <c r="D68" s="287"/>
      <c r="E68" s="74">
        <v>2</v>
      </c>
      <c r="F68" s="35">
        <v>265371355</v>
      </c>
      <c r="G68" s="75">
        <f t="shared" si="0"/>
        <v>210.83938891926653</v>
      </c>
      <c r="H68" s="76">
        <f t="shared" si="1"/>
        <v>1.0541969445963326</v>
      </c>
    </row>
    <row r="69" spans="1:8" ht="26.25" customHeight="1" x14ac:dyDescent="0.4">
      <c r="A69" s="277" t="s">
        <v>46</v>
      </c>
      <c r="B69" s="278"/>
      <c r="C69" s="284"/>
      <c r="D69" s="287"/>
      <c r="E69" s="74">
        <v>3</v>
      </c>
      <c r="F69" s="35">
        <v>264742527</v>
      </c>
      <c r="G69" s="75">
        <f t="shared" si="0"/>
        <v>210.33978069570631</v>
      </c>
      <c r="H69" s="76">
        <f t="shared" si="1"/>
        <v>1.0516989034785316</v>
      </c>
    </row>
    <row r="70" spans="1:8" ht="27" customHeight="1" x14ac:dyDescent="0.4">
      <c r="A70" s="279"/>
      <c r="B70" s="280"/>
      <c r="C70" s="292"/>
      <c r="D70" s="288"/>
      <c r="E70" s="77">
        <v>4</v>
      </c>
      <c r="F70" s="78"/>
      <c r="G70" s="79" t="str">
        <f t="shared" si="0"/>
        <v>-</v>
      </c>
      <c r="H70" s="80" t="str">
        <f t="shared" si="1"/>
        <v>-</v>
      </c>
    </row>
    <row r="71" spans="1:8" ht="26.25" customHeight="1" x14ac:dyDescent="0.4">
      <c r="A71" s="83"/>
      <c r="B71" s="83"/>
      <c r="C71" s="83"/>
      <c r="D71" s="83"/>
      <c r="E71" s="83"/>
      <c r="F71" s="84"/>
      <c r="G71" s="85" t="s">
        <v>39</v>
      </c>
      <c r="H71" s="86">
        <f>AVERAGE(H59:H70)</f>
        <v>1.0474604661711255</v>
      </c>
    </row>
    <row r="72" spans="1:8" ht="26.25" customHeight="1" x14ac:dyDescent="0.4">
      <c r="A72" s="1"/>
      <c r="B72" s="1"/>
      <c r="C72" s="83"/>
      <c r="D72" s="83"/>
      <c r="E72" s="83"/>
      <c r="F72" s="84"/>
      <c r="G72" s="87" t="s">
        <v>52</v>
      </c>
      <c r="H72" s="88">
        <f>STDEV(H59:H70)/H71</f>
        <v>6.2095126038233016E-3</v>
      </c>
    </row>
    <row r="73" spans="1:8" ht="27" customHeight="1" x14ac:dyDescent="0.4">
      <c r="A73" s="83"/>
      <c r="B73" s="83"/>
      <c r="C73" s="84"/>
      <c r="D73" s="84"/>
      <c r="E73" s="89"/>
      <c r="F73" s="84"/>
      <c r="G73" s="90" t="s">
        <v>53</v>
      </c>
      <c r="H73" s="91">
        <f>COUNT(H59:H70)</f>
        <v>9</v>
      </c>
    </row>
    <row r="74" spans="1:8" ht="18.75" customHeight="1" x14ac:dyDescent="0.3">
      <c r="A74" s="83"/>
      <c r="B74" s="83"/>
      <c r="C74" s="84"/>
      <c r="D74" s="84"/>
      <c r="E74" s="84"/>
      <c r="F74" s="89"/>
      <c r="G74" s="84"/>
      <c r="H74" s="84"/>
    </row>
    <row r="75" spans="1:8" ht="26.25" customHeight="1" x14ac:dyDescent="0.4">
      <c r="A75" s="92" t="s">
        <v>74</v>
      </c>
      <c r="B75" s="93" t="s">
        <v>75</v>
      </c>
      <c r="C75" s="281" t="str">
        <f>B20</f>
        <v xml:space="preserve">Ciprofloxacin </v>
      </c>
      <c r="D75" s="281"/>
      <c r="E75" s="94" t="s">
        <v>76</v>
      </c>
      <c r="F75" s="94"/>
      <c r="G75" s="95">
        <f>H71</f>
        <v>1.0474604661711255</v>
      </c>
      <c r="H75" s="84"/>
    </row>
    <row r="76" spans="1:8" ht="19.5" customHeight="1" x14ac:dyDescent="0.3">
      <c r="A76" s="96"/>
      <c r="B76" s="97"/>
      <c r="C76" s="97"/>
      <c r="D76" s="97"/>
      <c r="E76" s="97"/>
      <c r="F76" s="97"/>
      <c r="G76" s="97"/>
      <c r="H76" s="97"/>
    </row>
    <row r="77" spans="1:8" ht="18.75" customHeight="1" x14ac:dyDescent="0.3">
      <c r="A77" s="1"/>
      <c r="B77" s="282" t="s">
        <v>77</v>
      </c>
      <c r="C77" s="282"/>
      <c r="D77" s="66"/>
      <c r="E77" s="98" t="s">
        <v>78</v>
      </c>
      <c r="F77" s="99"/>
      <c r="G77" s="282" t="s">
        <v>79</v>
      </c>
      <c r="H77" s="282"/>
    </row>
    <row r="78" spans="1:8" ht="60" customHeight="1" x14ac:dyDescent="0.3">
      <c r="A78" s="100" t="s">
        <v>80</v>
      </c>
      <c r="B78" s="101"/>
      <c r="C78" s="101"/>
      <c r="D78" s="102"/>
      <c r="E78" s="103"/>
      <c r="F78" s="1"/>
      <c r="G78" s="104"/>
      <c r="H78" s="104"/>
    </row>
    <row r="79" spans="1:8" ht="60" customHeight="1" x14ac:dyDescent="0.3">
      <c r="A79" s="100" t="s">
        <v>81</v>
      </c>
      <c r="B79" s="105"/>
      <c r="C79" s="105"/>
      <c r="D79" s="106"/>
      <c r="E79" s="107"/>
      <c r="F79" s="99"/>
      <c r="G79" s="108"/>
      <c r="H79" s="10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3:G127"/>
  <sheetViews>
    <sheetView tabSelected="1" view="pageBreakPreview" topLeftCell="A31" zoomScale="60" zoomScaleNormal="90" zoomScaleSheetLayoutView="75" workbookViewId="0">
      <selection activeCell="F70" sqref="F70"/>
    </sheetView>
  </sheetViews>
  <sheetFormatPr defaultRowHeight="16.5" x14ac:dyDescent="0.3"/>
  <cols>
    <col min="1" max="1" width="40.5703125" style="161" customWidth="1"/>
    <col min="2" max="2" width="33.7109375" style="161" customWidth="1"/>
    <col min="3" max="3" width="34.5703125" style="161" customWidth="1"/>
    <col min="4" max="4" width="25.140625" style="161" customWidth="1"/>
    <col min="5" max="5" width="27.7109375" style="161" customWidth="1"/>
    <col min="6" max="6" width="43.5703125" style="161" customWidth="1"/>
    <col min="7" max="7" width="28.42578125" style="161" customWidth="1"/>
    <col min="8" max="8" width="21.5703125" style="161" customWidth="1"/>
    <col min="9" max="16384" width="9.140625" style="161"/>
  </cols>
  <sheetData>
    <row r="13" spans="1:7" x14ac:dyDescent="0.3">
      <c r="A13" s="159" t="s">
        <v>3</v>
      </c>
      <c r="B13" s="160"/>
      <c r="C13" s="160"/>
      <c r="D13" s="160"/>
      <c r="E13" s="160"/>
      <c r="F13" s="160"/>
      <c r="G13" s="160"/>
    </row>
    <row r="14" spans="1:7" x14ac:dyDescent="0.3">
      <c r="A14" s="162" t="s">
        <v>4</v>
      </c>
      <c r="B14" s="159" t="s">
        <v>104</v>
      </c>
      <c r="C14" s="160"/>
      <c r="D14" s="160"/>
      <c r="E14" s="160"/>
      <c r="F14" s="160"/>
      <c r="G14" s="160"/>
    </row>
    <row r="15" spans="1:7" x14ac:dyDescent="0.3">
      <c r="A15" s="162" t="s">
        <v>105</v>
      </c>
      <c r="B15" s="163" t="s">
        <v>7</v>
      </c>
      <c r="C15" s="160"/>
      <c r="D15" s="160"/>
      <c r="E15" s="160"/>
      <c r="F15" s="160"/>
      <c r="G15" s="160"/>
    </row>
    <row r="16" spans="1:7" x14ac:dyDescent="0.3">
      <c r="A16" s="162" t="s">
        <v>8</v>
      </c>
      <c r="B16" s="160" t="s">
        <v>106</v>
      </c>
      <c r="C16" s="160"/>
      <c r="D16" s="160"/>
      <c r="E16" s="160"/>
      <c r="F16" s="160"/>
      <c r="G16" s="160"/>
    </row>
    <row r="17" spans="1:7" x14ac:dyDescent="0.3">
      <c r="A17" s="162" t="s">
        <v>10</v>
      </c>
      <c r="B17" s="160" t="s">
        <v>107</v>
      </c>
      <c r="C17" s="160"/>
      <c r="D17" s="160"/>
      <c r="E17" s="160"/>
      <c r="F17" s="160"/>
      <c r="G17" s="160"/>
    </row>
    <row r="18" spans="1:7" x14ac:dyDescent="0.3">
      <c r="A18" s="162" t="s">
        <v>12</v>
      </c>
      <c r="B18" s="164" t="s">
        <v>146</v>
      </c>
      <c r="C18" s="160"/>
      <c r="D18" s="160"/>
      <c r="E18" s="160"/>
      <c r="F18" s="160"/>
      <c r="G18" s="160"/>
    </row>
    <row r="19" spans="1:7" x14ac:dyDescent="0.3">
      <c r="A19" s="162" t="s">
        <v>13</v>
      </c>
      <c r="B19" s="164"/>
      <c r="C19" s="160"/>
      <c r="D19" s="160"/>
      <c r="E19" s="160"/>
      <c r="F19" s="160"/>
      <c r="G19" s="160"/>
    </row>
    <row r="20" spans="1:7" x14ac:dyDescent="0.3">
      <c r="A20" s="162"/>
      <c r="B20" s="164"/>
      <c r="C20" s="160"/>
      <c r="D20" s="160"/>
      <c r="E20" s="160"/>
      <c r="F20" s="160"/>
      <c r="G20" s="160"/>
    </row>
    <row r="21" spans="1:7" ht="18.75" x14ac:dyDescent="0.3">
      <c r="A21" s="165" t="s">
        <v>108</v>
      </c>
      <c r="B21" s="165"/>
      <c r="C21" s="166"/>
      <c r="D21" s="166"/>
      <c r="E21" s="166"/>
      <c r="F21" s="166"/>
      <c r="G21" s="160"/>
    </row>
    <row r="22" spans="1:7" ht="18.75" x14ac:dyDescent="0.3">
      <c r="A22" s="165"/>
      <c r="B22" s="165"/>
      <c r="C22" s="166"/>
      <c r="D22" s="166"/>
      <c r="E22" s="166"/>
      <c r="F22" s="166"/>
    </row>
    <row r="23" spans="1:7" x14ac:dyDescent="0.3">
      <c r="A23" s="167" t="s">
        <v>147</v>
      </c>
      <c r="B23" s="167"/>
      <c r="D23" s="168">
        <v>4.2515400000000003</v>
      </c>
      <c r="E23" s="169"/>
      <c r="F23" s="169"/>
    </row>
    <row r="24" spans="1:7" x14ac:dyDescent="0.3">
      <c r="A24" s="167" t="s">
        <v>109</v>
      </c>
      <c r="B24" s="167"/>
      <c r="D24" s="168">
        <v>0.5</v>
      </c>
      <c r="E24" s="169"/>
      <c r="F24" s="169"/>
    </row>
    <row r="25" spans="1:7" x14ac:dyDescent="0.3">
      <c r="A25" s="167" t="s">
        <v>110</v>
      </c>
      <c r="B25" s="167"/>
      <c r="D25" s="168">
        <v>30</v>
      </c>
      <c r="E25" s="169"/>
      <c r="F25" s="169"/>
    </row>
    <row r="26" spans="1:7" x14ac:dyDescent="0.3">
      <c r="A26" s="170"/>
      <c r="B26" s="170"/>
      <c r="C26" s="169"/>
      <c r="D26" s="169"/>
      <c r="E26" s="169"/>
      <c r="F26" s="169"/>
    </row>
    <row r="27" spans="1:7" x14ac:dyDescent="0.3">
      <c r="A27" s="167" t="s">
        <v>111</v>
      </c>
      <c r="B27" s="167"/>
      <c r="D27" s="168">
        <v>5.8440000000000003</v>
      </c>
      <c r="E27" s="167" t="s">
        <v>112</v>
      </c>
      <c r="F27" s="169"/>
    </row>
    <row r="28" spans="1:7" x14ac:dyDescent="0.3">
      <c r="A28" s="169"/>
      <c r="B28" s="169"/>
      <c r="C28" s="169"/>
      <c r="D28" s="169"/>
      <c r="E28" s="169"/>
      <c r="F28" s="169"/>
    </row>
    <row r="29" spans="1:7" s="175" customFormat="1" ht="15.75" x14ac:dyDescent="0.25">
      <c r="A29" s="171" t="s">
        <v>113</v>
      </c>
      <c r="B29" s="172" t="s">
        <v>114</v>
      </c>
      <c r="C29" s="173" t="s">
        <v>115</v>
      </c>
      <c r="D29" s="174" t="s">
        <v>116</v>
      </c>
      <c r="E29" s="174" t="s">
        <v>117</v>
      </c>
      <c r="F29" s="174" t="s">
        <v>118</v>
      </c>
    </row>
    <row r="30" spans="1:7" x14ac:dyDescent="0.3">
      <c r="A30" s="176">
        <v>50.99</v>
      </c>
      <c r="B30" s="177">
        <v>8.6999999999999993</v>
      </c>
      <c r="C30" s="178">
        <v>0</v>
      </c>
      <c r="D30" s="179">
        <f>A30/D27</f>
        <v>8.725188227241615</v>
      </c>
      <c r="E30" s="179">
        <f>B30-C30</f>
        <v>8.6999999999999993</v>
      </c>
      <c r="F30" s="180">
        <f>D30/E30</f>
        <v>1.002895198533519</v>
      </c>
    </row>
    <row r="31" spans="1:7" x14ac:dyDescent="0.3">
      <c r="A31" s="181">
        <v>59.13</v>
      </c>
      <c r="B31" s="182">
        <v>10.1</v>
      </c>
      <c r="C31" s="183">
        <v>0</v>
      </c>
      <c r="D31" s="184">
        <f>A31/D27</f>
        <v>10.118069815195073</v>
      </c>
      <c r="E31" s="184">
        <f>B31-C31</f>
        <v>10.1</v>
      </c>
      <c r="F31" s="185">
        <f>D31/E31</f>
        <v>1.0017890906133735</v>
      </c>
    </row>
    <row r="32" spans="1:7" x14ac:dyDescent="0.3">
      <c r="A32" s="181">
        <v>48.49</v>
      </c>
      <c r="B32" s="182">
        <v>8.3000000000000007</v>
      </c>
      <c r="C32" s="183">
        <v>0</v>
      </c>
      <c r="D32" s="184">
        <f>A32/D27</f>
        <v>8.2973990417522252</v>
      </c>
      <c r="E32" s="184">
        <f>B32-C32</f>
        <v>8.3000000000000007</v>
      </c>
      <c r="F32" s="185">
        <f>D32/E32</f>
        <v>0.99968663153641257</v>
      </c>
    </row>
    <row r="33" spans="1:7" x14ac:dyDescent="0.3">
      <c r="A33" s="186"/>
      <c r="B33" s="187"/>
      <c r="C33" s="188"/>
      <c r="D33" s="189"/>
      <c r="E33" s="190"/>
      <c r="F33" s="186"/>
    </row>
    <row r="34" spans="1:7" x14ac:dyDescent="0.3">
      <c r="A34" s="191"/>
      <c r="B34" s="192"/>
      <c r="C34" s="192"/>
      <c r="D34" s="192"/>
      <c r="E34" s="192"/>
      <c r="F34" s="182"/>
    </row>
    <row r="35" spans="1:7" x14ac:dyDescent="0.3">
      <c r="A35" s="191"/>
      <c r="B35" s="192"/>
      <c r="C35" s="192"/>
      <c r="D35" s="192"/>
      <c r="E35" s="193" t="s">
        <v>92</v>
      </c>
      <c r="F35" s="194">
        <f>AVERAGE(F30:F33)</f>
        <v>1.0014569735611016</v>
      </c>
    </row>
    <row r="36" spans="1:7" x14ac:dyDescent="0.3">
      <c r="A36" s="191"/>
      <c r="B36" s="192"/>
      <c r="C36" s="192"/>
      <c r="D36" s="192"/>
      <c r="E36" s="195" t="s">
        <v>93</v>
      </c>
      <c r="F36" s="196">
        <f>STDEV(F30:F33)/F35</f>
        <v>1.6274913118496013E-3</v>
      </c>
    </row>
    <row r="37" spans="1:7" x14ac:dyDescent="0.3">
      <c r="A37" s="189"/>
      <c r="B37" s="197"/>
      <c r="C37" s="197"/>
      <c r="D37" s="197"/>
      <c r="E37" s="195" t="s">
        <v>53</v>
      </c>
      <c r="F37" s="198">
        <f>COUNT(F30:F33)</f>
        <v>3</v>
      </c>
    </row>
    <row r="38" spans="1:7" x14ac:dyDescent="0.3">
      <c r="A38" s="166"/>
      <c r="B38" s="166"/>
      <c r="C38" s="166"/>
      <c r="D38" s="166"/>
      <c r="E38" s="166"/>
      <c r="F38" s="166"/>
    </row>
    <row r="39" spans="1:7" x14ac:dyDescent="0.3">
      <c r="A39" s="199" t="s">
        <v>119</v>
      </c>
      <c r="B39" s="200" t="s">
        <v>120</v>
      </c>
      <c r="C39" s="201"/>
      <c r="D39" s="202">
        <f>F35</f>
        <v>1.0014569735611016</v>
      </c>
      <c r="F39" s="203"/>
    </row>
    <row r="42" spans="1:7" x14ac:dyDescent="0.3">
      <c r="A42" s="159" t="s">
        <v>14</v>
      </c>
      <c r="B42" s="204" t="s">
        <v>121</v>
      </c>
      <c r="C42" s="160"/>
      <c r="D42" s="160"/>
      <c r="E42" s="160"/>
      <c r="F42" s="160"/>
      <c r="G42" s="160"/>
    </row>
    <row r="43" spans="1:7" x14ac:dyDescent="0.3">
      <c r="A43" s="160" t="s">
        <v>54</v>
      </c>
      <c r="B43" s="205"/>
      <c r="C43" s="160"/>
      <c r="D43" s="160"/>
      <c r="E43" s="160"/>
      <c r="F43" s="160"/>
      <c r="G43" s="206"/>
    </row>
    <row r="44" spans="1:7" x14ac:dyDescent="0.3">
      <c r="A44" s="204"/>
      <c r="B44" s="160"/>
      <c r="C44" s="160"/>
      <c r="D44" s="160"/>
      <c r="E44" s="160"/>
      <c r="F44" s="207"/>
      <c r="G44" s="160"/>
    </row>
    <row r="45" spans="1:7" x14ac:dyDescent="0.3">
      <c r="A45" s="204" t="s">
        <v>122</v>
      </c>
      <c r="B45" s="160"/>
      <c r="C45" s="160"/>
      <c r="D45" s="160"/>
      <c r="E45" s="160"/>
      <c r="F45" s="160"/>
      <c r="G45" s="160"/>
    </row>
    <row r="46" spans="1:7" x14ac:dyDescent="0.3">
      <c r="A46" s="208" t="s">
        <v>123</v>
      </c>
      <c r="B46" s="160"/>
      <c r="C46" s="160"/>
      <c r="D46" s="160"/>
      <c r="E46" s="160"/>
      <c r="F46" s="160"/>
      <c r="G46" s="160"/>
    </row>
    <row r="47" spans="1:7" x14ac:dyDescent="0.3">
      <c r="A47" s="208"/>
      <c r="B47" s="160"/>
      <c r="C47" s="160"/>
      <c r="D47" s="160"/>
      <c r="E47" s="160"/>
      <c r="F47" s="207"/>
      <c r="G47" s="160"/>
    </row>
    <row r="48" spans="1:7" x14ac:dyDescent="0.3">
      <c r="A48" s="208"/>
      <c r="B48" s="160"/>
      <c r="C48" s="160"/>
      <c r="D48" s="160"/>
      <c r="E48" s="160"/>
      <c r="F48" s="207"/>
      <c r="G48" s="160"/>
    </row>
    <row r="49" spans="1:7" x14ac:dyDescent="0.3">
      <c r="A49" s="208" t="s">
        <v>124</v>
      </c>
      <c r="B49" s="160"/>
      <c r="C49" s="209">
        <f>F35</f>
        <v>1.0014569735611016</v>
      </c>
      <c r="D49" s="160"/>
      <c r="E49" s="160"/>
      <c r="F49" s="210"/>
      <c r="G49" s="160"/>
    </row>
    <row r="50" spans="1:7" x14ac:dyDescent="0.3">
      <c r="A50" s="208" t="s">
        <v>125</v>
      </c>
      <c r="B50" s="206"/>
      <c r="C50" s="211">
        <v>5.8440000000000003</v>
      </c>
      <c r="D50" s="211" t="s">
        <v>126</v>
      </c>
      <c r="E50" s="160"/>
      <c r="F50" s="207"/>
      <c r="G50" s="160"/>
    </row>
    <row r="51" spans="1:7" x14ac:dyDescent="0.3">
      <c r="A51" s="208" t="s">
        <v>127</v>
      </c>
      <c r="B51" s="206"/>
      <c r="C51" s="211">
        <v>0</v>
      </c>
      <c r="D51" s="211" t="s">
        <v>128</v>
      </c>
      <c r="E51" s="160"/>
      <c r="F51" s="207"/>
      <c r="G51" s="160"/>
    </row>
    <row r="52" spans="1:7" x14ac:dyDescent="0.3">
      <c r="A52" s="208"/>
      <c r="B52" s="160"/>
      <c r="D52" s="160"/>
      <c r="E52" s="160"/>
      <c r="F52" s="207"/>
      <c r="G52" s="160"/>
    </row>
    <row r="53" spans="1:7" x14ac:dyDescent="0.3">
      <c r="A53" s="204" t="s">
        <v>3</v>
      </c>
      <c r="B53" s="160"/>
      <c r="C53" s="212"/>
      <c r="D53" s="160"/>
      <c r="E53" s="160"/>
      <c r="F53" s="213"/>
      <c r="G53" s="160"/>
    </row>
    <row r="54" spans="1:7" x14ac:dyDescent="0.3">
      <c r="A54" s="160"/>
      <c r="B54" s="160"/>
      <c r="C54" s="160"/>
      <c r="D54" s="160"/>
      <c r="E54" s="160"/>
      <c r="F54" s="212"/>
      <c r="G54" s="160"/>
    </row>
    <row r="55" spans="1:7" x14ac:dyDescent="0.3">
      <c r="A55" s="214" t="s">
        <v>129</v>
      </c>
      <c r="B55" s="214" t="s">
        <v>130</v>
      </c>
      <c r="C55" s="214" t="s">
        <v>131</v>
      </c>
      <c r="D55" s="214" t="s">
        <v>132</v>
      </c>
      <c r="E55" s="215" t="s">
        <v>133</v>
      </c>
      <c r="F55" s="216" t="s">
        <v>134</v>
      </c>
      <c r="G55" s="217" t="s">
        <v>135</v>
      </c>
    </row>
    <row r="56" spans="1:7" x14ac:dyDescent="0.3">
      <c r="A56" s="215" t="s">
        <v>136</v>
      </c>
      <c r="B56" s="218">
        <v>5</v>
      </c>
      <c r="C56" s="219">
        <v>45</v>
      </c>
      <c r="D56" s="218">
        <v>7.7</v>
      </c>
      <c r="E56" s="220">
        <f>D56*C49</f>
        <v>7.7112186964204827</v>
      </c>
      <c r="F56" s="221">
        <f>E56*C50</f>
        <v>45.064362061881305</v>
      </c>
      <c r="G56" s="222">
        <f>F56*20/1000</f>
        <v>0.90128724123762605</v>
      </c>
    </row>
    <row r="57" spans="1:7" x14ac:dyDescent="0.3">
      <c r="A57" s="223" t="s">
        <v>137</v>
      </c>
      <c r="B57" s="224">
        <v>5</v>
      </c>
      <c r="C57" s="225">
        <v>45</v>
      </c>
      <c r="D57" s="224">
        <v>7.8</v>
      </c>
      <c r="E57" s="226">
        <f>D57*C49</f>
        <v>7.8113643937765929</v>
      </c>
      <c r="F57" s="227">
        <f>E57*C50</f>
        <v>45.649613517230414</v>
      </c>
      <c r="G57" s="228">
        <f>F57*0.02</f>
        <v>0.91299227034460828</v>
      </c>
    </row>
    <row r="58" spans="1:7" x14ac:dyDescent="0.3">
      <c r="A58" s="223" t="s">
        <v>138</v>
      </c>
      <c r="B58" s="224">
        <v>5</v>
      </c>
      <c r="C58" s="225">
        <v>45</v>
      </c>
      <c r="D58" s="224">
        <v>7.8</v>
      </c>
      <c r="E58" s="226">
        <f>D58*C49</f>
        <v>7.8113643937765929</v>
      </c>
      <c r="F58" s="227">
        <f>E58*C50</f>
        <v>45.649613517230414</v>
      </c>
      <c r="G58" s="228">
        <f>F58*0.02</f>
        <v>0.91299227034460828</v>
      </c>
    </row>
    <row r="59" spans="1:7" x14ac:dyDescent="0.3">
      <c r="A59" s="229"/>
      <c r="B59" s="230"/>
      <c r="C59" s="231"/>
      <c r="D59" s="232"/>
      <c r="E59" s="233"/>
      <c r="F59" s="234"/>
      <c r="G59" s="235"/>
    </row>
    <row r="60" spans="1:7" x14ac:dyDescent="0.3">
      <c r="A60" s="236"/>
      <c r="B60" s="237"/>
      <c r="C60" s="201"/>
      <c r="D60" s="238"/>
      <c r="E60" s="238"/>
      <c r="F60" s="238"/>
      <c r="G60" s="239"/>
    </row>
    <row r="61" spans="1:7" x14ac:dyDescent="0.3">
      <c r="A61" s="236"/>
      <c r="B61" s="237"/>
      <c r="C61" s="201"/>
      <c r="D61" s="240" t="s">
        <v>139</v>
      </c>
      <c r="E61" s="241">
        <f>AVERAGE(E56:E58)</f>
        <v>7.7779824946578886</v>
      </c>
      <c r="F61" s="242">
        <f>AVERAGE(F56:F58)</f>
        <v>45.454529698780711</v>
      </c>
      <c r="G61" s="243">
        <f>AVERAGE(G56:G58)</f>
        <v>0.90909059397561409</v>
      </c>
    </row>
    <row r="62" spans="1:7" x14ac:dyDescent="0.3">
      <c r="A62" s="236"/>
      <c r="B62" s="212"/>
      <c r="C62" s="201"/>
      <c r="D62" s="240" t="s">
        <v>140</v>
      </c>
      <c r="E62" s="244">
        <f>STDEV(E56:E58)/E61</f>
        <v>7.4336944530853082E-3</v>
      </c>
      <c r="F62" s="244">
        <f>STDEV(F56:F58)/F61</f>
        <v>7.4336944530853264E-3</v>
      </c>
      <c r="G62" s="244">
        <f>STDEV(G56:G58)/G61</f>
        <v>7.4336944530853594E-3</v>
      </c>
    </row>
    <row r="63" spans="1:7" x14ac:dyDescent="0.3">
      <c r="A63" s="245"/>
      <c r="B63" s="246"/>
      <c r="C63" s="247"/>
      <c r="D63" s="240" t="s">
        <v>53</v>
      </c>
      <c r="E63" s="248">
        <f>COUNT(E56:E58)</f>
        <v>3</v>
      </c>
      <c r="F63" s="248">
        <f>COUNT(F56:F58)</f>
        <v>3</v>
      </c>
      <c r="G63" s="248">
        <f>COUNT(G56:G58)</f>
        <v>3</v>
      </c>
    </row>
    <row r="64" spans="1:7" x14ac:dyDescent="0.3">
      <c r="A64" s="160"/>
      <c r="B64" s="160"/>
      <c r="C64" s="201"/>
      <c r="D64" s="160"/>
      <c r="E64" s="160"/>
      <c r="F64" s="203"/>
      <c r="G64" s="203"/>
    </row>
    <row r="65" spans="1:7" x14ac:dyDescent="0.3">
      <c r="F65" s="203"/>
      <c r="G65" s="203"/>
    </row>
    <row r="66" spans="1:7" x14ac:dyDescent="0.3">
      <c r="A66" s="199" t="s">
        <v>119</v>
      </c>
      <c r="B66" s="200" t="s">
        <v>141</v>
      </c>
      <c r="C66" s="201"/>
      <c r="D66" s="201"/>
      <c r="E66" s="202">
        <f>G61</f>
        <v>0.90909059397561409</v>
      </c>
      <c r="G66" s="203"/>
    </row>
    <row r="67" spans="1:7" x14ac:dyDescent="0.3">
      <c r="A67" s="199"/>
      <c r="B67" s="200"/>
      <c r="C67" s="201"/>
      <c r="D67" s="201"/>
      <c r="E67" s="310"/>
      <c r="G67" s="203"/>
    </row>
    <row r="68" spans="1:7" x14ac:dyDescent="0.3">
      <c r="A68" s="199"/>
      <c r="B68" s="200" t="s">
        <v>148</v>
      </c>
      <c r="C68" s="201"/>
      <c r="D68" s="201"/>
      <c r="E68" s="310">
        <f>E66/0.9*100</f>
        <v>101.01006599729045</v>
      </c>
      <c r="F68" s="161" t="s">
        <v>149</v>
      </c>
      <c r="G68" s="203"/>
    </row>
    <row r="69" spans="1:7" x14ac:dyDescent="0.3">
      <c r="A69" s="199"/>
      <c r="B69" s="200"/>
      <c r="C69" s="201"/>
      <c r="D69" s="201"/>
      <c r="E69" s="310"/>
      <c r="G69" s="203"/>
    </row>
    <row r="70" spans="1:7" x14ac:dyDescent="0.3">
      <c r="A70" s="205"/>
      <c r="B70" s="211"/>
      <c r="C70" s="160"/>
      <c r="D70" s="160"/>
      <c r="E70" s="160"/>
      <c r="F70" s="237"/>
      <c r="G70" s="160"/>
    </row>
    <row r="71" spans="1:7" x14ac:dyDescent="0.3">
      <c r="A71" s="237" t="s">
        <v>80</v>
      </c>
      <c r="B71" s="160"/>
      <c r="D71" s="237" t="s">
        <v>142</v>
      </c>
      <c r="F71" s="201" t="s">
        <v>143</v>
      </c>
    </row>
    <row r="72" spans="1:7" x14ac:dyDescent="0.3">
      <c r="A72" s="249" t="s">
        <v>144</v>
      </c>
      <c r="B72" s="160"/>
      <c r="D72" s="160"/>
      <c r="F72" s="211" t="s">
        <v>145</v>
      </c>
    </row>
    <row r="75" spans="1:7" ht="17.25" thickBot="1" x14ac:dyDescent="0.35">
      <c r="A75" s="250"/>
      <c r="B75" s="160"/>
      <c r="D75" s="250"/>
      <c r="F75" s="250"/>
    </row>
    <row r="77" spans="1:7" x14ac:dyDescent="0.3">
      <c r="A77" s="251"/>
      <c r="B77" s="251"/>
      <c r="C77" s="252"/>
      <c r="D77" s="253"/>
      <c r="E77" s="253"/>
      <c r="F77" s="253"/>
      <c r="G77" s="254"/>
    </row>
    <row r="78" spans="1:7" x14ac:dyDescent="0.3">
      <c r="A78" s="255"/>
      <c r="B78" s="256"/>
      <c r="C78" s="257"/>
      <c r="D78" s="258"/>
      <c r="E78" s="259"/>
      <c r="F78" s="259"/>
      <c r="G78" s="254"/>
    </row>
    <row r="79" spans="1:7" x14ac:dyDescent="0.3">
      <c r="A79" s="259"/>
      <c r="B79" s="259"/>
      <c r="C79" s="259"/>
      <c r="D79" s="259"/>
      <c r="E79" s="259"/>
      <c r="F79" s="259"/>
      <c r="G79" s="254"/>
    </row>
    <row r="80" spans="1:7" x14ac:dyDescent="0.3">
      <c r="A80" s="257"/>
      <c r="B80" s="257"/>
      <c r="C80" s="257"/>
      <c r="D80" s="257"/>
      <c r="E80" s="257"/>
      <c r="F80" s="257"/>
      <c r="G80" s="254"/>
    </row>
    <row r="81" spans="1:7" x14ac:dyDescent="0.3">
      <c r="A81" s="260"/>
      <c r="B81" s="259"/>
      <c r="C81" s="261"/>
      <c r="D81" s="261"/>
      <c r="E81" s="262"/>
      <c r="F81" s="263"/>
      <c r="G81" s="254"/>
    </row>
    <row r="82" spans="1:7" x14ac:dyDescent="0.3">
      <c r="A82" s="260"/>
      <c r="B82" s="261"/>
      <c r="C82" s="261"/>
      <c r="D82" s="261"/>
      <c r="E82" s="262"/>
      <c r="F82" s="263"/>
      <c r="G82" s="254"/>
    </row>
    <row r="83" spans="1:7" x14ac:dyDescent="0.3">
      <c r="A83" s="260"/>
      <c r="B83" s="259"/>
      <c r="C83" s="261"/>
      <c r="D83" s="261"/>
      <c r="E83" s="262"/>
      <c r="F83" s="263"/>
      <c r="G83" s="254"/>
    </row>
    <row r="84" spans="1:7" x14ac:dyDescent="0.3">
      <c r="A84" s="259"/>
      <c r="B84" s="259"/>
      <c r="C84" s="261"/>
      <c r="D84" s="259"/>
      <c r="E84" s="261"/>
      <c r="F84" s="259"/>
      <c r="G84" s="254"/>
    </row>
    <row r="85" spans="1:7" x14ac:dyDescent="0.3">
      <c r="A85" s="259"/>
      <c r="B85" s="259"/>
      <c r="C85" s="259"/>
      <c r="D85" s="259"/>
      <c r="E85" s="259"/>
      <c r="F85" s="259"/>
      <c r="G85" s="254"/>
    </row>
    <row r="86" spans="1:7" x14ac:dyDescent="0.3">
      <c r="A86" s="259"/>
      <c r="B86" s="259"/>
      <c r="C86" s="259"/>
      <c r="D86" s="259"/>
      <c r="E86" s="264"/>
      <c r="F86" s="265"/>
      <c r="G86" s="254"/>
    </row>
    <row r="87" spans="1:7" x14ac:dyDescent="0.3">
      <c r="A87" s="259"/>
      <c r="B87" s="259"/>
      <c r="C87" s="259"/>
      <c r="D87" s="259"/>
      <c r="E87" s="201"/>
      <c r="F87" s="210"/>
      <c r="G87" s="254"/>
    </row>
    <row r="88" spans="1:7" x14ac:dyDescent="0.3">
      <c r="A88" s="259"/>
      <c r="B88" s="259"/>
      <c r="C88" s="259"/>
      <c r="D88" s="259"/>
      <c r="E88" s="201"/>
      <c r="F88" s="203"/>
      <c r="G88" s="254"/>
    </row>
    <row r="89" spans="1:7" x14ac:dyDescent="0.3">
      <c r="A89" s="259"/>
      <c r="B89" s="259"/>
      <c r="C89" s="259"/>
      <c r="D89" s="259"/>
      <c r="E89" s="259"/>
      <c r="F89" s="259"/>
      <c r="G89" s="254"/>
    </row>
    <row r="90" spans="1:7" x14ac:dyDescent="0.3">
      <c r="A90" s="200"/>
      <c r="B90" s="200"/>
      <c r="C90" s="201"/>
      <c r="D90" s="265"/>
      <c r="E90" s="254"/>
      <c r="F90" s="254"/>
      <c r="G90" s="254"/>
    </row>
    <row r="91" spans="1:7" x14ac:dyDescent="0.3">
      <c r="A91" s="254"/>
      <c r="B91" s="254"/>
      <c r="C91" s="254"/>
      <c r="D91" s="254"/>
      <c r="E91" s="254"/>
      <c r="F91" s="254"/>
      <c r="G91" s="254"/>
    </row>
    <row r="92" spans="1:7" x14ac:dyDescent="0.3">
      <c r="A92" s="266"/>
      <c r="B92" s="267"/>
      <c r="C92" s="213"/>
      <c r="D92" s="213"/>
      <c r="E92" s="213"/>
      <c r="F92" s="213"/>
      <c r="G92" s="213"/>
    </row>
    <row r="93" spans="1:7" x14ac:dyDescent="0.3">
      <c r="A93" s="268"/>
      <c r="B93" s="269"/>
      <c r="C93" s="213"/>
      <c r="D93" s="213"/>
      <c r="E93" s="213"/>
      <c r="F93" s="213"/>
      <c r="G93" s="201"/>
    </row>
    <row r="94" spans="1:7" x14ac:dyDescent="0.3">
      <c r="A94" s="267"/>
      <c r="B94" s="213"/>
      <c r="C94" s="213"/>
      <c r="D94" s="213"/>
      <c r="E94" s="213"/>
      <c r="F94" s="213"/>
      <c r="G94" s="213"/>
    </row>
    <row r="95" spans="1:7" x14ac:dyDescent="0.3">
      <c r="A95" s="267"/>
      <c r="B95" s="213"/>
      <c r="C95" s="213"/>
      <c r="D95" s="213"/>
      <c r="E95" s="213"/>
      <c r="F95" s="213"/>
      <c r="G95" s="213"/>
    </row>
    <row r="96" spans="1:7" x14ac:dyDescent="0.3">
      <c r="A96" s="200"/>
      <c r="B96" s="213"/>
      <c r="C96" s="213"/>
      <c r="D96" s="213"/>
      <c r="E96" s="213"/>
      <c r="F96" s="213"/>
      <c r="G96" s="213"/>
    </row>
    <row r="97" spans="1:7" x14ac:dyDescent="0.3">
      <c r="A97" s="200"/>
      <c r="B97" s="213"/>
      <c r="C97" s="213"/>
      <c r="D97" s="213"/>
      <c r="E97" s="213"/>
      <c r="F97" s="213"/>
      <c r="G97" s="213"/>
    </row>
    <row r="98" spans="1:7" x14ac:dyDescent="0.3">
      <c r="A98" s="200"/>
      <c r="B98" s="213"/>
      <c r="C98" s="213"/>
      <c r="D98" s="213"/>
      <c r="E98" s="213"/>
      <c r="F98" s="213"/>
      <c r="G98" s="213"/>
    </row>
    <row r="99" spans="1:7" x14ac:dyDescent="0.3">
      <c r="A99" s="200"/>
      <c r="B99" s="213"/>
      <c r="C99" s="265"/>
      <c r="D99" s="213"/>
      <c r="E99" s="213"/>
      <c r="F99" s="210"/>
      <c r="G99" s="213"/>
    </row>
    <row r="106" spans="1:7" x14ac:dyDescent="0.3">
      <c r="A106" s="203"/>
      <c r="B106" s="270"/>
      <c r="C106" s="271"/>
      <c r="D106" s="270"/>
      <c r="E106" s="271"/>
      <c r="F106" s="227"/>
      <c r="G106" s="265"/>
    </row>
    <row r="107" spans="1:7" x14ac:dyDescent="0.3">
      <c r="A107" s="203"/>
      <c r="B107" s="270"/>
      <c r="C107" s="271"/>
      <c r="D107" s="270"/>
      <c r="E107" s="271"/>
      <c r="F107" s="227"/>
      <c r="G107" s="265"/>
    </row>
    <row r="108" spans="1:7" x14ac:dyDescent="0.3">
      <c r="A108" s="203"/>
      <c r="B108" s="270"/>
      <c r="C108" s="271"/>
      <c r="D108" s="270"/>
      <c r="E108" s="271"/>
      <c r="F108" s="227"/>
      <c r="G108" s="265"/>
    </row>
    <row r="109" spans="1:7" x14ac:dyDescent="0.3">
      <c r="A109" s="201"/>
      <c r="B109" s="201"/>
      <c r="C109" s="201"/>
      <c r="D109" s="203"/>
      <c r="E109" s="271"/>
      <c r="F109" s="272"/>
      <c r="G109" s="272"/>
    </row>
    <row r="110" spans="1:7" x14ac:dyDescent="0.3">
      <c r="A110" s="213"/>
      <c r="B110" s="201"/>
      <c r="C110" s="201"/>
      <c r="D110" s="203"/>
      <c r="E110" s="271"/>
      <c r="F110" s="227"/>
      <c r="G110" s="227"/>
    </row>
    <row r="111" spans="1:7" x14ac:dyDescent="0.3">
      <c r="A111" s="213"/>
      <c r="B111" s="201"/>
      <c r="C111" s="201"/>
      <c r="D111" s="203"/>
      <c r="E111" s="210"/>
      <c r="F111" s="210"/>
      <c r="G111" s="210"/>
    </row>
    <row r="112" spans="1:7" x14ac:dyDescent="0.3">
      <c r="A112" s="213"/>
      <c r="B112" s="213"/>
      <c r="C112" s="201"/>
      <c r="D112" s="203"/>
      <c r="E112" s="203"/>
      <c r="F112" s="203"/>
      <c r="G112" s="203"/>
    </row>
    <row r="113" spans="1:7" x14ac:dyDescent="0.3">
      <c r="A113" s="213"/>
      <c r="B113" s="213"/>
      <c r="C113" s="201"/>
      <c r="D113" s="213"/>
      <c r="E113" s="213"/>
      <c r="F113" s="203"/>
      <c r="G113" s="203"/>
    </row>
    <row r="114" spans="1:7" x14ac:dyDescent="0.3">
      <c r="A114" s="213"/>
      <c r="B114" s="213"/>
      <c r="C114" s="201"/>
      <c r="D114" s="213"/>
      <c r="E114" s="213"/>
      <c r="F114" s="203"/>
      <c r="G114" s="203"/>
    </row>
    <row r="115" spans="1:7" x14ac:dyDescent="0.3">
      <c r="A115" s="200"/>
      <c r="B115" s="200"/>
      <c r="C115" s="201"/>
      <c r="D115" s="201"/>
      <c r="E115" s="227"/>
      <c r="F115" s="203"/>
      <c r="G115" s="203"/>
    </row>
    <row r="116" spans="1:7" x14ac:dyDescent="0.3">
      <c r="A116" s="213"/>
      <c r="B116" s="213"/>
      <c r="C116" s="201"/>
      <c r="D116" s="213"/>
      <c r="E116" s="213"/>
      <c r="F116" s="203"/>
      <c r="G116" s="203"/>
    </row>
    <row r="127" spans="1:7" x14ac:dyDescent="0.3">
      <c r="A127" s="160"/>
      <c r="B127" s="160"/>
      <c r="D127" s="160"/>
      <c r="F127" s="160"/>
    </row>
  </sheetData>
  <printOptions horizontalCentered="1"/>
  <pageMargins left="0.6" right="0.45" top="0.51" bottom="0.51" header="0.5" footer="0.5"/>
  <pageSetup scale="37" orientation="portrait" horizontalDpi="300" verticalDpi="300" r:id="rId1"/>
  <headerFooter alignWithMargins="0"/>
  <colBreaks count="1" manualBreakCount="1">
    <brk id="8" min="12" max="95" man="1"/>
  </col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76200</xdr:rowOff>
              </from>
              <to>
                <xdr:col>6</xdr:col>
                <xdr:colOff>1504950</xdr:colOff>
                <xdr:row>11</xdr:row>
                <xdr:rowOff>0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Ciprofloxacin</vt:lpstr>
      <vt:lpstr>Cl</vt:lpstr>
      <vt:lpstr>Cl!Print_Area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2015-09-30T09:03:04Z</cp:lastPrinted>
  <dcterms:created xsi:type="dcterms:W3CDTF">2005-07-05T10:19:27Z</dcterms:created>
  <dcterms:modified xsi:type="dcterms:W3CDTF">2015-11-03T08:35:50Z</dcterms:modified>
</cp:coreProperties>
</file>