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6"/>
  </bookViews>
  <sheets>
    <sheet name="RD" sheetId="2" r:id="rId1"/>
    <sheet name="Ferrous Gluconate" sheetId="4" r:id="rId2"/>
    <sheet name="SST " sheetId="11" r:id="rId3"/>
    <sheet name="Niacinamide BP" sheetId="7" r:id="rId4"/>
    <sheet name="Pyridoxine HCl BP" sheetId="6" r:id="rId5"/>
    <sheet name="Thiamine" sheetId="9" r:id="rId6"/>
    <sheet name="Riboflavin BP" sheetId="5" r:id="rId7"/>
  </sheets>
  <definedNames>
    <definedName name="_xlnm.Print_Area" localSheetId="1">'Ferrous Gluconate'!$A$1:$H$81</definedName>
    <definedName name="_xlnm.Print_Area" localSheetId="3">'Niacinamide BP'!$A$1:$H$81</definedName>
    <definedName name="_xlnm.Print_Area" localSheetId="4">'Pyridoxine HCl BP'!$A$1:$H$81</definedName>
    <definedName name="_xlnm.Print_Area" localSheetId="0">RD!$A$1:$H$47</definedName>
    <definedName name="_xlnm.Print_Area" localSheetId="6">'Riboflavin BP'!$A$1:$H$81</definedName>
    <definedName name="_xlnm.Print_Area" localSheetId="5">Thiamine!$A$1:$H$81</definedName>
  </definedNames>
  <calcPr calcId="144525"/>
</workbook>
</file>

<file path=xl/calcChain.xml><?xml version="1.0" encoding="utf-8"?>
<calcChain xmlns="http://schemas.openxmlformats.org/spreadsheetml/2006/main">
  <c r="B57" i="9" l="1"/>
  <c r="D58" i="9" s="1"/>
  <c r="D58" i="7"/>
  <c r="B57" i="7"/>
  <c r="B82" i="11"/>
  <c r="B81" i="11"/>
  <c r="B80" i="11"/>
  <c r="B79" i="11"/>
  <c r="B61" i="11"/>
  <c r="B59" i="11"/>
  <c r="B42" i="11"/>
  <c r="B41" i="11"/>
  <c r="B40" i="11"/>
  <c r="B39" i="11"/>
  <c r="B22" i="11"/>
  <c r="B21" i="11"/>
  <c r="B19" i="11"/>
  <c r="B93" i="11"/>
  <c r="E91" i="11"/>
  <c r="D91" i="11"/>
  <c r="C91" i="11"/>
  <c r="B91" i="11"/>
  <c r="B92" i="11" s="1"/>
  <c r="B73" i="11"/>
  <c r="E71" i="11"/>
  <c r="D71" i="11"/>
  <c r="C71" i="11"/>
  <c r="B71" i="11"/>
  <c r="B72" i="11" s="1"/>
  <c r="B53" i="11"/>
  <c r="E51" i="11"/>
  <c r="D51" i="11"/>
  <c r="C51" i="11"/>
  <c r="B51" i="11"/>
  <c r="B52" i="11" s="1"/>
  <c r="B18" i="11"/>
  <c r="B17" i="11"/>
  <c r="B33" i="11"/>
  <c r="E31" i="11"/>
  <c r="D31" i="11"/>
  <c r="C31" i="11"/>
  <c r="B31" i="11"/>
  <c r="B32" i="11" s="1"/>
  <c r="B62" i="11" l="1"/>
  <c r="B69" i="9"/>
  <c r="B70" i="9" s="1"/>
  <c r="B45" i="9"/>
  <c r="D48" i="9" s="1"/>
  <c r="C77" i="9"/>
  <c r="H72" i="9"/>
  <c r="G72" i="9"/>
  <c r="H68" i="9"/>
  <c r="G68" i="9"/>
  <c r="H64" i="9"/>
  <c r="G64" i="9"/>
  <c r="E56" i="9"/>
  <c r="B55" i="9"/>
  <c r="F44" i="9"/>
  <c r="F42" i="9"/>
  <c r="D42" i="9"/>
  <c r="G41" i="9"/>
  <c r="E41" i="9"/>
  <c r="B34" i="9"/>
  <c r="D44" i="9" s="1"/>
  <c r="B30" i="9"/>
  <c r="B60" i="11" s="1"/>
  <c r="F45" i="9" l="1"/>
  <c r="F46" i="9" s="1"/>
  <c r="D45" i="9"/>
  <c r="D46" i="9" s="1"/>
  <c r="D49" i="9"/>
  <c r="C77" i="7"/>
  <c r="H72" i="7"/>
  <c r="G72" i="7"/>
  <c r="B69" i="7"/>
  <c r="B70" i="7" s="1"/>
  <c r="H68" i="7"/>
  <c r="G68" i="7"/>
  <c r="H64" i="7"/>
  <c r="G64" i="7"/>
  <c r="E56" i="7"/>
  <c r="B55" i="7"/>
  <c r="B45" i="7"/>
  <c r="D48" i="7" s="1"/>
  <c r="D49" i="7" s="1"/>
  <c r="F44" i="7"/>
  <c r="D44" i="7"/>
  <c r="F42" i="7"/>
  <c r="D42" i="7"/>
  <c r="G41" i="7"/>
  <c r="E41" i="7"/>
  <c r="B34" i="7"/>
  <c r="B30" i="7"/>
  <c r="B20" i="11" s="1"/>
  <c r="C77" i="6"/>
  <c r="H72" i="6"/>
  <c r="G72" i="6"/>
  <c r="G71" i="6"/>
  <c r="H71" i="6" s="1"/>
  <c r="G70" i="6"/>
  <c r="H70" i="6" s="1"/>
  <c r="G69" i="6"/>
  <c r="H69" i="6" s="1"/>
  <c r="B69" i="6"/>
  <c r="B70" i="6" s="1"/>
  <c r="H68" i="6"/>
  <c r="G68" i="6"/>
  <c r="G67" i="6"/>
  <c r="H67" i="6" s="1"/>
  <c r="H66" i="6"/>
  <c r="G66" i="6"/>
  <c r="G65" i="6"/>
  <c r="H65" i="6" s="1"/>
  <c r="H64" i="6"/>
  <c r="G64" i="6"/>
  <c r="G63" i="6"/>
  <c r="H63" i="6" s="1"/>
  <c r="H62" i="6"/>
  <c r="G62" i="6"/>
  <c r="G61" i="6"/>
  <c r="H61" i="6" s="1"/>
  <c r="E56" i="6"/>
  <c r="B55" i="6"/>
  <c r="B45" i="6"/>
  <c r="D48" i="6" s="1"/>
  <c r="D49" i="6" s="1"/>
  <c r="F42" i="6"/>
  <c r="D42" i="6"/>
  <c r="G41" i="6"/>
  <c r="E41" i="6"/>
  <c r="G40" i="6"/>
  <c r="E40" i="6"/>
  <c r="G39" i="6"/>
  <c r="E39" i="6"/>
  <c r="G38" i="6"/>
  <c r="E38" i="6"/>
  <c r="B34" i="6"/>
  <c r="F44" i="6" s="1"/>
  <c r="B30" i="6"/>
  <c r="C77" i="5"/>
  <c r="H72" i="5"/>
  <c r="G72" i="5"/>
  <c r="H71" i="5"/>
  <c r="G71" i="5"/>
  <c r="G70" i="5"/>
  <c r="H70" i="5" s="1"/>
  <c r="H69" i="5"/>
  <c r="G69" i="5"/>
  <c r="B69" i="5"/>
  <c r="B70" i="5" s="1"/>
  <c r="H68" i="5"/>
  <c r="G68" i="5"/>
  <c r="G67" i="5"/>
  <c r="H67" i="5" s="1"/>
  <c r="G66" i="5"/>
  <c r="H66" i="5" s="1"/>
  <c r="G65" i="5"/>
  <c r="H65" i="5" s="1"/>
  <c r="H64" i="5"/>
  <c r="G64" i="5"/>
  <c r="G63" i="5"/>
  <c r="H63" i="5" s="1"/>
  <c r="G62" i="5"/>
  <c r="H62" i="5" s="1"/>
  <c r="G61" i="5"/>
  <c r="H61" i="5" s="1"/>
  <c r="E56" i="5"/>
  <c r="B55" i="5"/>
  <c r="D48" i="5"/>
  <c r="D49" i="5" s="1"/>
  <c r="B45" i="5"/>
  <c r="F44" i="5"/>
  <c r="D44" i="5"/>
  <c r="F42" i="5"/>
  <c r="D42" i="5"/>
  <c r="G41" i="5"/>
  <c r="E41" i="5"/>
  <c r="G40" i="5"/>
  <c r="E40" i="5"/>
  <c r="G39" i="5"/>
  <c r="E39" i="5"/>
  <c r="G38" i="5"/>
  <c r="E38" i="5"/>
  <c r="B34" i="5"/>
  <c r="B30" i="5"/>
  <c r="C77" i="4"/>
  <c r="H72" i="4"/>
  <c r="G72" i="4"/>
  <c r="B69" i="4"/>
  <c r="H68" i="4"/>
  <c r="G68" i="4"/>
  <c r="H64" i="4"/>
  <c r="G64" i="4"/>
  <c r="B58" i="4"/>
  <c r="D58" i="4"/>
  <c r="E56" i="4"/>
  <c r="B55" i="4"/>
  <c r="B45" i="4"/>
  <c r="D48" i="4" s="1"/>
  <c r="D49" i="4" s="1"/>
  <c r="F42" i="4"/>
  <c r="D42" i="4"/>
  <c r="G41" i="4"/>
  <c r="E41" i="4"/>
  <c r="B34" i="4"/>
  <c r="F44" i="4" s="1"/>
  <c r="B30" i="4"/>
  <c r="D33" i="2"/>
  <c r="C37" i="2" s="1"/>
  <c r="C33" i="2"/>
  <c r="B33" i="2"/>
  <c r="G38" i="9" l="1"/>
  <c r="G39" i="9"/>
  <c r="E39" i="9"/>
  <c r="E38" i="9"/>
  <c r="G40" i="9"/>
  <c r="E40" i="9"/>
  <c r="E38" i="4"/>
  <c r="G38" i="4"/>
  <c r="E39" i="4"/>
  <c r="G39" i="4"/>
  <c r="E40" i="4"/>
  <c r="G40" i="4"/>
  <c r="F45" i="4"/>
  <c r="F46" i="4" s="1"/>
  <c r="G42" i="5"/>
  <c r="H73" i="5"/>
  <c r="G77" i="5" s="1"/>
  <c r="E42" i="5"/>
  <c r="D45" i="5"/>
  <c r="D46" i="5" s="1"/>
  <c r="D52" i="5"/>
  <c r="F45" i="5"/>
  <c r="F46" i="5" s="1"/>
  <c r="H75" i="5"/>
  <c r="H75" i="6"/>
  <c r="D50" i="6"/>
  <c r="D51" i="6" s="1"/>
  <c r="F45" i="6"/>
  <c r="F46" i="6" s="1"/>
  <c r="G42" i="6"/>
  <c r="D45" i="7"/>
  <c r="F45" i="7"/>
  <c r="C35" i="2"/>
  <c r="C39" i="2" s="1"/>
  <c r="B70" i="4"/>
  <c r="D50" i="5"/>
  <c r="D51" i="5" s="1"/>
  <c r="D52" i="6"/>
  <c r="H73" i="6"/>
  <c r="D44" i="4"/>
  <c r="D45" i="4" s="1"/>
  <c r="D46" i="4" s="1"/>
  <c r="D44" i="6"/>
  <c r="D45" i="6" s="1"/>
  <c r="D46" i="6" s="1"/>
  <c r="E42" i="6"/>
  <c r="D46" i="7" l="1"/>
  <c r="E40" i="7"/>
  <c r="E39" i="7"/>
  <c r="E38" i="7"/>
  <c r="F46" i="7"/>
  <c r="G38" i="7"/>
  <c r="G40" i="7"/>
  <c r="G39" i="7"/>
  <c r="G42" i="9"/>
  <c r="D52" i="9"/>
  <c r="E42" i="9"/>
  <c r="D50" i="9"/>
  <c r="G62" i="9" s="1"/>
  <c r="H62" i="9" s="1"/>
  <c r="D52" i="4"/>
  <c r="E42" i="4"/>
  <c r="D50" i="4"/>
  <c r="G69" i="4" s="1"/>
  <c r="H69" i="4" s="1"/>
  <c r="G42" i="4"/>
  <c r="H74" i="5"/>
  <c r="H74" i="6"/>
  <c r="G77" i="6"/>
  <c r="E42" i="7" l="1"/>
  <c r="D50" i="7"/>
  <c r="D52" i="7"/>
  <c r="G42" i="7"/>
  <c r="D51" i="9"/>
  <c r="G70" i="9"/>
  <c r="H70" i="9" s="1"/>
  <c r="G71" i="9"/>
  <c r="H71" i="9" s="1"/>
  <c r="G67" i="9"/>
  <c r="H67" i="9" s="1"/>
  <c r="G61" i="9"/>
  <c r="H61" i="9" s="1"/>
  <c r="G69" i="9"/>
  <c r="H69" i="9" s="1"/>
  <c r="G63" i="9"/>
  <c r="H63" i="9" s="1"/>
  <c r="G66" i="9"/>
  <c r="H66" i="9" s="1"/>
  <c r="G65" i="9"/>
  <c r="H65" i="9" s="1"/>
  <c r="G61" i="4"/>
  <c r="H61" i="4" s="1"/>
  <c r="G70" i="4"/>
  <c r="H70" i="4" s="1"/>
  <c r="D51" i="4"/>
  <c r="G62" i="4"/>
  <c r="H62" i="4" s="1"/>
  <c r="G65" i="4"/>
  <c r="H65" i="4" s="1"/>
  <c r="G71" i="4"/>
  <c r="H71" i="4" s="1"/>
  <c r="G63" i="4"/>
  <c r="H63" i="4" s="1"/>
  <c r="G66" i="4"/>
  <c r="H66" i="4" s="1"/>
  <c r="G67" i="4"/>
  <c r="H67" i="4" s="1"/>
  <c r="D51" i="7" l="1"/>
  <c r="G69" i="7"/>
  <c r="H69" i="7" s="1"/>
  <c r="G67" i="7"/>
  <c r="H67" i="7" s="1"/>
  <c r="G62" i="7"/>
  <c r="H62" i="7" s="1"/>
  <c r="G63" i="7"/>
  <c r="H63" i="7" s="1"/>
  <c r="G61" i="7"/>
  <c r="H61" i="7" s="1"/>
  <c r="G71" i="7"/>
  <c r="H71" i="7" s="1"/>
  <c r="G70" i="7"/>
  <c r="H70" i="7" s="1"/>
  <c r="G65" i="7"/>
  <c r="H65" i="7" s="1"/>
  <c r="G66" i="7"/>
  <c r="H66" i="7" s="1"/>
  <c r="H73" i="9"/>
  <c r="G77" i="9" s="1"/>
  <c r="H75" i="9"/>
  <c r="H75" i="4"/>
  <c r="H73" i="4"/>
  <c r="G77" i="4" s="1"/>
  <c r="H75" i="7" l="1"/>
  <c r="H73" i="7"/>
  <c r="H74" i="9"/>
  <c r="H74" i="4"/>
  <c r="G77" i="7" l="1"/>
  <c r="H74" i="7"/>
</calcChain>
</file>

<file path=xl/sharedStrings.xml><?xml version="1.0" encoding="utf-8"?>
<sst xmlns="http://schemas.openxmlformats.org/spreadsheetml/2006/main" count="584" uniqueCount="122">
  <si>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</si>
  <si>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</si>
  <si>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</si>
  <si>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</si>
  <si>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HAEMOGLOW SYRUP 100ml</t>
  </si>
  <si>
    <t>NDQD201501046</t>
  </si>
  <si>
    <t>Sample Name:</t>
  </si>
  <si>
    <t>Ferrous Gluconate, Thiamine Mononitrate BP, Riboflavin, Pyridoxine-HCl, Niacinamide &amp; Cyanocoblamine</t>
  </si>
  <si>
    <t>Laboratory Ref No:</t>
  </si>
  <si>
    <t>Active Ingredient:</t>
  </si>
  <si>
    <t>2015-01-28 12:56:47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</si>
  <si>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</si>
  <si>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</si>
  <si>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</si>
  <si>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</si>
  <si>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</si>
  <si>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</si>
  <si>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</si>
  <si>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</si>
  <si>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Name</t>
  </si>
  <si>
    <t>Date</t>
  </si>
  <si>
    <t>Signature</t>
  </si>
  <si>
    <t>Analysed by:</t>
  </si>
  <si>
    <t>Reviewed By:</t>
  </si>
  <si>
    <t>Analysis Report</t>
  </si>
  <si>
    <t>Analysis Data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</si>
  <si>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</si>
  <si>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</si>
  <si>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</si>
  <si>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</si>
  <si>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</si>
  <si>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</si>
  <si>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</si>
  <si>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</si>
  <si>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</si>
  <si>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</si>
  <si>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</si>
  <si>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</si>
  <si>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</si>
  <si>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</si>
  <si>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</si>
  <si>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</si>
  <si>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</si>
  <si>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</si>
  <si>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</si>
  <si>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</si>
  <si>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</si>
  <si>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</si>
  <si>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</si>
  <si>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</si>
  <si>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</si>
  <si>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</si>
  <si>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</si>
  <si>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</si>
  <si>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</si>
  <si>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</si>
  <si>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</si>
  <si>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</si>
  <si>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</si>
  <si>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</si>
  <si>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</si>
  <si>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</si>
  <si>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</si>
  <si>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</si>
  <si>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</si>
  <si>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</si>
  <si>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</si>
  <si>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</si>
  <si>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</si>
  <si>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</si>
  <si>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</si>
  <si>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</si>
  <si>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</si>
  <si>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</si>
  <si>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</si>
  <si>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</si>
  <si>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</si>
  <si>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</si>
  <si>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</si>
  <si>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</si>
  <si>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</si>
  <si>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</si>
  <si>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</si>
  <si>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</si>
  <si>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</si>
  <si>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</si>
  <si>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</si>
  <si>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</si>
  <si>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</si>
  <si>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</si>
  <si>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</si>
  <si>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</si>
  <si>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</si>
  <si>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Niacinamide</t>
  </si>
  <si>
    <t>Pyridoxine-HCl</t>
  </si>
  <si>
    <t xml:space="preserve"> Pyridoxine-HCl</t>
  </si>
  <si>
    <t>Riboflavin</t>
  </si>
  <si>
    <t>Ferrous Gluconate</t>
  </si>
  <si>
    <t>Thiamine Nitrate</t>
  </si>
  <si>
    <t>Thiamine Mononitrate</t>
  </si>
  <si>
    <t>FG-14076</t>
  </si>
  <si>
    <t>T19-1</t>
  </si>
  <si>
    <t>14-0468</t>
  </si>
  <si>
    <t>Pyridoxine HCl</t>
  </si>
  <si>
    <t>P20-1</t>
  </si>
  <si>
    <t>H201410011FM</t>
  </si>
  <si>
    <t>HPLC System Suitability Report</t>
  </si>
  <si>
    <t>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</si>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</sst>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"/>
    <numFmt numFmtId="165" formatCode="0.0000000"/>
    <numFmt numFmtId="166" formatCode="0.0000"/>
    <numFmt numFmtId="167" formatCode="0.000"/>
    <numFmt numFmtId="169" formatCode="dd\-mmm\-yy"/>
    <numFmt numFmtId="170" formatCode="0.0000\ &quot;mg&quot;"/>
    <numFmt numFmtId="171" formatCode="0.0\ &quot;mL&quot;"/>
    <numFmt numFmtId="172" formatCode="0.0000\ &quot;g&quot;"/>
    <numFmt numFmtId="173" formatCode="0.0\ &quot;mg&quot;"/>
    <numFmt numFmtId="174" formatCode="0.0%"/>
    <numFmt numFmtId="176" formatCode="0.000000"/>
    <numFmt numFmtId="177" formatCode="0.00000\ &quot;g&quot;"/>
    <numFmt numFmtId="178" formatCode="0.000000\ &quot;g&quot;"/>
  </numFmts>
  <fonts count="30" x14ac:knownFonts="1">
    <font>
      <sz val="10"/>
      <color rgb="FF000000"/>
      <name val="Arial"/>
    </font>
    <font>
      <sz val="11"/>
      <color rgb="FF000000"/>
      <name val="Calibri"/>
    </font>
    <font>
      <b/>
      <i/>
      <sz val="14"/>
      <color rgb="FF000000"/>
      <name val="Book Antiqua"/>
    </font>
    <font>
      <b/>
      <u/>
      <sz val="14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Book Antiqua"/>
    </font>
    <font>
      <sz val="1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69696"/>
        <bgColor rgb="FFFFFFFF"/>
      </patternFill>
    </fill>
  </fills>
  <borders count="5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2" fillId="2" borderId="0"/>
  </cellStyleXfs>
  <cellXfs count="658">
    <xf numFmtId="0" fontId="0" fillId="2" borderId="0" xfId="0" applyFill="1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0" xfId="0" applyFont="1" applyFill="1"/>
    <xf numFmtId="2" fontId="4" fillId="2" borderId="1" xfId="0" applyNumberFormat="1" applyFont="1" applyFill="1" applyBorder="1" applyAlignment="1">
      <alignment horizontal="center" wrapText="1"/>
    </xf>
    <xf numFmtId="2" fontId="4" fillId="2" borderId="5" xfId="0" applyNumberFormat="1" applyFont="1" applyFill="1" applyBorder="1" applyAlignment="1">
      <alignment horizontal="center" wrapText="1"/>
    </xf>
    <xf numFmtId="2" fontId="6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0" fontId="0" fillId="2" borderId="0" xfId="0" applyFill="1"/>
    <xf numFmtId="164" fontId="5" fillId="3" borderId="6" xfId="0" applyNumberFormat="1" applyFont="1" applyFill="1" applyBorder="1" applyAlignment="1" applyProtection="1">
      <alignment horizontal="center"/>
      <protection locked="0"/>
    </xf>
    <xf numFmtId="164" fontId="5" fillId="3" borderId="7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164" fontId="5" fillId="3" borderId="9" xfId="0" applyNumberFormat="1" applyFont="1" applyFill="1" applyBorder="1" applyAlignment="1" applyProtection="1">
      <alignment horizontal="center"/>
      <protection locked="0"/>
    </xf>
    <xf numFmtId="164" fontId="5" fillId="2" borderId="0" xfId="0" applyNumberFormat="1" applyFont="1" applyFill="1" applyAlignment="1">
      <alignment horizontal="center"/>
    </xf>
    <xf numFmtId="164" fontId="5" fillId="2" borderId="10" xfId="0" applyNumberFormat="1" applyFont="1" applyFill="1" applyBorder="1" applyAlignment="1">
      <alignment horizontal="center"/>
    </xf>
    <xf numFmtId="165" fontId="4" fillId="4" borderId="6" xfId="0" applyNumberFormat="1" applyFont="1" applyFill="1" applyBorder="1" applyAlignment="1">
      <alignment horizontal="center"/>
    </xf>
    <xf numFmtId="165" fontId="6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165" fontId="5" fillId="2" borderId="6" xfId="0" applyNumberFormat="1" applyFont="1" applyFill="1" applyBorder="1" applyAlignment="1">
      <alignment horizontal="center"/>
    </xf>
    <xf numFmtId="165" fontId="7" fillId="2" borderId="0" xfId="0" applyNumberFormat="1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165" fontId="7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5" fillId="2" borderId="6" xfId="0" applyNumberFormat="1" applyFont="1" applyFill="1" applyBorder="1" applyAlignment="1">
      <alignment horizontal="center" wrapText="1"/>
    </xf>
    <xf numFmtId="166" fontId="4" fillId="4" borderId="3" xfId="0" applyNumberFormat="1" applyFont="1" applyFill="1" applyBorder="1" applyAlignment="1">
      <alignment horizontal="center" vertical="center"/>
    </xf>
    <xf numFmtId="2" fontId="7" fillId="2" borderId="0" xfId="0" applyNumberFormat="1" applyFont="1" applyFill="1" applyAlignment="1">
      <alignment horizontal="center" wrapText="1"/>
    </xf>
    <xf numFmtId="166" fontId="6" fillId="2" borderId="0" xfId="0" applyNumberFormat="1" applyFont="1" applyFill="1" applyAlignment="1">
      <alignment horizontal="center" vertical="center"/>
    </xf>
    <xf numFmtId="2" fontId="7" fillId="2" borderId="0" xfId="0" applyNumberFormat="1" applyFont="1" applyFill="1" applyAlignment="1">
      <alignment horizontal="center" wrapText="1"/>
    </xf>
    <xf numFmtId="0" fontId="7" fillId="2" borderId="11" xfId="0" applyFont="1" applyFill="1" applyBorder="1"/>
    <xf numFmtId="0" fontId="7" fillId="2" borderId="0" xfId="0" applyFont="1" applyFill="1" applyAlignment="1">
      <alignment horizontal="center"/>
    </xf>
    <xf numFmtId="0" fontId="7" fillId="2" borderId="0" xfId="0" applyFont="1" applyFill="1"/>
    <xf numFmtId="10" fontId="7" fillId="2" borderId="11" xfId="0" applyNumberFormat="1" applyFont="1" applyFill="1" applyBorder="1"/>
    <xf numFmtId="2" fontId="7" fillId="2" borderId="0" xfId="0" applyNumberFormat="1" applyFont="1" applyFill="1" applyAlignment="1">
      <alignment horizontal="center"/>
    </xf>
    <xf numFmtId="10" fontId="7" fillId="2" borderId="0" xfId="0" applyNumberFormat="1" applyFont="1" applyFill="1" applyAlignment="1">
      <alignment horizontal="center"/>
    </xf>
    <xf numFmtId="0" fontId="0" fillId="2" borderId="0" xfId="0" applyFill="1"/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12" xfId="0" applyFont="1" applyFill="1" applyBorder="1"/>
    <xf numFmtId="0" fontId="5" fillId="2" borderId="0" xfId="0" applyFont="1" applyFill="1"/>
    <xf numFmtId="0" fontId="5" fillId="2" borderId="0" xfId="0" applyFont="1" applyFill="1"/>
    <xf numFmtId="0" fontId="5" fillId="2" borderId="12" xfId="0" applyFont="1" applyFill="1" applyBorder="1"/>
    <xf numFmtId="0" fontId="4" fillId="2" borderId="13" xfId="0" applyFont="1" applyFill="1" applyBorder="1"/>
    <xf numFmtId="0" fontId="4" fillId="2" borderId="0" xfId="0" applyFont="1" applyFill="1"/>
    <xf numFmtId="0" fontId="5" fillId="2" borderId="13" xfId="0" applyFont="1" applyFill="1" applyBorder="1"/>
    <xf numFmtId="2" fontId="7" fillId="2" borderId="0" xfId="0" applyNumberFormat="1" applyFont="1" applyFill="1" applyAlignment="1">
      <alignment horizontal="center"/>
    </xf>
    <xf numFmtId="10" fontId="7" fillId="2" borderId="0" xfId="0" applyNumberFormat="1" applyFont="1" applyFill="1" applyAlignment="1">
      <alignment horizontal="center"/>
    </xf>
    <xf numFmtId="167" fontId="7" fillId="2" borderId="0" xfId="0" applyNumberFormat="1" applyFont="1" applyFill="1" applyAlignment="1">
      <alignment horizontal="center"/>
    </xf>
    <xf numFmtId="166" fontId="7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7" fontId="0" fillId="2" borderId="0" xfId="0" applyNumberFormat="1" applyFill="1"/>
    <xf numFmtId="0" fontId="0" fillId="2" borderId="0" xfId="0" applyFill="1" applyAlignment="1">
      <alignment horizontal="right"/>
    </xf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5" fillId="2" borderId="0" xfId="0" applyFont="1" applyFill="1" applyProtection="1">
      <protection locked="0"/>
    </xf>
    <xf numFmtId="170" fontId="13" fillId="2" borderId="0" xfId="0" applyNumberFormat="1" applyFont="1" applyFill="1" applyAlignment="1">
      <alignment horizontal="center"/>
    </xf>
    <xf numFmtId="0" fontId="3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2" fillId="2" borderId="0" xfId="0" applyFont="1" applyFill="1" applyAlignment="1">
      <alignment horizontal="left"/>
    </xf>
    <xf numFmtId="169" fontId="12" fillId="2" borderId="0" xfId="0" applyNumberFormat="1" applyFont="1" applyFill="1" applyAlignment="1">
      <alignment horizontal="left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16" fillId="2" borderId="0" xfId="0" applyFont="1" applyFill="1"/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7" fillId="2" borderId="0" xfId="0" applyFont="1" applyFill="1"/>
    <xf numFmtId="0" fontId="2" fillId="2" borderId="0" xfId="0" applyFont="1" applyFill="1" applyAlignment="1">
      <alignment horizontal="left" vertical="center" wrapText="1"/>
    </xf>
    <xf numFmtId="170" fontId="13" fillId="2" borderId="0" xfId="0" applyNumberFormat="1" applyFont="1" applyFill="1" applyAlignment="1">
      <alignment horizontal="center"/>
    </xf>
    <xf numFmtId="0" fontId="12" fillId="2" borderId="14" xfId="0" applyFont="1" applyFill="1" applyBorder="1" applyAlignment="1">
      <alignment horizontal="right"/>
    </xf>
    <xf numFmtId="0" fontId="12" fillId="2" borderId="8" xfId="0" applyFont="1" applyFill="1" applyBorder="1" applyAlignment="1">
      <alignment horizontal="right"/>
    </xf>
    <xf numFmtId="0" fontId="12" fillId="2" borderId="10" xfId="0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center"/>
    </xf>
    <xf numFmtId="0" fontId="13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12" fillId="2" borderId="0" xfId="0" applyFont="1" applyFill="1"/>
    <xf numFmtId="0" fontId="12" fillId="2" borderId="19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right"/>
    </xf>
    <xf numFmtId="2" fontId="12" fillId="5" borderId="7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2" fontId="12" fillId="6" borderId="7" xfId="0" applyNumberFormat="1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2" fontId="12" fillId="5" borderId="9" xfId="0" applyNumberFormat="1" applyFont="1" applyFill="1" applyBorder="1" applyAlignment="1">
      <alignment horizontal="center"/>
    </xf>
    <xf numFmtId="0" fontId="12" fillId="2" borderId="7" xfId="0" applyFont="1" applyFill="1" applyBorder="1" applyAlignment="1">
      <alignment horizontal="right"/>
    </xf>
    <xf numFmtId="0" fontId="12" fillId="2" borderId="9" xfId="0" applyFont="1" applyFill="1" applyBorder="1" applyAlignment="1">
      <alignment horizontal="right"/>
    </xf>
    <xf numFmtId="0" fontId="12" fillId="2" borderId="22" xfId="0" applyFont="1" applyFill="1" applyBorder="1" applyAlignment="1">
      <alignment horizontal="right"/>
    </xf>
    <xf numFmtId="10" fontId="12" fillId="5" borderId="7" xfId="0" applyNumberFormat="1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3" fillId="2" borderId="0" xfId="0" applyFont="1" applyFill="1" applyAlignment="1">
      <alignment horizontal="left"/>
    </xf>
    <xf numFmtId="0" fontId="13" fillId="2" borderId="23" xfId="0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/>
    <xf numFmtId="10" fontId="12" fillId="2" borderId="0" xfId="0" applyNumberFormat="1" applyFont="1" applyFill="1" applyAlignment="1">
      <alignment horizontal="center"/>
    </xf>
    <xf numFmtId="167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3" fillId="2" borderId="27" xfId="0" applyFont="1" applyFill="1" applyBorder="1" applyAlignment="1">
      <alignment horizontal="center"/>
    </xf>
    <xf numFmtId="0" fontId="12" fillId="2" borderId="12" xfId="0" applyFont="1" applyFill="1" applyBorder="1"/>
    <xf numFmtId="0" fontId="12" fillId="2" borderId="13" xfId="0" applyFont="1" applyFill="1" applyBorder="1"/>
    <xf numFmtId="0" fontId="2" fillId="2" borderId="11" xfId="0" applyFont="1" applyFill="1" applyBorder="1" applyAlignment="1">
      <alignment horizontal="left" vertical="center" wrapText="1"/>
    </xf>
    <xf numFmtId="0" fontId="12" fillId="2" borderId="11" xfId="0" applyFont="1" applyFill="1" applyBorder="1"/>
    <xf numFmtId="0" fontId="12" fillId="2" borderId="1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30" xfId="0" applyFont="1" applyFill="1" applyBorder="1"/>
    <xf numFmtId="0" fontId="13" fillId="2" borderId="31" xfId="0" applyFont="1" applyFill="1" applyBorder="1"/>
    <xf numFmtId="0" fontId="12" fillId="2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center"/>
    </xf>
    <xf numFmtId="0" fontId="12" fillId="2" borderId="0" xfId="0" applyFont="1" applyFill="1"/>
    <xf numFmtId="0" fontId="12" fillId="2" borderId="14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/>
    </xf>
    <xf numFmtId="0" fontId="12" fillId="2" borderId="12" xfId="0" applyFont="1" applyFill="1" applyBorder="1"/>
    <xf numFmtId="0" fontId="12" fillId="2" borderId="13" xfId="0" applyFont="1" applyFill="1" applyBorder="1"/>
    <xf numFmtId="0" fontId="12" fillId="2" borderId="0" xfId="0" applyFont="1" applyFill="1" applyAlignment="1">
      <alignment horizontal="right"/>
    </xf>
    <xf numFmtId="171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0" fontId="12" fillId="2" borderId="15" xfId="0" applyNumberFormat="1" applyFont="1" applyFill="1" applyBorder="1" applyAlignment="1">
      <alignment horizontal="center" vertical="center"/>
    </xf>
    <xf numFmtId="10" fontId="12" fillId="2" borderId="10" xfId="0" applyNumberFormat="1" applyFont="1" applyFill="1" applyBorder="1" applyAlignment="1">
      <alignment horizontal="center" vertical="center"/>
    </xf>
    <xf numFmtId="10" fontId="12" fillId="2" borderId="35" xfId="0" applyNumberFormat="1" applyFont="1" applyFill="1" applyBorder="1" applyAlignment="1">
      <alignment horizontal="center" vertical="center"/>
    </xf>
    <xf numFmtId="2" fontId="12" fillId="2" borderId="23" xfId="0" applyNumberFormat="1" applyFont="1" applyFill="1" applyBorder="1" applyAlignment="1">
      <alignment horizontal="center"/>
    </xf>
    <xf numFmtId="2" fontId="12" fillId="2" borderId="24" xfId="0" applyNumberFormat="1" applyFont="1" applyFill="1" applyBorder="1" applyAlignment="1">
      <alignment horizontal="center"/>
    </xf>
    <xf numFmtId="2" fontId="12" fillId="2" borderId="25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37" xfId="0" applyFont="1" applyFill="1" applyBorder="1" applyAlignment="1">
      <alignment horizontal="right"/>
    </xf>
    <xf numFmtId="0" fontId="12" fillId="2" borderId="16" xfId="0" applyFont="1" applyFill="1" applyBorder="1" applyAlignment="1">
      <alignment horizontal="right"/>
    </xf>
    <xf numFmtId="2" fontId="12" fillId="5" borderId="38" xfId="0" applyNumberFormat="1" applyFont="1" applyFill="1" applyBorder="1" applyAlignment="1">
      <alignment horizontal="center"/>
    </xf>
    <xf numFmtId="2" fontId="12" fillId="6" borderId="38" xfId="0" applyNumberFormat="1" applyFont="1" applyFill="1" applyBorder="1" applyAlignment="1">
      <alignment horizontal="center"/>
    </xf>
    <xf numFmtId="0" fontId="12" fillId="2" borderId="36" xfId="0" applyFont="1" applyFill="1" applyBorder="1" applyAlignment="1">
      <alignment horizontal="right"/>
    </xf>
    <xf numFmtId="2" fontId="12" fillId="5" borderId="17" xfId="0" applyNumberFormat="1" applyFont="1" applyFill="1" applyBorder="1" applyAlignment="1">
      <alignment horizontal="center"/>
    </xf>
    <xf numFmtId="0" fontId="12" fillId="2" borderId="5" xfId="0" applyFont="1" applyFill="1" applyBorder="1" applyAlignment="1">
      <alignment horizontal="right"/>
    </xf>
    <xf numFmtId="0" fontId="12" fillId="2" borderId="34" xfId="0" applyFont="1" applyFill="1" applyBorder="1" applyAlignment="1">
      <alignment horizontal="right"/>
    </xf>
    <xf numFmtId="0" fontId="12" fillId="2" borderId="0" xfId="0" applyFont="1" applyFill="1" applyAlignment="1">
      <alignment horizontal="right"/>
    </xf>
    <xf numFmtId="172" fontId="13" fillId="2" borderId="0" xfId="0" applyNumberFormat="1" applyFont="1" applyFill="1" applyAlignment="1">
      <alignment horizontal="center"/>
    </xf>
    <xf numFmtId="0" fontId="12" fillId="2" borderId="12" xfId="0" applyFont="1" applyFill="1" applyBorder="1" applyProtection="1">
      <protection locked="0"/>
    </xf>
    <xf numFmtId="0" fontId="13" fillId="2" borderId="13" xfId="0" applyFont="1" applyFill="1" applyBorder="1" applyProtection="1">
      <protection locked="0"/>
    </xf>
    <xf numFmtId="0" fontId="18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18" fillId="3" borderId="0" xfId="0" applyFont="1" applyFill="1" applyAlignment="1" applyProtection="1">
      <alignment horizontal="left"/>
      <protection locked="0"/>
    </xf>
    <xf numFmtId="0" fontId="18" fillId="2" borderId="0" xfId="0" applyFont="1" applyFill="1"/>
    <xf numFmtId="169" fontId="18" fillId="3" borderId="0" xfId="0" applyNumberFormat="1" applyFont="1" applyFill="1" applyAlignment="1" applyProtection="1">
      <alignment horizontal="left"/>
      <protection locked="0"/>
    </xf>
    <xf numFmtId="0" fontId="19" fillId="3" borderId="15" xfId="0" applyFont="1" applyFill="1" applyBorder="1" applyAlignment="1" applyProtection="1">
      <alignment horizontal="center"/>
      <protection locked="0"/>
    </xf>
    <xf numFmtId="0" fontId="19" fillId="3" borderId="10" xfId="0" applyFont="1" applyFill="1" applyBorder="1" applyAlignment="1" applyProtection="1">
      <alignment horizontal="center"/>
      <protection locked="0"/>
    </xf>
    <xf numFmtId="0" fontId="19" fillId="3" borderId="39" xfId="0" applyFont="1" applyFill="1" applyBorder="1" applyAlignment="1" applyProtection="1">
      <alignment horizontal="center"/>
      <protection locked="0"/>
    </xf>
    <xf numFmtId="0" fontId="19" fillId="3" borderId="8" xfId="0" applyFont="1" applyFill="1" applyBorder="1" applyAlignment="1" applyProtection="1">
      <alignment horizontal="center"/>
      <protection locked="0"/>
    </xf>
    <xf numFmtId="0" fontId="19" fillId="3" borderId="40" xfId="0" applyFont="1" applyFill="1" applyBorder="1" applyAlignment="1" applyProtection="1">
      <alignment horizontal="center"/>
      <protection locked="0"/>
    </xf>
    <xf numFmtId="0" fontId="19" fillId="3" borderId="5" xfId="0" applyFont="1" applyFill="1" applyBorder="1" applyAlignment="1" applyProtection="1">
      <alignment horizontal="center"/>
      <protection locked="0"/>
    </xf>
    <xf numFmtId="0" fontId="19" fillId="3" borderId="41" xfId="0" applyFont="1" applyFill="1" applyBorder="1" applyAlignment="1" applyProtection="1">
      <alignment horizontal="center"/>
      <protection locked="0"/>
    </xf>
    <xf numFmtId="0" fontId="19" fillId="3" borderId="38" xfId="0" applyFont="1" applyFill="1" applyBorder="1" applyAlignment="1" applyProtection="1">
      <alignment horizontal="center"/>
      <protection locked="0"/>
    </xf>
    <xf numFmtId="171" fontId="19" fillId="3" borderId="0" xfId="0" applyNumberFormat="1" applyFont="1" applyFill="1" applyAlignment="1" applyProtection="1">
      <alignment horizontal="center"/>
      <protection locked="0"/>
    </xf>
    <xf numFmtId="173" fontId="19" fillId="3" borderId="0" xfId="0" applyNumberFormat="1" applyFont="1" applyFill="1" applyAlignment="1" applyProtection="1">
      <alignment horizontal="center"/>
      <protection locked="0"/>
    </xf>
    <xf numFmtId="0" fontId="19" fillId="3" borderId="14" xfId="0" applyFont="1" applyFill="1" applyBorder="1" applyAlignment="1" applyProtection="1">
      <alignment horizontal="center"/>
      <protection locked="0"/>
    </xf>
    <xf numFmtId="0" fontId="19" fillId="3" borderId="34" xfId="0" applyFont="1" applyFill="1" applyBorder="1" applyAlignment="1" applyProtection="1">
      <alignment horizontal="center"/>
      <protection locked="0"/>
    </xf>
    <xf numFmtId="2" fontId="18" fillId="2" borderId="35" xfId="0" applyNumberFormat="1" applyFont="1" applyFill="1" applyBorder="1" applyAlignment="1">
      <alignment horizontal="center"/>
    </xf>
    <xf numFmtId="10" fontId="19" fillId="6" borderId="19" xfId="0" applyNumberFormat="1" applyFont="1" applyFill="1" applyBorder="1" applyAlignment="1">
      <alignment horizontal="center"/>
    </xf>
    <xf numFmtId="10" fontId="19" fillId="5" borderId="42" xfId="0" applyNumberFormat="1" applyFont="1" applyFill="1" applyBorder="1" applyAlignment="1">
      <alignment horizontal="center"/>
    </xf>
    <xf numFmtId="0" fontId="19" fillId="6" borderId="43" xfId="0" applyFont="1" applyFill="1" applyBorder="1" applyAlignment="1">
      <alignment horizontal="center"/>
    </xf>
    <xf numFmtId="2" fontId="19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right"/>
    </xf>
    <xf numFmtId="174" fontId="19" fillId="2" borderId="0" xfId="0" applyNumberFormat="1" applyFont="1" applyFill="1" applyAlignment="1">
      <alignment horizontal="center"/>
    </xf>
    <xf numFmtId="166" fontId="13" fillId="2" borderId="0" xfId="0" applyNumberFormat="1" applyFont="1" applyFill="1" applyAlignment="1" applyProtection="1">
      <alignment horizontal="center"/>
      <protection locked="0"/>
    </xf>
    <xf numFmtId="0" fontId="18" fillId="2" borderId="0" xfId="0" applyFont="1" applyFill="1" applyProtection="1">
      <protection locked="0"/>
    </xf>
    <xf numFmtId="0" fontId="3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2" fillId="2" borderId="0" xfId="0" applyFont="1" applyFill="1" applyAlignment="1">
      <alignment horizontal="left"/>
    </xf>
    <xf numFmtId="169" fontId="12" fillId="2" borderId="0" xfId="0" applyNumberFormat="1" applyFont="1" applyFill="1" applyAlignment="1">
      <alignment horizontal="left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16" fillId="2" borderId="0" xfId="0" applyFont="1" applyFill="1"/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7" fillId="2" borderId="0" xfId="0" applyFont="1" applyFill="1"/>
    <xf numFmtId="0" fontId="2" fillId="2" borderId="0" xfId="0" applyFont="1" applyFill="1" applyAlignment="1">
      <alignment horizontal="left" vertical="center" wrapText="1"/>
    </xf>
    <xf numFmtId="170" fontId="13" fillId="2" borderId="0" xfId="0" applyNumberFormat="1" applyFont="1" applyFill="1" applyAlignment="1">
      <alignment horizontal="center"/>
    </xf>
    <xf numFmtId="0" fontId="12" fillId="2" borderId="14" xfId="0" applyFont="1" applyFill="1" applyBorder="1" applyAlignment="1">
      <alignment horizontal="right"/>
    </xf>
    <xf numFmtId="0" fontId="12" fillId="2" borderId="8" xfId="0" applyFont="1" applyFill="1" applyBorder="1" applyAlignment="1">
      <alignment horizontal="right"/>
    </xf>
    <xf numFmtId="0" fontId="12" fillId="2" borderId="10" xfId="0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center"/>
    </xf>
    <xf numFmtId="0" fontId="13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12" fillId="2" borderId="0" xfId="0" applyFont="1" applyFill="1"/>
    <xf numFmtId="0" fontId="12" fillId="2" borderId="19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right"/>
    </xf>
    <xf numFmtId="1" fontId="13" fillId="5" borderId="20" xfId="0" applyNumberFormat="1" applyFont="1" applyFill="1" applyBorder="1" applyAlignment="1">
      <alignment horizontal="center"/>
    </xf>
    <xf numFmtId="167" fontId="13" fillId="5" borderId="21" xfId="0" applyNumberFormat="1" applyFont="1" applyFill="1" applyBorder="1" applyAlignment="1">
      <alignment horizontal="center"/>
    </xf>
    <xf numFmtId="2" fontId="12" fillId="5" borderId="7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2" fontId="12" fillId="6" borderId="7" xfId="0" applyNumberFormat="1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2" fontId="12" fillId="5" borderId="9" xfId="0" applyNumberFormat="1" applyFont="1" applyFill="1" applyBorder="1" applyAlignment="1">
      <alignment horizontal="center"/>
    </xf>
    <xf numFmtId="0" fontId="12" fillId="2" borderId="7" xfId="0" applyFont="1" applyFill="1" applyBorder="1" applyAlignment="1">
      <alignment horizontal="right"/>
    </xf>
    <xf numFmtId="0" fontId="12" fillId="2" borderId="9" xfId="0" applyFont="1" applyFill="1" applyBorder="1" applyAlignment="1">
      <alignment horizontal="right"/>
    </xf>
    <xf numFmtId="0" fontId="12" fillId="2" borderId="22" xfId="0" applyFont="1" applyFill="1" applyBorder="1" applyAlignment="1">
      <alignment horizontal="right"/>
    </xf>
    <xf numFmtId="10" fontId="12" fillId="5" borderId="7" xfId="0" applyNumberFormat="1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3" fillId="2" borderId="0" xfId="0" applyFont="1" applyFill="1" applyAlignment="1">
      <alignment horizontal="left"/>
    </xf>
    <xf numFmtId="0" fontId="13" fillId="2" borderId="23" xfId="0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/>
    <xf numFmtId="167" fontId="13" fillId="5" borderId="26" xfId="0" applyNumberFormat="1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167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3" fillId="2" borderId="27" xfId="0" applyFont="1" applyFill="1" applyBorder="1" applyAlignment="1">
      <alignment horizontal="center"/>
    </xf>
    <xf numFmtId="0" fontId="12" fillId="2" borderId="12" xfId="0" applyFont="1" applyFill="1" applyBorder="1"/>
    <xf numFmtId="0" fontId="12" fillId="2" borderId="13" xfId="0" applyFont="1" applyFill="1" applyBorder="1"/>
    <xf numFmtId="0" fontId="2" fillId="2" borderId="11" xfId="0" applyFont="1" applyFill="1" applyBorder="1" applyAlignment="1">
      <alignment horizontal="left" vertical="center" wrapText="1"/>
    </xf>
    <xf numFmtId="0" fontId="12" fillId="2" borderId="11" xfId="0" applyFont="1" applyFill="1" applyBorder="1"/>
    <xf numFmtId="0" fontId="12" fillId="2" borderId="11" xfId="0" applyFont="1" applyFill="1" applyBorder="1" applyAlignment="1">
      <alignment horizontal="center"/>
    </xf>
    <xf numFmtId="167" fontId="12" fillId="2" borderId="17" xfId="0" applyNumberFormat="1" applyFont="1" applyFill="1" applyBorder="1" applyAlignment="1">
      <alignment horizontal="center"/>
    </xf>
    <xf numFmtId="167" fontId="12" fillId="2" borderId="28" xfId="0" applyNumberFormat="1" applyFont="1" applyFill="1" applyBorder="1" applyAlignment="1">
      <alignment horizontal="center"/>
    </xf>
    <xf numFmtId="167" fontId="12" fillId="2" borderId="29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30" xfId="0" applyFont="1" applyFill="1" applyBorder="1"/>
    <xf numFmtId="0" fontId="13" fillId="2" borderId="31" xfId="0" applyFont="1" applyFill="1" applyBorder="1"/>
    <xf numFmtId="0" fontId="12" fillId="2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center"/>
    </xf>
    <xf numFmtId="167" fontId="12" fillId="2" borderId="27" xfId="0" applyNumberFormat="1" applyFont="1" applyFill="1" applyBorder="1" applyAlignment="1">
      <alignment horizontal="center"/>
    </xf>
    <xf numFmtId="167" fontId="12" fillId="2" borderId="32" xfId="0" applyNumberFormat="1" applyFont="1" applyFill="1" applyBorder="1" applyAlignment="1">
      <alignment horizontal="center"/>
    </xf>
    <xf numFmtId="167" fontId="12" fillId="2" borderId="33" xfId="0" applyNumberFormat="1" applyFont="1" applyFill="1" applyBorder="1" applyAlignment="1">
      <alignment horizontal="center"/>
    </xf>
    <xf numFmtId="0" fontId="12" fillId="2" borderId="0" xfId="0" applyFont="1" applyFill="1"/>
    <xf numFmtId="0" fontId="12" fillId="2" borderId="14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/>
    </xf>
    <xf numFmtId="0" fontId="12" fillId="2" borderId="12" xfId="0" applyFont="1" applyFill="1" applyBorder="1"/>
    <xf numFmtId="0" fontId="12" fillId="2" borderId="13" xfId="0" applyFont="1" applyFill="1" applyBorder="1"/>
    <xf numFmtId="0" fontId="12" fillId="2" borderId="0" xfId="0" applyFont="1" applyFill="1" applyAlignment="1">
      <alignment horizontal="right"/>
    </xf>
    <xf numFmtId="171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0" fontId="12" fillId="2" borderId="15" xfId="0" applyNumberFormat="1" applyFont="1" applyFill="1" applyBorder="1" applyAlignment="1">
      <alignment horizontal="center" vertical="center"/>
    </xf>
    <xf numFmtId="10" fontId="12" fillId="2" borderId="10" xfId="0" applyNumberFormat="1" applyFont="1" applyFill="1" applyBorder="1" applyAlignment="1">
      <alignment horizontal="center" vertical="center"/>
    </xf>
    <xf numFmtId="10" fontId="12" fillId="2" borderId="35" xfId="0" applyNumberFormat="1" applyFont="1" applyFill="1" applyBorder="1" applyAlignment="1">
      <alignment horizontal="center" vertical="center"/>
    </xf>
    <xf numFmtId="2" fontId="12" fillId="2" borderId="23" xfId="0" applyNumberFormat="1" applyFont="1" applyFill="1" applyBorder="1" applyAlignment="1">
      <alignment horizontal="center"/>
    </xf>
    <xf numFmtId="2" fontId="12" fillId="2" borderId="24" xfId="0" applyNumberFormat="1" applyFont="1" applyFill="1" applyBorder="1" applyAlignment="1">
      <alignment horizontal="center"/>
    </xf>
    <xf numFmtId="2" fontId="12" fillId="2" borderId="25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1" fontId="13" fillId="5" borderId="36" xfId="0" applyNumberFormat="1" applyFont="1" applyFill="1" applyBorder="1" applyAlignment="1">
      <alignment horizontal="center"/>
    </xf>
    <xf numFmtId="0" fontId="12" fillId="2" borderId="37" xfId="0" applyFont="1" applyFill="1" applyBorder="1" applyAlignment="1">
      <alignment horizontal="right"/>
    </xf>
    <xf numFmtId="0" fontId="12" fillId="2" borderId="16" xfId="0" applyFont="1" applyFill="1" applyBorder="1" applyAlignment="1">
      <alignment horizontal="right"/>
    </xf>
    <xf numFmtId="2" fontId="12" fillId="5" borderId="38" xfId="0" applyNumberFormat="1" applyFont="1" applyFill="1" applyBorder="1" applyAlignment="1">
      <alignment horizontal="center"/>
    </xf>
    <xf numFmtId="2" fontId="12" fillId="6" borderId="38" xfId="0" applyNumberFormat="1" applyFont="1" applyFill="1" applyBorder="1" applyAlignment="1">
      <alignment horizontal="center"/>
    </xf>
    <xf numFmtId="0" fontId="12" fillId="2" borderId="36" xfId="0" applyFont="1" applyFill="1" applyBorder="1" applyAlignment="1">
      <alignment horizontal="right"/>
    </xf>
    <xf numFmtId="2" fontId="12" fillId="5" borderId="17" xfId="0" applyNumberFormat="1" applyFont="1" applyFill="1" applyBorder="1" applyAlignment="1">
      <alignment horizontal="center"/>
    </xf>
    <xf numFmtId="0" fontId="12" fillId="2" borderId="5" xfId="0" applyFont="1" applyFill="1" applyBorder="1" applyAlignment="1">
      <alignment horizontal="right"/>
    </xf>
    <xf numFmtId="167" fontId="13" fillId="6" borderId="5" xfId="0" applyNumberFormat="1" applyFont="1" applyFill="1" applyBorder="1" applyAlignment="1">
      <alignment horizontal="center"/>
    </xf>
    <xf numFmtId="0" fontId="12" fillId="2" borderId="34" xfId="0" applyFont="1" applyFill="1" applyBorder="1" applyAlignment="1">
      <alignment horizontal="right"/>
    </xf>
    <xf numFmtId="0" fontId="12" fillId="2" borderId="0" xfId="0" applyFont="1" applyFill="1" applyAlignment="1">
      <alignment horizontal="right"/>
    </xf>
    <xf numFmtId="172" fontId="13" fillId="2" borderId="0" xfId="0" applyNumberFormat="1" applyFont="1" applyFill="1" applyAlignment="1">
      <alignment horizontal="center"/>
    </xf>
    <xf numFmtId="0" fontId="12" fillId="2" borderId="12" xfId="0" applyFont="1" applyFill="1" applyBorder="1" applyProtection="1">
      <protection locked="0"/>
    </xf>
    <xf numFmtId="0" fontId="13" fillId="2" borderId="13" xfId="0" applyFont="1" applyFill="1" applyBorder="1" applyProtection="1">
      <protection locked="0"/>
    </xf>
    <xf numFmtId="0" fontId="18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18" fillId="3" borderId="0" xfId="0" applyFont="1" applyFill="1" applyAlignment="1" applyProtection="1">
      <alignment horizontal="left"/>
      <protection locked="0"/>
    </xf>
    <xf numFmtId="0" fontId="18" fillId="2" borderId="0" xfId="0" applyFont="1" applyFill="1"/>
    <xf numFmtId="169" fontId="18" fillId="3" borderId="0" xfId="0" applyNumberFormat="1" applyFont="1" applyFill="1" applyAlignment="1" applyProtection="1">
      <alignment horizontal="left"/>
      <protection locked="0"/>
    </xf>
    <xf numFmtId="0" fontId="19" fillId="3" borderId="15" xfId="0" applyFont="1" applyFill="1" applyBorder="1" applyAlignment="1" applyProtection="1">
      <alignment horizontal="center"/>
      <protection locked="0"/>
    </xf>
    <xf numFmtId="0" fontId="19" fillId="3" borderId="10" xfId="0" applyFont="1" applyFill="1" applyBorder="1" applyAlignment="1" applyProtection="1">
      <alignment horizontal="center"/>
      <protection locked="0"/>
    </xf>
    <xf numFmtId="0" fontId="19" fillId="3" borderId="39" xfId="0" applyFont="1" applyFill="1" applyBorder="1" applyAlignment="1" applyProtection="1">
      <alignment horizontal="center"/>
      <protection locked="0"/>
    </xf>
    <xf numFmtId="0" fontId="19" fillId="3" borderId="8" xfId="0" applyFont="1" applyFill="1" applyBorder="1" applyAlignment="1" applyProtection="1">
      <alignment horizontal="center"/>
      <protection locked="0"/>
    </xf>
    <xf numFmtId="0" fontId="19" fillId="3" borderId="40" xfId="0" applyFont="1" applyFill="1" applyBorder="1" applyAlignment="1" applyProtection="1">
      <alignment horizontal="center"/>
      <protection locked="0"/>
    </xf>
    <xf numFmtId="0" fontId="19" fillId="3" borderId="5" xfId="0" applyFont="1" applyFill="1" applyBorder="1" applyAlignment="1" applyProtection="1">
      <alignment horizontal="center"/>
      <protection locked="0"/>
    </xf>
    <xf numFmtId="0" fontId="19" fillId="3" borderId="41" xfId="0" applyFont="1" applyFill="1" applyBorder="1" applyAlignment="1" applyProtection="1">
      <alignment horizontal="center"/>
      <protection locked="0"/>
    </xf>
    <xf numFmtId="0" fontId="19" fillId="3" borderId="38" xfId="0" applyFont="1" applyFill="1" applyBorder="1" applyAlignment="1" applyProtection="1">
      <alignment horizontal="center"/>
      <protection locked="0"/>
    </xf>
    <xf numFmtId="171" fontId="19" fillId="3" borderId="0" xfId="0" applyNumberFormat="1" applyFont="1" applyFill="1" applyAlignment="1" applyProtection="1">
      <alignment horizontal="center"/>
      <protection locked="0"/>
    </xf>
    <xf numFmtId="173" fontId="19" fillId="3" borderId="0" xfId="0" applyNumberFormat="1" applyFont="1" applyFill="1" applyAlignment="1" applyProtection="1">
      <alignment horizontal="center"/>
      <protection locked="0"/>
    </xf>
    <xf numFmtId="0" fontId="19" fillId="3" borderId="14" xfId="0" applyFont="1" applyFill="1" applyBorder="1" applyAlignment="1" applyProtection="1">
      <alignment horizontal="center"/>
      <protection locked="0"/>
    </xf>
    <xf numFmtId="0" fontId="19" fillId="3" borderId="34" xfId="0" applyFont="1" applyFill="1" applyBorder="1" applyAlignment="1" applyProtection="1">
      <alignment horizontal="center"/>
      <protection locked="0"/>
    </xf>
    <xf numFmtId="2" fontId="18" fillId="2" borderId="35" xfId="0" applyNumberFormat="1" applyFont="1" applyFill="1" applyBorder="1" applyAlignment="1">
      <alignment horizontal="center"/>
    </xf>
    <xf numFmtId="10" fontId="19" fillId="6" borderId="19" xfId="0" applyNumberFormat="1" applyFont="1" applyFill="1" applyBorder="1" applyAlignment="1">
      <alignment horizontal="center"/>
    </xf>
    <xf numFmtId="10" fontId="19" fillId="5" borderId="42" xfId="0" applyNumberFormat="1" applyFont="1" applyFill="1" applyBorder="1" applyAlignment="1">
      <alignment horizontal="center"/>
    </xf>
    <xf numFmtId="0" fontId="19" fillId="6" borderId="43" xfId="0" applyFont="1" applyFill="1" applyBorder="1" applyAlignment="1">
      <alignment horizontal="center"/>
    </xf>
    <xf numFmtId="2" fontId="19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right"/>
    </xf>
    <xf numFmtId="174" fontId="19" fillId="2" borderId="0" xfId="0" applyNumberFormat="1" applyFont="1" applyFill="1" applyAlignment="1">
      <alignment horizontal="center"/>
    </xf>
    <xf numFmtId="166" fontId="13" fillId="2" borderId="0" xfId="0" applyNumberFormat="1" applyFont="1" applyFill="1" applyAlignment="1" applyProtection="1">
      <alignment horizontal="center"/>
      <protection locked="0"/>
    </xf>
    <xf numFmtId="0" fontId="18" fillId="2" borderId="0" xfId="0" applyFont="1" applyFill="1" applyProtection="1">
      <protection locked="0"/>
    </xf>
    <xf numFmtId="0" fontId="3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2" fillId="2" borderId="0" xfId="0" applyFont="1" applyFill="1" applyAlignment="1">
      <alignment horizontal="left"/>
    </xf>
    <xf numFmtId="169" fontId="12" fillId="2" borderId="0" xfId="0" applyNumberFormat="1" applyFont="1" applyFill="1" applyAlignment="1">
      <alignment horizontal="left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16" fillId="2" borderId="0" xfId="0" applyFont="1" applyFill="1"/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7" fillId="2" borderId="0" xfId="0" applyFont="1" applyFill="1"/>
    <xf numFmtId="0" fontId="2" fillId="2" borderId="0" xfId="0" applyFont="1" applyFill="1" applyAlignment="1">
      <alignment horizontal="left" vertical="center" wrapText="1"/>
    </xf>
    <xf numFmtId="170" fontId="13" fillId="2" borderId="0" xfId="0" applyNumberFormat="1" applyFont="1" applyFill="1" applyAlignment="1">
      <alignment horizontal="center"/>
    </xf>
    <xf numFmtId="0" fontId="12" fillId="2" borderId="14" xfId="0" applyFont="1" applyFill="1" applyBorder="1" applyAlignment="1">
      <alignment horizontal="right"/>
    </xf>
    <xf numFmtId="0" fontId="12" fillId="2" borderId="8" xfId="0" applyFont="1" applyFill="1" applyBorder="1" applyAlignment="1">
      <alignment horizontal="right"/>
    </xf>
    <xf numFmtId="0" fontId="12" fillId="2" borderId="10" xfId="0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center"/>
    </xf>
    <xf numFmtId="0" fontId="13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12" fillId="2" borderId="0" xfId="0" applyFont="1" applyFill="1"/>
    <xf numFmtId="0" fontId="12" fillId="2" borderId="19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right"/>
    </xf>
    <xf numFmtId="1" fontId="13" fillId="5" borderId="20" xfId="0" applyNumberFormat="1" applyFont="1" applyFill="1" applyBorder="1" applyAlignment="1">
      <alignment horizontal="center"/>
    </xf>
    <xf numFmtId="167" fontId="13" fillId="5" borderId="21" xfId="0" applyNumberFormat="1" applyFont="1" applyFill="1" applyBorder="1" applyAlignment="1">
      <alignment horizontal="center"/>
    </xf>
    <xf numFmtId="2" fontId="12" fillId="5" borderId="7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2" fontId="12" fillId="6" borderId="7" xfId="0" applyNumberFormat="1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2" fontId="12" fillId="5" borderId="9" xfId="0" applyNumberFormat="1" applyFont="1" applyFill="1" applyBorder="1" applyAlignment="1">
      <alignment horizontal="center"/>
    </xf>
    <xf numFmtId="0" fontId="12" fillId="2" borderId="7" xfId="0" applyFont="1" applyFill="1" applyBorder="1" applyAlignment="1">
      <alignment horizontal="right"/>
    </xf>
    <xf numFmtId="0" fontId="12" fillId="2" borderId="9" xfId="0" applyFont="1" applyFill="1" applyBorder="1" applyAlignment="1">
      <alignment horizontal="right"/>
    </xf>
    <xf numFmtId="0" fontId="12" fillId="2" borderId="22" xfId="0" applyFont="1" applyFill="1" applyBorder="1" applyAlignment="1">
      <alignment horizontal="right"/>
    </xf>
    <xf numFmtId="10" fontId="12" fillId="5" borderId="7" xfId="0" applyNumberFormat="1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3" fillId="2" borderId="0" xfId="0" applyFont="1" applyFill="1" applyAlignment="1">
      <alignment horizontal="left"/>
    </xf>
    <xf numFmtId="0" fontId="13" fillId="2" borderId="23" xfId="0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/>
    <xf numFmtId="167" fontId="13" fillId="5" borderId="26" xfId="0" applyNumberFormat="1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167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3" fillId="2" borderId="27" xfId="0" applyFont="1" applyFill="1" applyBorder="1" applyAlignment="1">
      <alignment horizontal="center"/>
    </xf>
    <xf numFmtId="0" fontId="12" fillId="2" borderId="12" xfId="0" applyFont="1" applyFill="1" applyBorder="1"/>
    <xf numFmtId="0" fontId="12" fillId="2" borderId="13" xfId="0" applyFont="1" applyFill="1" applyBorder="1"/>
    <xf numFmtId="0" fontId="2" fillId="2" borderId="11" xfId="0" applyFont="1" applyFill="1" applyBorder="1" applyAlignment="1">
      <alignment horizontal="left" vertical="center" wrapText="1"/>
    </xf>
    <xf numFmtId="0" fontId="12" fillId="2" borderId="11" xfId="0" applyFont="1" applyFill="1" applyBorder="1"/>
    <xf numFmtId="0" fontId="12" fillId="2" borderId="11" xfId="0" applyFont="1" applyFill="1" applyBorder="1" applyAlignment="1">
      <alignment horizontal="center"/>
    </xf>
    <xf numFmtId="167" fontId="12" fillId="2" borderId="17" xfId="0" applyNumberFormat="1" applyFont="1" applyFill="1" applyBorder="1" applyAlignment="1">
      <alignment horizontal="center"/>
    </xf>
    <xf numFmtId="167" fontId="12" fillId="2" borderId="28" xfId="0" applyNumberFormat="1" applyFont="1" applyFill="1" applyBorder="1" applyAlignment="1">
      <alignment horizontal="center"/>
    </xf>
    <xf numFmtId="167" fontId="12" fillId="2" borderId="29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30" xfId="0" applyFont="1" applyFill="1" applyBorder="1"/>
    <xf numFmtId="0" fontId="13" fillId="2" borderId="31" xfId="0" applyFont="1" applyFill="1" applyBorder="1"/>
    <xf numFmtId="0" fontId="12" fillId="2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center"/>
    </xf>
    <xf numFmtId="167" fontId="12" fillId="2" borderId="27" xfId="0" applyNumberFormat="1" applyFont="1" applyFill="1" applyBorder="1" applyAlignment="1">
      <alignment horizontal="center"/>
    </xf>
    <xf numFmtId="167" fontId="12" fillId="2" borderId="32" xfId="0" applyNumberFormat="1" applyFont="1" applyFill="1" applyBorder="1" applyAlignment="1">
      <alignment horizontal="center"/>
    </xf>
    <xf numFmtId="167" fontId="12" fillId="2" borderId="33" xfId="0" applyNumberFormat="1" applyFont="1" applyFill="1" applyBorder="1" applyAlignment="1">
      <alignment horizontal="center"/>
    </xf>
    <xf numFmtId="0" fontId="12" fillId="2" borderId="0" xfId="0" applyFont="1" applyFill="1"/>
    <xf numFmtId="0" fontId="12" fillId="2" borderId="14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/>
    </xf>
    <xf numFmtId="0" fontId="12" fillId="2" borderId="12" xfId="0" applyFont="1" applyFill="1" applyBorder="1"/>
    <xf numFmtId="0" fontId="12" fillId="2" borderId="13" xfId="0" applyFont="1" applyFill="1" applyBorder="1"/>
    <xf numFmtId="0" fontId="12" fillId="2" borderId="0" xfId="0" applyFont="1" applyFill="1" applyAlignment="1">
      <alignment horizontal="right"/>
    </xf>
    <xf numFmtId="171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0" fontId="12" fillId="2" borderId="15" xfId="0" applyNumberFormat="1" applyFont="1" applyFill="1" applyBorder="1" applyAlignment="1">
      <alignment horizontal="center" vertical="center"/>
    </xf>
    <xf numFmtId="10" fontId="12" fillId="2" borderId="10" xfId="0" applyNumberFormat="1" applyFont="1" applyFill="1" applyBorder="1" applyAlignment="1">
      <alignment horizontal="center" vertical="center"/>
    </xf>
    <xf numFmtId="10" fontId="12" fillId="2" borderId="35" xfId="0" applyNumberFormat="1" applyFont="1" applyFill="1" applyBorder="1" applyAlignment="1">
      <alignment horizontal="center" vertical="center"/>
    </xf>
    <xf numFmtId="2" fontId="12" fillId="2" borderId="23" xfId="0" applyNumberFormat="1" applyFont="1" applyFill="1" applyBorder="1" applyAlignment="1">
      <alignment horizontal="center"/>
    </xf>
    <xf numFmtId="2" fontId="12" fillId="2" borderId="24" xfId="0" applyNumberFormat="1" applyFont="1" applyFill="1" applyBorder="1" applyAlignment="1">
      <alignment horizontal="center"/>
    </xf>
    <xf numFmtId="2" fontId="12" fillId="2" borderId="25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1" fontId="13" fillId="5" borderId="36" xfId="0" applyNumberFormat="1" applyFont="1" applyFill="1" applyBorder="1" applyAlignment="1">
      <alignment horizontal="center"/>
    </xf>
    <xf numFmtId="0" fontId="12" fillId="2" borderId="37" xfId="0" applyFont="1" applyFill="1" applyBorder="1" applyAlignment="1">
      <alignment horizontal="right"/>
    </xf>
    <xf numFmtId="0" fontId="12" fillId="2" borderId="16" xfId="0" applyFont="1" applyFill="1" applyBorder="1" applyAlignment="1">
      <alignment horizontal="right"/>
    </xf>
    <xf numFmtId="2" fontId="12" fillId="5" borderId="38" xfId="0" applyNumberFormat="1" applyFont="1" applyFill="1" applyBorder="1" applyAlignment="1">
      <alignment horizontal="center"/>
    </xf>
    <xf numFmtId="2" fontId="12" fillId="6" borderId="38" xfId="0" applyNumberFormat="1" applyFont="1" applyFill="1" applyBorder="1" applyAlignment="1">
      <alignment horizontal="center"/>
    </xf>
    <xf numFmtId="0" fontId="12" fillId="2" borderId="36" xfId="0" applyFont="1" applyFill="1" applyBorder="1" applyAlignment="1">
      <alignment horizontal="right"/>
    </xf>
    <xf numFmtId="2" fontId="12" fillId="5" borderId="17" xfId="0" applyNumberFormat="1" applyFont="1" applyFill="1" applyBorder="1" applyAlignment="1">
      <alignment horizontal="center"/>
    </xf>
    <xf numFmtId="0" fontId="12" fillId="2" borderId="5" xfId="0" applyFont="1" applyFill="1" applyBorder="1" applyAlignment="1">
      <alignment horizontal="right"/>
    </xf>
    <xf numFmtId="167" fontId="13" fillId="6" borderId="5" xfId="0" applyNumberFormat="1" applyFont="1" applyFill="1" applyBorder="1" applyAlignment="1">
      <alignment horizontal="center"/>
    </xf>
    <xf numFmtId="0" fontId="12" fillId="2" borderId="34" xfId="0" applyFont="1" applyFill="1" applyBorder="1" applyAlignment="1">
      <alignment horizontal="right"/>
    </xf>
    <xf numFmtId="0" fontId="12" fillId="2" borderId="0" xfId="0" applyFont="1" applyFill="1" applyAlignment="1">
      <alignment horizontal="right"/>
    </xf>
    <xf numFmtId="172" fontId="13" fillId="2" borderId="0" xfId="0" applyNumberFormat="1" applyFont="1" applyFill="1" applyAlignment="1">
      <alignment horizontal="center"/>
    </xf>
    <xf numFmtId="0" fontId="12" fillId="2" borderId="12" xfId="0" applyFont="1" applyFill="1" applyBorder="1" applyProtection="1">
      <protection locked="0"/>
    </xf>
    <xf numFmtId="0" fontId="13" fillId="2" borderId="13" xfId="0" applyFont="1" applyFill="1" applyBorder="1" applyProtection="1">
      <protection locked="0"/>
    </xf>
    <xf numFmtId="0" fontId="18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18" fillId="3" borderId="0" xfId="0" applyFont="1" applyFill="1" applyAlignment="1" applyProtection="1">
      <alignment horizontal="left"/>
      <protection locked="0"/>
    </xf>
    <xf numFmtId="0" fontId="18" fillId="2" borderId="0" xfId="0" applyFont="1" applyFill="1"/>
    <xf numFmtId="169" fontId="18" fillId="3" borderId="0" xfId="0" applyNumberFormat="1" applyFont="1" applyFill="1" applyAlignment="1" applyProtection="1">
      <alignment horizontal="left"/>
      <protection locked="0"/>
    </xf>
    <xf numFmtId="0" fontId="19" fillId="3" borderId="15" xfId="0" applyFont="1" applyFill="1" applyBorder="1" applyAlignment="1" applyProtection="1">
      <alignment horizontal="center"/>
      <protection locked="0"/>
    </xf>
    <xf numFmtId="0" fontId="19" fillId="3" borderId="10" xfId="0" applyFont="1" applyFill="1" applyBorder="1" applyAlignment="1" applyProtection="1">
      <alignment horizontal="center"/>
      <protection locked="0"/>
    </xf>
    <xf numFmtId="0" fontId="19" fillId="3" borderId="39" xfId="0" applyFont="1" applyFill="1" applyBorder="1" applyAlignment="1" applyProtection="1">
      <alignment horizontal="center"/>
      <protection locked="0"/>
    </xf>
    <xf numFmtId="0" fontId="19" fillId="3" borderId="8" xfId="0" applyFont="1" applyFill="1" applyBorder="1" applyAlignment="1" applyProtection="1">
      <alignment horizontal="center"/>
      <protection locked="0"/>
    </xf>
    <xf numFmtId="0" fontId="19" fillId="3" borderId="40" xfId="0" applyFont="1" applyFill="1" applyBorder="1" applyAlignment="1" applyProtection="1">
      <alignment horizontal="center"/>
      <protection locked="0"/>
    </xf>
    <xf numFmtId="0" fontId="19" fillId="3" borderId="5" xfId="0" applyFont="1" applyFill="1" applyBorder="1" applyAlignment="1" applyProtection="1">
      <alignment horizontal="center"/>
      <protection locked="0"/>
    </xf>
    <xf numFmtId="0" fontId="19" fillId="3" borderId="41" xfId="0" applyFont="1" applyFill="1" applyBorder="1" applyAlignment="1" applyProtection="1">
      <alignment horizontal="center"/>
      <protection locked="0"/>
    </xf>
    <xf numFmtId="0" fontId="19" fillId="3" borderId="38" xfId="0" applyFont="1" applyFill="1" applyBorder="1" applyAlignment="1" applyProtection="1">
      <alignment horizontal="center"/>
      <protection locked="0"/>
    </xf>
    <xf numFmtId="171" fontId="19" fillId="3" borderId="0" xfId="0" applyNumberFormat="1" applyFont="1" applyFill="1" applyAlignment="1" applyProtection="1">
      <alignment horizontal="center"/>
      <protection locked="0"/>
    </xf>
    <xf numFmtId="173" fontId="19" fillId="3" borderId="0" xfId="0" applyNumberFormat="1" applyFont="1" applyFill="1" applyAlignment="1" applyProtection="1">
      <alignment horizontal="center"/>
      <protection locked="0"/>
    </xf>
    <xf numFmtId="0" fontId="19" fillId="3" borderId="14" xfId="0" applyFont="1" applyFill="1" applyBorder="1" applyAlignment="1" applyProtection="1">
      <alignment horizontal="center"/>
      <protection locked="0"/>
    </xf>
    <xf numFmtId="0" fontId="19" fillId="3" borderId="34" xfId="0" applyFont="1" applyFill="1" applyBorder="1" applyAlignment="1" applyProtection="1">
      <alignment horizontal="center"/>
      <protection locked="0"/>
    </xf>
    <xf numFmtId="2" fontId="18" fillId="2" borderId="35" xfId="0" applyNumberFormat="1" applyFont="1" applyFill="1" applyBorder="1" applyAlignment="1">
      <alignment horizontal="center"/>
    </xf>
    <xf numFmtId="10" fontId="19" fillId="6" borderId="19" xfId="0" applyNumberFormat="1" applyFont="1" applyFill="1" applyBorder="1" applyAlignment="1">
      <alignment horizontal="center"/>
    </xf>
    <xf numFmtId="10" fontId="19" fillId="5" borderId="42" xfId="0" applyNumberFormat="1" applyFont="1" applyFill="1" applyBorder="1" applyAlignment="1">
      <alignment horizontal="center"/>
    </xf>
    <xf numFmtId="0" fontId="19" fillId="6" borderId="43" xfId="0" applyFont="1" applyFill="1" applyBorder="1" applyAlignment="1">
      <alignment horizontal="center"/>
    </xf>
    <xf numFmtId="2" fontId="19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right"/>
    </xf>
    <xf numFmtId="174" fontId="19" fillId="2" borderId="0" xfId="0" applyNumberFormat="1" applyFont="1" applyFill="1" applyAlignment="1">
      <alignment horizontal="center"/>
    </xf>
    <xf numFmtId="166" fontId="13" fillId="2" borderId="0" xfId="0" applyNumberFormat="1" applyFont="1" applyFill="1" applyAlignment="1" applyProtection="1">
      <alignment horizontal="center"/>
      <protection locked="0"/>
    </xf>
    <xf numFmtId="0" fontId="18" fillId="2" borderId="0" xfId="0" applyFont="1" applyFill="1" applyProtection="1">
      <protection locked="0"/>
    </xf>
    <xf numFmtId="0" fontId="3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2" fillId="2" borderId="0" xfId="0" applyFont="1" applyFill="1" applyAlignment="1">
      <alignment horizontal="left"/>
    </xf>
    <xf numFmtId="169" fontId="12" fillId="2" borderId="0" xfId="0" applyNumberFormat="1" applyFont="1" applyFill="1" applyAlignment="1">
      <alignment horizontal="left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16" fillId="2" borderId="0" xfId="0" applyFont="1" applyFill="1"/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7" fillId="2" borderId="0" xfId="0" applyFont="1" applyFill="1"/>
    <xf numFmtId="0" fontId="2" fillId="2" borderId="0" xfId="0" applyFont="1" applyFill="1" applyAlignment="1">
      <alignment horizontal="left" vertical="center" wrapText="1"/>
    </xf>
    <xf numFmtId="170" fontId="13" fillId="2" borderId="0" xfId="0" applyNumberFormat="1" applyFont="1" applyFill="1" applyAlignment="1">
      <alignment horizontal="center"/>
    </xf>
    <xf numFmtId="0" fontId="12" fillId="2" borderId="14" xfId="0" applyFont="1" applyFill="1" applyBorder="1" applyAlignment="1">
      <alignment horizontal="right"/>
    </xf>
    <xf numFmtId="0" fontId="12" fillId="2" borderId="8" xfId="0" applyFont="1" applyFill="1" applyBorder="1" applyAlignment="1">
      <alignment horizontal="right"/>
    </xf>
    <xf numFmtId="0" fontId="12" fillId="2" borderId="10" xfId="0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center"/>
    </xf>
    <xf numFmtId="0" fontId="13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12" fillId="2" borderId="0" xfId="0" applyFont="1" applyFill="1"/>
    <xf numFmtId="0" fontId="12" fillId="2" borderId="19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right"/>
    </xf>
    <xf numFmtId="1" fontId="13" fillId="5" borderId="20" xfId="0" applyNumberFormat="1" applyFont="1" applyFill="1" applyBorder="1" applyAlignment="1">
      <alignment horizontal="center"/>
    </xf>
    <xf numFmtId="167" fontId="13" fillId="5" borderId="21" xfId="0" applyNumberFormat="1" applyFont="1" applyFill="1" applyBorder="1" applyAlignment="1">
      <alignment horizontal="center"/>
    </xf>
    <xf numFmtId="2" fontId="12" fillId="5" borderId="7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2" fontId="12" fillId="6" borderId="7" xfId="0" applyNumberFormat="1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2" fontId="12" fillId="5" borderId="9" xfId="0" applyNumberFormat="1" applyFont="1" applyFill="1" applyBorder="1" applyAlignment="1">
      <alignment horizontal="center"/>
    </xf>
    <xf numFmtId="0" fontId="12" fillId="2" borderId="7" xfId="0" applyFont="1" applyFill="1" applyBorder="1" applyAlignment="1">
      <alignment horizontal="right"/>
    </xf>
    <xf numFmtId="0" fontId="12" fillId="2" borderId="9" xfId="0" applyFont="1" applyFill="1" applyBorder="1" applyAlignment="1">
      <alignment horizontal="right"/>
    </xf>
    <xf numFmtId="0" fontId="12" fillId="2" borderId="22" xfId="0" applyFont="1" applyFill="1" applyBorder="1" applyAlignment="1">
      <alignment horizontal="right"/>
    </xf>
    <xf numFmtId="10" fontId="12" fillId="5" borderId="7" xfId="0" applyNumberFormat="1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3" fillId="2" borderId="0" xfId="0" applyFont="1" applyFill="1" applyAlignment="1">
      <alignment horizontal="left"/>
    </xf>
    <xf numFmtId="0" fontId="13" fillId="2" borderId="23" xfId="0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/>
    <xf numFmtId="167" fontId="13" fillId="5" borderId="26" xfId="0" applyNumberFormat="1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167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3" fillId="2" borderId="27" xfId="0" applyFont="1" applyFill="1" applyBorder="1" applyAlignment="1">
      <alignment horizontal="center"/>
    </xf>
    <xf numFmtId="0" fontId="12" fillId="2" borderId="12" xfId="0" applyFont="1" applyFill="1" applyBorder="1"/>
    <xf numFmtId="0" fontId="12" fillId="2" borderId="13" xfId="0" applyFont="1" applyFill="1" applyBorder="1"/>
    <xf numFmtId="0" fontId="2" fillId="2" borderId="11" xfId="0" applyFont="1" applyFill="1" applyBorder="1" applyAlignment="1">
      <alignment horizontal="left" vertical="center" wrapText="1"/>
    </xf>
    <xf numFmtId="0" fontId="12" fillId="2" borderId="11" xfId="0" applyFont="1" applyFill="1" applyBorder="1"/>
    <xf numFmtId="0" fontId="12" fillId="2" borderId="11" xfId="0" applyFont="1" applyFill="1" applyBorder="1" applyAlignment="1">
      <alignment horizontal="center"/>
    </xf>
    <xf numFmtId="167" fontId="12" fillId="2" borderId="17" xfId="0" applyNumberFormat="1" applyFont="1" applyFill="1" applyBorder="1" applyAlignment="1">
      <alignment horizontal="center"/>
    </xf>
    <xf numFmtId="167" fontId="12" fillId="2" borderId="28" xfId="0" applyNumberFormat="1" applyFont="1" applyFill="1" applyBorder="1" applyAlignment="1">
      <alignment horizontal="center"/>
    </xf>
    <xf numFmtId="167" fontId="12" fillId="2" borderId="29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30" xfId="0" applyFont="1" applyFill="1" applyBorder="1"/>
    <xf numFmtId="0" fontId="13" fillId="2" borderId="31" xfId="0" applyFont="1" applyFill="1" applyBorder="1"/>
    <xf numFmtId="0" fontId="12" fillId="2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center"/>
    </xf>
    <xf numFmtId="167" fontId="12" fillId="2" borderId="27" xfId="0" applyNumberFormat="1" applyFont="1" applyFill="1" applyBorder="1" applyAlignment="1">
      <alignment horizontal="center"/>
    </xf>
    <xf numFmtId="167" fontId="12" fillId="2" borderId="32" xfId="0" applyNumberFormat="1" applyFont="1" applyFill="1" applyBorder="1" applyAlignment="1">
      <alignment horizontal="center"/>
    </xf>
    <xf numFmtId="167" fontId="12" fillId="2" borderId="33" xfId="0" applyNumberFormat="1" applyFont="1" applyFill="1" applyBorder="1" applyAlignment="1">
      <alignment horizontal="center"/>
    </xf>
    <xf numFmtId="0" fontId="12" fillId="2" borderId="0" xfId="0" applyFont="1" applyFill="1"/>
    <xf numFmtId="0" fontId="12" fillId="2" borderId="14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/>
    </xf>
    <xf numFmtId="0" fontId="12" fillId="2" borderId="12" xfId="0" applyFont="1" applyFill="1" applyBorder="1"/>
    <xf numFmtId="0" fontId="12" fillId="2" borderId="13" xfId="0" applyFont="1" applyFill="1" applyBorder="1"/>
    <xf numFmtId="0" fontId="12" fillId="2" borderId="0" xfId="0" applyFont="1" applyFill="1" applyAlignment="1">
      <alignment horizontal="right"/>
    </xf>
    <xf numFmtId="171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0" fontId="12" fillId="2" borderId="15" xfId="0" applyNumberFormat="1" applyFont="1" applyFill="1" applyBorder="1" applyAlignment="1">
      <alignment horizontal="center" vertical="center"/>
    </xf>
    <xf numFmtId="10" fontId="12" fillId="2" borderId="10" xfId="0" applyNumberFormat="1" applyFont="1" applyFill="1" applyBorder="1" applyAlignment="1">
      <alignment horizontal="center" vertical="center"/>
    </xf>
    <xf numFmtId="10" fontId="12" fillId="2" borderId="35" xfId="0" applyNumberFormat="1" applyFont="1" applyFill="1" applyBorder="1" applyAlignment="1">
      <alignment horizontal="center" vertical="center"/>
    </xf>
    <xf numFmtId="2" fontId="12" fillId="2" borderId="23" xfId="0" applyNumberFormat="1" applyFont="1" applyFill="1" applyBorder="1" applyAlignment="1">
      <alignment horizontal="center"/>
    </xf>
    <xf numFmtId="2" fontId="12" fillId="2" borderId="24" xfId="0" applyNumberFormat="1" applyFont="1" applyFill="1" applyBorder="1" applyAlignment="1">
      <alignment horizontal="center"/>
    </xf>
    <xf numFmtId="2" fontId="12" fillId="2" borderId="25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1" fontId="13" fillId="5" borderId="36" xfId="0" applyNumberFormat="1" applyFont="1" applyFill="1" applyBorder="1" applyAlignment="1">
      <alignment horizontal="center"/>
    </xf>
    <xf numFmtId="0" fontId="12" fillId="2" borderId="37" xfId="0" applyFont="1" applyFill="1" applyBorder="1" applyAlignment="1">
      <alignment horizontal="right"/>
    </xf>
    <xf numFmtId="0" fontId="12" fillId="2" borderId="16" xfId="0" applyFont="1" applyFill="1" applyBorder="1" applyAlignment="1">
      <alignment horizontal="right"/>
    </xf>
    <xf numFmtId="2" fontId="12" fillId="5" borderId="38" xfId="0" applyNumberFormat="1" applyFont="1" applyFill="1" applyBorder="1" applyAlignment="1">
      <alignment horizontal="center"/>
    </xf>
    <xf numFmtId="2" fontId="12" fillId="6" borderId="38" xfId="0" applyNumberFormat="1" applyFont="1" applyFill="1" applyBorder="1" applyAlignment="1">
      <alignment horizontal="center"/>
    </xf>
    <xf numFmtId="0" fontId="12" fillId="2" borderId="36" xfId="0" applyFont="1" applyFill="1" applyBorder="1" applyAlignment="1">
      <alignment horizontal="right"/>
    </xf>
    <xf numFmtId="2" fontId="12" fillId="5" borderId="17" xfId="0" applyNumberFormat="1" applyFont="1" applyFill="1" applyBorder="1" applyAlignment="1">
      <alignment horizontal="center"/>
    </xf>
    <xf numFmtId="0" fontId="12" fillId="2" borderId="5" xfId="0" applyFont="1" applyFill="1" applyBorder="1" applyAlignment="1">
      <alignment horizontal="right"/>
    </xf>
    <xf numFmtId="167" fontId="13" fillId="6" borderId="5" xfId="0" applyNumberFormat="1" applyFont="1" applyFill="1" applyBorder="1" applyAlignment="1">
      <alignment horizontal="center"/>
    </xf>
    <xf numFmtId="0" fontId="12" fillId="2" borderId="34" xfId="0" applyFont="1" applyFill="1" applyBorder="1" applyAlignment="1">
      <alignment horizontal="right"/>
    </xf>
    <xf numFmtId="0" fontId="12" fillId="2" borderId="0" xfId="0" applyFont="1" applyFill="1" applyAlignment="1">
      <alignment horizontal="right"/>
    </xf>
    <xf numFmtId="0" fontId="12" fillId="2" borderId="12" xfId="0" applyFont="1" applyFill="1" applyBorder="1" applyProtection="1">
      <protection locked="0"/>
    </xf>
    <xf numFmtId="0" fontId="13" fillId="2" borderId="13" xfId="0" applyFont="1" applyFill="1" applyBorder="1" applyProtection="1">
      <protection locked="0"/>
    </xf>
    <xf numFmtId="0" fontId="18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18" fillId="3" borderId="0" xfId="0" applyFont="1" applyFill="1" applyAlignment="1" applyProtection="1">
      <alignment horizontal="left"/>
      <protection locked="0"/>
    </xf>
    <xf numFmtId="0" fontId="18" fillId="2" borderId="0" xfId="0" applyFont="1" applyFill="1"/>
    <xf numFmtId="169" fontId="18" fillId="3" borderId="0" xfId="0" applyNumberFormat="1" applyFont="1" applyFill="1" applyAlignment="1" applyProtection="1">
      <alignment horizontal="left"/>
      <protection locked="0"/>
    </xf>
    <xf numFmtId="0" fontId="19" fillId="3" borderId="15" xfId="0" applyFont="1" applyFill="1" applyBorder="1" applyAlignment="1" applyProtection="1">
      <alignment horizontal="center"/>
      <protection locked="0"/>
    </xf>
    <xf numFmtId="0" fontId="19" fillId="3" borderId="10" xfId="0" applyFont="1" applyFill="1" applyBorder="1" applyAlignment="1" applyProtection="1">
      <alignment horizontal="center"/>
      <protection locked="0"/>
    </xf>
    <xf numFmtId="0" fontId="19" fillId="3" borderId="39" xfId="0" applyFont="1" applyFill="1" applyBorder="1" applyAlignment="1" applyProtection="1">
      <alignment horizontal="center"/>
      <protection locked="0"/>
    </xf>
    <xf numFmtId="0" fontId="19" fillId="3" borderId="8" xfId="0" applyFont="1" applyFill="1" applyBorder="1" applyAlignment="1" applyProtection="1">
      <alignment horizontal="center"/>
      <protection locked="0"/>
    </xf>
    <xf numFmtId="0" fontId="19" fillId="3" borderId="40" xfId="0" applyFont="1" applyFill="1" applyBorder="1" applyAlignment="1" applyProtection="1">
      <alignment horizontal="center"/>
      <protection locked="0"/>
    </xf>
    <xf numFmtId="0" fontId="19" fillId="3" borderId="5" xfId="0" applyFont="1" applyFill="1" applyBorder="1" applyAlignment="1" applyProtection="1">
      <alignment horizontal="center"/>
      <protection locked="0"/>
    </xf>
    <xf numFmtId="0" fontId="19" fillId="3" borderId="41" xfId="0" applyFont="1" applyFill="1" applyBorder="1" applyAlignment="1" applyProtection="1">
      <alignment horizontal="center"/>
      <protection locked="0"/>
    </xf>
    <xf numFmtId="0" fontId="19" fillId="3" borderId="38" xfId="0" applyFont="1" applyFill="1" applyBorder="1" applyAlignment="1" applyProtection="1">
      <alignment horizontal="center"/>
      <protection locked="0"/>
    </xf>
    <xf numFmtId="171" fontId="19" fillId="3" borderId="0" xfId="0" applyNumberFormat="1" applyFont="1" applyFill="1" applyAlignment="1" applyProtection="1">
      <alignment horizontal="center"/>
      <protection locked="0"/>
    </xf>
    <xf numFmtId="173" fontId="19" fillId="3" borderId="0" xfId="0" applyNumberFormat="1" applyFont="1" applyFill="1" applyAlignment="1" applyProtection="1">
      <alignment horizontal="center"/>
      <protection locked="0"/>
    </xf>
    <xf numFmtId="0" fontId="19" fillId="3" borderId="14" xfId="0" applyFont="1" applyFill="1" applyBorder="1" applyAlignment="1" applyProtection="1">
      <alignment horizontal="center"/>
      <protection locked="0"/>
    </xf>
    <xf numFmtId="0" fontId="19" fillId="3" borderId="34" xfId="0" applyFont="1" applyFill="1" applyBorder="1" applyAlignment="1" applyProtection="1">
      <alignment horizontal="center"/>
      <protection locked="0"/>
    </xf>
    <xf numFmtId="2" fontId="18" fillId="2" borderId="35" xfId="0" applyNumberFormat="1" applyFont="1" applyFill="1" applyBorder="1" applyAlignment="1">
      <alignment horizontal="center"/>
    </xf>
    <xf numFmtId="10" fontId="19" fillId="6" borderId="19" xfId="0" applyNumberFormat="1" applyFont="1" applyFill="1" applyBorder="1" applyAlignment="1">
      <alignment horizontal="center"/>
    </xf>
    <xf numFmtId="10" fontId="19" fillId="5" borderId="42" xfId="0" applyNumberFormat="1" applyFont="1" applyFill="1" applyBorder="1" applyAlignment="1">
      <alignment horizontal="center"/>
    </xf>
    <xf numFmtId="0" fontId="19" fillId="6" borderId="43" xfId="0" applyFont="1" applyFill="1" applyBorder="1" applyAlignment="1">
      <alignment horizontal="center"/>
    </xf>
    <xf numFmtId="2" fontId="19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right"/>
    </xf>
    <xf numFmtId="174" fontId="19" fillId="2" borderId="0" xfId="0" applyNumberFormat="1" applyFont="1" applyFill="1" applyAlignment="1">
      <alignment horizontal="center"/>
    </xf>
    <xf numFmtId="166" fontId="13" fillId="2" borderId="0" xfId="0" applyNumberFormat="1" applyFont="1" applyFill="1" applyAlignment="1" applyProtection="1">
      <alignment horizontal="center"/>
      <protection locked="0"/>
    </xf>
    <xf numFmtId="0" fontId="18" fillId="2" borderId="0" xfId="0" applyFont="1" applyFill="1" applyProtection="1">
      <protection locked="0"/>
    </xf>
    <xf numFmtId="166" fontId="19" fillId="3" borderId="39" xfId="0" applyNumberFormat="1" applyFont="1" applyFill="1" applyBorder="1" applyAlignment="1" applyProtection="1">
      <alignment horizontal="center"/>
      <protection locked="0"/>
    </xf>
    <xf numFmtId="166" fontId="19" fillId="3" borderId="8" xfId="0" applyNumberFormat="1" applyFont="1" applyFill="1" applyBorder="1" applyAlignment="1" applyProtection="1">
      <alignment horizontal="center"/>
      <protection locked="0"/>
    </xf>
    <xf numFmtId="166" fontId="12" fillId="2" borderId="27" xfId="0" applyNumberFormat="1" applyFont="1" applyFill="1" applyBorder="1" applyAlignment="1">
      <alignment horizontal="center"/>
    </xf>
    <xf numFmtId="166" fontId="12" fillId="2" borderId="32" xfId="0" applyNumberFormat="1" applyFont="1" applyFill="1" applyBorder="1" applyAlignment="1">
      <alignment horizontal="center"/>
    </xf>
    <xf numFmtId="166" fontId="12" fillId="2" borderId="33" xfId="0" applyNumberFormat="1" applyFont="1" applyFill="1" applyBorder="1" applyAlignment="1">
      <alignment horizontal="center"/>
    </xf>
    <xf numFmtId="166" fontId="12" fillId="2" borderId="17" xfId="0" applyNumberFormat="1" applyFont="1" applyFill="1" applyBorder="1" applyAlignment="1">
      <alignment horizontal="center"/>
    </xf>
    <xf numFmtId="166" fontId="12" fillId="2" borderId="28" xfId="0" applyNumberFormat="1" applyFont="1" applyFill="1" applyBorder="1" applyAlignment="1">
      <alignment horizontal="center"/>
    </xf>
    <xf numFmtId="166" fontId="12" fillId="2" borderId="29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8" fillId="3" borderId="0" xfId="0" applyFont="1" applyFill="1" applyAlignment="1" applyProtection="1">
      <alignment horizontal="left"/>
      <protection locked="0"/>
    </xf>
    <xf numFmtId="0" fontId="13" fillId="2" borderId="0" xfId="0" applyFont="1" applyFill="1" applyAlignment="1">
      <alignment horizontal="center"/>
    </xf>
    <xf numFmtId="0" fontId="2" fillId="2" borderId="1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19" fillId="3" borderId="0" xfId="0" applyFont="1" applyFill="1" applyAlignment="1" applyProtection="1">
      <alignment horizontal="left"/>
      <protection locked="0"/>
    </xf>
    <xf numFmtId="0" fontId="18" fillId="3" borderId="0" xfId="0" applyFont="1" applyFill="1" applyAlignment="1" applyProtection="1">
      <alignment horizontal="left"/>
      <protection locked="0"/>
    </xf>
    <xf numFmtId="0" fontId="13" fillId="2" borderId="0" xfId="0" applyFont="1" applyFill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4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166" fontId="19" fillId="3" borderId="23" xfId="0" applyNumberFormat="1" applyFont="1" applyFill="1" applyBorder="1" applyAlignment="1" applyProtection="1">
      <alignment horizontal="center" vertical="center"/>
      <protection locked="0"/>
    </xf>
    <xf numFmtId="166" fontId="19" fillId="3" borderId="24" xfId="0" applyNumberFormat="1" applyFont="1" applyFill="1" applyBorder="1" applyAlignment="1" applyProtection="1">
      <alignment horizontal="center" vertical="center"/>
      <protection locked="0"/>
    </xf>
    <xf numFmtId="166" fontId="19" fillId="3" borderId="25" xfId="0" applyNumberFormat="1" applyFont="1" applyFill="1" applyBorder="1" applyAlignment="1" applyProtection="1">
      <alignment horizontal="center" vertical="center"/>
      <protection locked="0"/>
    </xf>
    <xf numFmtId="0" fontId="13" fillId="2" borderId="4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horizontal="center" vertical="center"/>
    </xf>
    <xf numFmtId="164" fontId="19" fillId="3" borderId="23" xfId="0" applyNumberFormat="1" applyFont="1" applyFill="1" applyBorder="1" applyAlignment="1" applyProtection="1">
      <alignment horizontal="center" vertical="center"/>
      <protection locked="0"/>
    </xf>
    <xf numFmtId="164" fontId="19" fillId="3" borderId="24" xfId="0" applyNumberFormat="1" applyFont="1" applyFill="1" applyBorder="1" applyAlignment="1" applyProtection="1">
      <alignment horizontal="center" vertical="center"/>
      <protection locked="0"/>
    </xf>
    <xf numFmtId="164" fontId="19" fillId="3" borderId="25" xfId="0" applyNumberFormat="1" applyFont="1" applyFill="1" applyBorder="1" applyAlignment="1" applyProtection="1">
      <alignment horizontal="center" vertical="center"/>
      <protection locked="0"/>
    </xf>
    <xf numFmtId="176" fontId="13" fillId="5" borderId="36" xfId="0" applyNumberFormat="1" applyFont="1" applyFill="1" applyBorder="1" applyAlignment="1">
      <alignment horizontal="center"/>
    </xf>
    <xf numFmtId="176" fontId="13" fillId="5" borderId="26" xfId="0" applyNumberFormat="1" applyFont="1" applyFill="1" applyBorder="1" applyAlignment="1">
      <alignment horizontal="center"/>
    </xf>
    <xf numFmtId="176" fontId="13" fillId="5" borderId="20" xfId="0" applyNumberFormat="1" applyFont="1" applyFill="1" applyBorder="1" applyAlignment="1">
      <alignment horizontal="center"/>
    </xf>
    <xf numFmtId="176" fontId="13" fillId="5" borderId="21" xfId="0" applyNumberFormat="1" applyFont="1" applyFill="1" applyBorder="1" applyAlignment="1">
      <alignment horizontal="center"/>
    </xf>
    <xf numFmtId="165" fontId="13" fillId="6" borderId="5" xfId="0" applyNumberFormat="1" applyFont="1" applyFill="1" applyBorder="1" applyAlignment="1">
      <alignment horizontal="center"/>
    </xf>
    <xf numFmtId="0" fontId="23" fillId="2" borderId="0" xfId="1" applyFont="1" applyFill="1"/>
    <xf numFmtId="0" fontId="24" fillId="2" borderId="0" xfId="1" applyFont="1" applyFill="1"/>
    <xf numFmtId="0" fontId="24" fillId="2" borderId="0" xfId="1" applyFont="1" applyFill="1" applyAlignment="1">
      <alignment horizontal="right"/>
    </xf>
    <xf numFmtId="0" fontId="25" fillId="2" borderId="0" xfId="1" applyFont="1" applyFill="1" applyAlignment="1">
      <alignment horizontal="center"/>
    </xf>
    <xf numFmtId="0" fontId="26" fillId="2" borderId="0" xfId="1" applyFont="1" applyFill="1"/>
    <xf numFmtId="0" fontId="26" fillId="2" borderId="0" xfId="1" applyFont="1" applyFill="1" applyAlignment="1">
      <alignment horizontal="left"/>
    </xf>
    <xf numFmtId="0" fontId="27" fillId="2" borderId="0" xfId="1" applyFont="1" applyFill="1" applyAlignment="1">
      <alignment horizontal="left"/>
    </xf>
    <xf numFmtId="0" fontId="27" fillId="2" borderId="0" xfId="1" applyFont="1" applyFill="1" applyAlignment="1">
      <alignment horizontal="center"/>
    </xf>
    <xf numFmtId="0" fontId="28" fillId="2" borderId="0" xfId="1" applyFont="1" applyFill="1"/>
    <xf numFmtId="0" fontId="27" fillId="2" borderId="0" xfId="1" applyFont="1" applyFill="1"/>
    <xf numFmtId="2" fontId="27" fillId="2" borderId="0" xfId="1" applyNumberFormat="1" applyFont="1" applyFill="1" applyAlignment="1">
      <alignment horizontal="center"/>
    </xf>
    <xf numFmtId="164" fontId="27" fillId="2" borderId="0" xfId="1" applyNumberFormat="1" applyFont="1" applyFill="1" applyAlignment="1">
      <alignment horizontal="center"/>
    </xf>
    <xf numFmtId="0" fontId="27" fillId="2" borderId="45" xfId="1" applyFont="1" applyFill="1" applyBorder="1" applyAlignment="1">
      <alignment horizontal="center"/>
    </xf>
    <xf numFmtId="0" fontId="27" fillId="2" borderId="46" xfId="1" applyFont="1" applyFill="1" applyBorder="1" applyAlignment="1">
      <alignment horizontal="center"/>
    </xf>
    <xf numFmtId="0" fontId="28" fillId="2" borderId="47" xfId="1" applyFont="1" applyFill="1" applyBorder="1" applyAlignment="1">
      <alignment horizontal="center"/>
    </xf>
    <xf numFmtId="0" fontId="29" fillId="3" borderId="47" xfId="1" applyFont="1" applyFill="1" applyBorder="1" applyAlignment="1" applyProtection="1">
      <alignment horizontal="center"/>
      <protection locked="0"/>
    </xf>
    <xf numFmtId="2" fontId="29" fillId="3" borderId="47" xfId="1" applyNumberFormat="1" applyFont="1" applyFill="1" applyBorder="1" applyAlignment="1" applyProtection="1">
      <alignment horizontal="center"/>
      <protection locked="0"/>
    </xf>
    <xf numFmtId="2" fontId="29" fillId="3" borderId="48" xfId="1" applyNumberFormat="1" applyFont="1" applyFill="1" applyBorder="1" applyAlignment="1" applyProtection="1">
      <alignment horizontal="center"/>
      <protection locked="0"/>
    </xf>
    <xf numFmtId="0" fontId="29" fillId="3" borderId="49" xfId="1" applyFont="1" applyFill="1" applyBorder="1" applyAlignment="1" applyProtection="1">
      <alignment horizontal="center"/>
      <protection locked="0"/>
    </xf>
    <xf numFmtId="2" fontId="29" fillId="3" borderId="49" xfId="1" applyNumberFormat="1" applyFont="1" applyFill="1" applyBorder="1" applyAlignment="1" applyProtection="1">
      <alignment horizontal="center"/>
      <protection locked="0"/>
    </xf>
    <xf numFmtId="0" fontId="28" fillId="2" borderId="48" xfId="1" applyFont="1" applyFill="1" applyBorder="1"/>
    <xf numFmtId="1" fontId="27" fillId="7" borderId="46" xfId="1" applyNumberFormat="1" applyFont="1" applyFill="1" applyBorder="1" applyAlignment="1">
      <alignment horizontal="center"/>
    </xf>
    <xf numFmtId="1" fontId="27" fillId="7" borderId="45" xfId="1" applyNumberFormat="1" applyFont="1" applyFill="1" applyBorder="1" applyAlignment="1">
      <alignment horizontal="center"/>
    </xf>
    <xf numFmtId="2" fontId="27" fillId="7" borderId="45" xfId="1" applyNumberFormat="1" applyFont="1" applyFill="1" applyBorder="1" applyAlignment="1">
      <alignment horizontal="center"/>
    </xf>
    <xf numFmtId="0" fontId="28" fillId="2" borderId="47" xfId="1" applyFont="1" applyFill="1" applyBorder="1"/>
    <xf numFmtId="10" fontId="27" fillId="4" borderId="45" xfId="1" applyNumberFormat="1" applyFont="1" applyFill="1" applyBorder="1" applyAlignment="1">
      <alignment horizontal="center"/>
    </xf>
    <xf numFmtId="174" fontId="27" fillId="2" borderId="0" xfId="1" applyNumberFormat="1" applyFont="1" applyFill="1" applyAlignment="1">
      <alignment horizontal="center"/>
    </xf>
    <xf numFmtId="0" fontId="28" fillId="2" borderId="50" xfId="1" applyFont="1" applyFill="1" applyBorder="1"/>
    <xf numFmtId="0" fontId="28" fillId="2" borderId="49" xfId="1" applyFont="1" applyFill="1" applyBorder="1"/>
    <xf numFmtId="0" fontId="27" fillId="7" borderId="45" xfId="1" applyFont="1" applyFill="1" applyBorder="1" applyAlignment="1">
      <alignment horizontal="center"/>
    </xf>
    <xf numFmtId="0" fontId="27" fillId="2" borderId="12" xfId="1" applyFont="1" applyFill="1" applyBorder="1" applyAlignment="1">
      <alignment horizontal="center"/>
    </xf>
    <xf numFmtId="0" fontId="28" fillId="2" borderId="12" xfId="1" applyFont="1" applyFill="1" applyBorder="1"/>
    <xf numFmtId="0" fontId="28" fillId="2" borderId="51" xfId="1" applyFont="1" applyFill="1" applyBorder="1"/>
    <xf numFmtId="0" fontId="28" fillId="2" borderId="0" xfId="1" applyFont="1" applyFill="1" applyAlignment="1" applyProtection="1">
      <alignment horizontal="left"/>
      <protection locked="0"/>
    </xf>
    <xf numFmtId="0" fontId="28" fillId="2" borderId="0" xfId="1" applyFont="1" applyFill="1" applyProtection="1">
      <protection locked="0"/>
    </xf>
    <xf numFmtId="0" fontId="24" fillId="2" borderId="11" xfId="1" applyFont="1" applyFill="1" applyBorder="1"/>
    <xf numFmtId="0" fontId="24" fillId="2" borderId="0" xfId="1" applyFont="1" applyFill="1" applyAlignment="1">
      <alignment horizontal="center"/>
    </xf>
    <xf numFmtId="10" fontId="24" fillId="2" borderId="11" xfId="1" applyNumberFormat="1" applyFont="1" applyFill="1" applyBorder="1"/>
    <xf numFmtId="0" fontId="22" fillId="2" borderId="0" xfId="1" applyFill="1"/>
    <xf numFmtId="0" fontId="23" fillId="2" borderId="4" xfId="1" applyFont="1" applyFill="1" applyBorder="1" applyAlignment="1">
      <alignment horizontal="center"/>
    </xf>
    <xf numFmtId="0" fontId="23" fillId="2" borderId="4" xfId="1" applyFont="1" applyFill="1" applyBorder="1" applyAlignment="1">
      <alignment horizontal="center"/>
    </xf>
    <xf numFmtId="0" fontId="24" fillId="2" borderId="4" xfId="1" applyFont="1" applyFill="1" applyBorder="1" applyAlignment="1">
      <alignment horizontal="center"/>
    </xf>
    <xf numFmtId="0" fontId="23" fillId="2" borderId="0" xfId="1" applyFont="1" applyFill="1" applyAlignment="1">
      <alignment horizontal="right"/>
    </xf>
    <xf numFmtId="0" fontId="24" fillId="2" borderId="12" xfId="1" applyFont="1" applyFill="1" applyBorder="1"/>
    <xf numFmtId="0" fontId="23" fillId="2" borderId="13" xfId="1" applyFont="1" applyFill="1" applyBorder="1"/>
    <xf numFmtId="0" fontId="24" fillId="2" borderId="13" xfId="1" applyFont="1" applyFill="1" applyBorder="1"/>
    <xf numFmtId="177" fontId="13" fillId="2" borderId="0" xfId="0" applyNumberFormat="1" applyFont="1" applyFill="1" applyAlignment="1">
      <alignment horizontal="center"/>
    </xf>
    <xf numFmtId="178" fontId="13" fillId="2" borderId="0" xfId="0" applyNumberFormat="1" applyFont="1" applyFill="1" applyAlignment="1">
      <alignment horizontal="center"/>
    </xf>
    <xf numFmtId="0" fontId="28" fillId="2" borderId="0" xfId="0" applyFont="1" applyFill="1" applyProtection="1">
      <protection locked="0"/>
    </xf>
  </cellXfs>
  <cellStyles count="2">
    <cellStyle name="Normal" xfId="0" builtinId="0"/>
    <cellStyle name="Normal 2" xfId="1"/>
  </cellStyles>
  <dxfs count="10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zoomScale="60" workbookViewId="0">
      <selection activeCell="B23" sqref="B23"/>
    </sheetView>
  </sheetViews>
  <sheetFormatPr defaultRowHeight="15" x14ac:dyDescent="0.25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25">
      <c r="A1" s="573" t="s">
        <v>0</v>
      </c>
      <c r="B1" s="573"/>
      <c r="C1" s="573"/>
      <c r="D1" s="573"/>
      <c r="E1" s="573"/>
      <c r="F1" s="573"/>
      <c r="G1" s="56"/>
    </row>
    <row r="2" spans="1:7" ht="12.75" customHeight="1" x14ac:dyDescent="0.25">
      <c r="A2" s="573"/>
      <c r="B2" s="573"/>
      <c r="C2" s="573"/>
      <c r="D2" s="573"/>
      <c r="E2" s="573"/>
      <c r="F2" s="573"/>
      <c r="G2" s="56"/>
    </row>
    <row r="3" spans="1:7" ht="12.75" customHeight="1" x14ac:dyDescent="0.25">
      <c r="A3" s="573"/>
      <c r="B3" s="573"/>
      <c r="C3" s="573"/>
      <c r="D3" s="573"/>
      <c r="E3" s="573"/>
      <c r="F3" s="573"/>
      <c r="G3" s="56"/>
    </row>
    <row r="4" spans="1:7" ht="12.75" customHeight="1" x14ac:dyDescent="0.25">
      <c r="A4" s="573"/>
      <c r="B4" s="573"/>
      <c r="C4" s="573"/>
      <c r="D4" s="573"/>
      <c r="E4" s="573"/>
      <c r="F4" s="573"/>
      <c r="G4" s="56"/>
    </row>
    <row r="5" spans="1:7" ht="12.75" customHeight="1" x14ac:dyDescent="0.25">
      <c r="A5" s="573"/>
      <c r="B5" s="573"/>
      <c r="C5" s="573"/>
      <c r="D5" s="573"/>
      <c r="E5" s="573"/>
      <c r="F5" s="573"/>
      <c r="G5" s="56"/>
    </row>
    <row r="6" spans="1:7" ht="12.75" customHeight="1" x14ac:dyDescent="0.25">
      <c r="A6" s="573"/>
      <c r="B6" s="573"/>
      <c r="C6" s="573"/>
      <c r="D6" s="573"/>
      <c r="E6" s="573"/>
      <c r="F6" s="573"/>
      <c r="G6" s="56"/>
    </row>
    <row r="7" spans="1:7" ht="12.75" customHeight="1" x14ac:dyDescent="0.25">
      <c r="A7" s="573"/>
      <c r="B7" s="573"/>
      <c r="C7" s="573"/>
      <c r="D7" s="573"/>
      <c r="E7" s="573"/>
      <c r="F7" s="573"/>
      <c r="G7" s="56"/>
    </row>
    <row r="8" spans="1:7" ht="15" customHeight="1" x14ac:dyDescent="0.25">
      <c r="A8" s="572" t="s">
        <v>1</v>
      </c>
      <c r="B8" s="572"/>
      <c r="C8" s="572"/>
      <c r="D8" s="572"/>
      <c r="E8" s="572"/>
      <c r="F8" s="572"/>
      <c r="G8" s="57"/>
    </row>
    <row r="9" spans="1:7" ht="12.75" customHeight="1" x14ac:dyDescent="0.25">
      <c r="A9" s="572"/>
      <c r="B9" s="572"/>
      <c r="C9" s="572"/>
      <c r="D9" s="572"/>
      <c r="E9" s="572"/>
      <c r="F9" s="572"/>
      <c r="G9" s="57"/>
    </row>
    <row r="10" spans="1:7" ht="12.75" customHeight="1" x14ac:dyDescent="0.25">
      <c r="A10" s="572"/>
      <c r="B10" s="572"/>
      <c r="C10" s="572"/>
      <c r="D10" s="572"/>
      <c r="E10" s="572"/>
      <c r="F10" s="572"/>
      <c r="G10" s="57"/>
    </row>
    <row r="11" spans="1:7" ht="12.75" customHeight="1" x14ac:dyDescent="0.25">
      <c r="A11" s="572"/>
      <c r="B11" s="572"/>
      <c r="C11" s="572"/>
      <c r="D11" s="572"/>
      <c r="E11" s="572"/>
      <c r="F11" s="572"/>
      <c r="G11" s="57"/>
    </row>
    <row r="12" spans="1:7" ht="12.75" customHeight="1" x14ac:dyDescent="0.25">
      <c r="A12" s="572"/>
      <c r="B12" s="572"/>
      <c r="C12" s="572"/>
      <c r="D12" s="572"/>
      <c r="E12" s="572"/>
      <c r="F12" s="572"/>
      <c r="G12" s="57"/>
    </row>
    <row r="13" spans="1:7" ht="12.75" customHeight="1" x14ac:dyDescent="0.25">
      <c r="A13" s="572"/>
      <c r="B13" s="572"/>
      <c r="C13" s="572"/>
      <c r="D13" s="572"/>
      <c r="E13" s="572"/>
      <c r="F13" s="572"/>
      <c r="G13" s="57"/>
    </row>
    <row r="14" spans="1:7" ht="12.75" customHeight="1" x14ac:dyDescent="0.25">
      <c r="A14" s="572"/>
      <c r="B14" s="572"/>
      <c r="C14" s="572"/>
      <c r="D14" s="572"/>
      <c r="E14" s="572"/>
      <c r="F14" s="572"/>
      <c r="G14" s="57"/>
    </row>
    <row r="15" spans="1:7" ht="13.5" customHeight="1" x14ac:dyDescent="0.25"/>
    <row r="16" spans="1:7" ht="19.5" customHeight="1" x14ac:dyDescent="0.3">
      <c r="A16" s="568" t="s">
        <v>2</v>
      </c>
      <c r="B16" s="569"/>
      <c r="C16" s="569"/>
      <c r="D16" s="569"/>
      <c r="E16" s="569"/>
      <c r="F16" s="570"/>
    </row>
    <row r="17" spans="1:13" ht="18.75" customHeight="1" x14ac:dyDescent="0.25">
      <c r="A17" s="571" t="s">
        <v>3</v>
      </c>
      <c r="B17" s="571"/>
      <c r="C17" s="571"/>
      <c r="D17" s="571"/>
      <c r="E17" s="571"/>
      <c r="F17" s="571"/>
    </row>
    <row r="20" spans="1:13" ht="16.5" customHeight="1" x14ac:dyDescent="0.3">
      <c r="A20" s="3" t="s">
        <v>6</v>
      </c>
      <c r="B20" s="1" t="s">
        <v>4</v>
      </c>
    </row>
    <row r="21" spans="1:13" ht="16.5" customHeight="1" x14ac:dyDescent="0.3">
      <c r="A21" s="3" t="s">
        <v>8</v>
      </c>
      <c r="B21" s="1" t="s">
        <v>5</v>
      </c>
    </row>
    <row r="22" spans="1:13" ht="16.5" customHeight="1" x14ac:dyDescent="0.3">
      <c r="A22" s="3" t="s">
        <v>9</v>
      </c>
      <c r="B22" s="58" t="s">
        <v>7</v>
      </c>
    </row>
    <row r="23" spans="1:13" ht="16.5" customHeight="1" x14ac:dyDescent="0.3">
      <c r="A23" s="3" t="s">
        <v>11</v>
      </c>
      <c r="B23" s="657" t="s">
        <v>7</v>
      </c>
    </row>
    <row r="24" spans="1:13" ht="16.5" customHeight="1" x14ac:dyDescent="0.3">
      <c r="A24" s="3" t="s">
        <v>12</v>
      </c>
      <c r="B24" s="58" t="s">
        <v>10</v>
      </c>
    </row>
    <row r="25" spans="1:13" ht="16.5" customHeight="1" x14ac:dyDescent="0.3">
      <c r="A25" s="3" t="s">
        <v>13</v>
      </c>
      <c r="B25" s="58">
        <v>0</v>
      </c>
    </row>
    <row r="27" spans="1:13" ht="13.5" customHeight="1" x14ac:dyDescent="0.25"/>
    <row r="28" spans="1:13" ht="17.25" customHeight="1" x14ac:dyDescent="0.3">
      <c r="B28" s="5"/>
      <c r="C28" s="6" t="s">
        <v>14</v>
      </c>
      <c r="D28" s="6" t="s">
        <v>15</v>
      </c>
      <c r="E28" s="7"/>
      <c r="F28" s="7"/>
      <c r="G28" s="7"/>
      <c r="H28" s="8"/>
      <c r="I28" s="7"/>
      <c r="J28" s="7"/>
      <c r="K28" s="7"/>
      <c r="L28" s="9"/>
      <c r="M28" s="9"/>
    </row>
    <row r="29" spans="1:13" ht="16.5" customHeight="1" x14ac:dyDescent="0.25">
      <c r="B29" s="10">
        <v>23.111429999999999</v>
      </c>
      <c r="C29" s="11">
        <v>48.128860000000003</v>
      </c>
      <c r="D29" s="11">
        <v>53.551380000000002</v>
      </c>
      <c r="E29" s="12"/>
      <c r="F29" s="12"/>
      <c r="G29" s="12"/>
      <c r="H29" s="8"/>
      <c r="I29" s="12"/>
      <c r="J29" s="12"/>
      <c r="K29" s="12"/>
      <c r="L29" s="9"/>
      <c r="M29" s="9"/>
    </row>
    <row r="30" spans="1:13" ht="15.75" customHeight="1" x14ac:dyDescent="0.25">
      <c r="B30" s="13"/>
      <c r="C30" s="11">
        <v>48.128309999999999</v>
      </c>
      <c r="D30" s="11">
        <v>53.551340000000003</v>
      </c>
      <c r="E30" s="12"/>
      <c r="F30" s="12"/>
      <c r="G30" s="12"/>
      <c r="H30" s="8"/>
      <c r="I30" s="12"/>
      <c r="J30" s="12"/>
      <c r="K30" s="12"/>
      <c r="L30" s="9"/>
      <c r="M30" s="9"/>
    </row>
    <row r="31" spans="1:13" ht="16.5" customHeight="1" x14ac:dyDescent="0.25">
      <c r="B31" s="13"/>
      <c r="C31" s="14">
        <v>48.128010000000003</v>
      </c>
      <c r="D31" s="14">
        <v>53.551119999999997</v>
      </c>
      <c r="E31" s="12"/>
      <c r="F31" s="12"/>
      <c r="G31" s="12"/>
      <c r="H31" s="8"/>
      <c r="I31" s="12"/>
      <c r="J31" s="12"/>
      <c r="K31" s="12"/>
      <c r="L31" s="9"/>
      <c r="M31" s="9"/>
    </row>
    <row r="32" spans="1:13" ht="16.5" customHeight="1" x14ac:dyDescent="0.25">
      <c r="B32" s="13"/>
      <c r="C32" s="15"/>
      <c r="D32" s="16"/>
      <c r="E32" s="12"/>
      <c r="F32" s="12"/>
      <c r="G32" s="12"/>
      <c r="H32" s="8"/>
      <c r="I32" s="12"/>
      <c r="J32" s="12"/>
      <c r="K32" s="12"/>
      <c r="L32" s="9"/>
      <c r="M32" s="9"/>
    </row>
    <row r="33" spans="1:13" ht="17.25" customHeight="1" x14ac:dyDescent="0.3">
      <c r="B33" s="17">
        <f>AVERAGE(B29:B32)</f>
        <v>23.111429999999999</v>
      </c>
      <c r="C33" s="17">
        <f>AVERAGE(C29:C32)</f>
        <v>48.128393333333328</v>
      </c>
      <c r="D33" s="17">
        <f>AVERAGE(D29:D32)</f>
        <v>53.551279999999998</v>
      </c>
      <c r="E33" s="18"/>
      <c r="F33" s="18"/>
      <c r="G33" s="18"/>
      <c r="H33" s="8"/>
      <c r="I33" s="18"/>
      <c r="J33" s="18"/>
      <c r="K33" s="18"/>
      <c r="L33" s="9"/>
      <c r="M33" s="9"/>
    </row>
    <row r="34" spans="1:13" ht="16.5" customHeight="1" x14ac:dyDescent="0.25">
      <c r="B34" s="19"/>
      <c r="C34" s="19"/>
      <c r="D34" s="19"/>
      <c r="E34" s="8"/>
      <c r="F34" s="8"/>
      <c r="G34" s="8"/>
      <c r="H34" s="8"/>
      <c r="I34" s="8"/>
      <c r="J34" s="8"/>
      <c r="K34" s="8"/>
      <c r="L34" s="9"/>
      <c r="M34" s="9"/>
    </row>
    <row r="35" spans="1:13" ht="16.5" customHeight="1" x14ac:dyDescent="0.25">
      <c r="B35" s="20" t="s">
        <v>16</v>
      </c>
      <c r="C35" s="21">
        <f>C33-B33</f>
        <v>25.016963333333329</v>
      </c>
      <c r="D35" s="19"/>
      <c r="E35" s="8"/>
      <c r="F35" s="22"/>
      <c r="G35" s="8"/>
      <c r="H35" s="8"/>
      <c r="I35" s="8"/>
      <c r="J35" s="22"/>
      <c r="K35" s="8"/>
      <c r="L35" s="9"/>
      <c r="M35" s="9"/>
    </row>
    <row r="36" spans="1:13" ht="16.5" customHeight="1" x14ac:dyDescent="0.25">
      <c r="B36" s="19"/>
      <c r="C36" s="23"/>
      <c r="D36" s="19"/>
      <c r="E36" s="8"/>
      <c r="F36" s="22"/>
      <c r="G36" s="8"/>
      <c r="H36" s="8"/>
      <c r="I36" s="8"/>
      <c r="J36" s="22"/>
      <c r="K36" s="8"/>
      <c r="L36" s="9"/>
      <c r="M36" s="9"/>
    </row>
    <row r="37" spans="1:13" ht="16.5" customHeight="1" x14ac:dyDescent="0.25">
      <c r="B37" s="20" t="s">
        <v>17</v>
      </c>
      <c r="C37" s="21">
        <f>D33-B33</f>
        <v>30.43985</v>
      </c>
      <c r="D37" s="19"/>
      <c r="E37" s="8"/>
      <c r="F37" s="22"/>
      <c r="G37" s="8"/>
      <c r="H37" s="8"/>
      <c r="I37" s="8"/>
      <c r="J37" s="22"/>
      <c r="K37" s="8"/>
      <c r="L37" s="9"/>
      <c r="M37" s="9"/>
    </row>
    <row r="38" spans="1:13" ht="16.5" customHeight="1" x14ac:dyDescent="0.25">
      <c r="B38" s="19"/>
      <c r="C38" s="23"/>
      <c r="D38" s="19"/>
      <c r="E38" s="8"/>
      <c r="F38" s="24"/>
      <c r="G38" s="25"/>
      <c r="H38" s="25"/>
      <c r="I38" s="25"/>
      <c r="J38" s="24"/>
      <c r="K38" s="8"/>
      <c r="L38" s="9"/>
      <c r="M38" s="9"/>
    </row>
    <row r="39" spans="1:13" ht="32.25" customHeight="1" x14ac:dyDescent="0.25">
      <c r="B39" s="26" t="s">
        <v>18</v>
      </c>
      <c r="C39" s="27">
        <f>C37/C35</f>
        <v>1.2167683820938036</v>
      </c>
      <c r="D39" s="19"/>
      <c r="E39" s="28"/>
      <c r="F39" s="29"/>
      <c r="G39" s="25"/>
      <c r="H39" s="25"/>
      <c r="I39" s="30"/>
      <c r="J39" s="29"/>
      <c r="K39" s="8"/>
      <c r="L39" s="9"/>
      <c r="M39" s="9"/>
    </row>
    <row r="40" spans="1:13" ht="14.25" customHeight="1" x14ac:dyDescent="0.25">
      <c r="A40" s="31"/>
      <c r="B40" s="32"/>
      <c r="C40" s="33"/>
      <c r="D40" s="34"/>
      <c r="E40" s="33"/>
      <c r="G40" s="35"/>
      <c r="H40" s="35"/>
      <c r="I40" s="36"/>
      <c r="J40" s="37"/>
    </row>
    <row r="41" spans="1:13" ht="16.5" customHeight="1" x14ac:dyDescent="0.3">
      <c r="A41" s="4"/>
      <c r="B41" s="38" t="s">
        <v>19</v>
      </c>
      <c r="C41" s="38"/>
      <c r="D41" s="39" t="s">
        <v>20</v>
      </c>
      <c r="E41" s="40"/>
      <c r="F41" s="39" t="s">
        <v>21</v>
      </c>
      <c r="G41" s="35"/>
      <c r="H41" s="35"/>
      <c r="I41" s="36"/>
      <c r="J41" s="37"/>
    </row>
    <row r="42" spans="1:13" ht="59.25" customHeight="1" x14ac:dyDescent="0.3">
      <c r="A42" s="41" t="s">
        <v>22</v>
      </c>
      <c r="B42" s="42"/>
      <c r="C42" s="43"/>
      <c r="D42" s="42"/>
      <c r="E42" s="44"/>
      <c r="F42" s="45"/>
      <c r="G42" s="35"/>
      <c r="H42" s="35"/>
      <c r="I42" s="36"/>
      <c r="J42" s="37"/>
    </row>
    <row r="43" spans="1:13" ht="59.25" customHeight="1" x14ac:dyDescent="0.3">
      <c r="A43" s="41" t="s">
        <v>23</v>
      </c>
      <c r="B43" s="46"/>
      <c r="C43" s="47"/>
      <c r="D43" s="46"/>
      <c r="E43" s="44"/>
      <c r="F43" s="48"/>
      <c r="G43" s="49"/>
      <c r="H43" s="49"/>
      <c r="I43" s="50"/>
    </row>
    <row r="44" spans="1:13" ht="13.5" customHeight="1" x14ac:dyDescent="0.25">
      <c r="A44" s="49"/>
      <c r="B44" s="49"/>
      <c r="C44" s="49"/>
      <c r="D44" s="50"/>
      <c r="F44" s="49"/>
      <c r="G44" s="49"/>
      <c r="H44" s="49"/>
      <c r="I44" s="50"/>
    </row>
    <row r="45" spans="1:13" ht="13.5" customHeight="1" x14ac:dyDescent="0.25">
      <c r="A45" s="49"/>
      <c r="B45" s="49"/>
      <c r="C45" s="49"/>
      <c r="D45" s="50"/>
      <c r="F45" s="49"/>
      <c r="G45" s="49"/>
      <c r="H45" s="49"/>
      <c r="I45" s="50"/>
    </row>
    <row r="47" spans="1:13" ht="13.5" customHeight="1" x14ac:dyDescent="0.25">
      <c r="A47" s="51"/>
      <c r="B47" s="51"/>
      <c r="C47" s="51"/>
      <c r="F47" s="51"/>
      <c r="G47" s="51"/>
      <c r="H47" s="51"/>
    </row>
    <row r="48" spans="1:13" ht="13.5" customHeight="1" x14ac:dyDescent="0.25">
      <c r="A48" s="52"/>
      <c r="B48" s="52"/>
      <c r="C48" s="52"/>
      <c r="F48" s="52"/>
      <c r="G48" s="52"/>
      <c r="H48" s="52"/>
    </row>
    <row r="49" spans="1:8" x14ac:dyDescent="0.25">
      <c r="B49" s="53"/>
      <c r="C49" s="53"/>
      <c r="G49" s="53"/>
      <c r="H49" s="53"/>
    </row>
    <row r="50" spans="1:8" x14ac:dyDescent="0.25">
      <c r="A50" s="54"/>
      <c r="F50" s="54"/>
    </row>
    <row r="51" spans="1:8" x14ac:dyDescent="0.25">
      <c r="C51" s="55"/>
    </row>
    <row r="52" spans="1:8" x14ac:dyDescent="0.25">
      <c r="C52" s="55"/>
    </row>
    <row r="57" spans="1:8" ht="13.5" customHeight="1" x14ac:dyDescent="0.25">
      <c r="C57" s="49"/>
    </row>
    <row r="250" spans="1:1" x14ac:dyDescent="0.25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1" orientation="portrait" r:id="rId1"/>
  <headerFooter alignWithMargins="0">
    <oddHeader>&amp;LVer 1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55" zoomScale="55" zoomScaleNormal="75" workbookViewId="0">
      <selection activeCell="B74" sqref="B74"/>
    </sheetView>
  </sheetViews>
  <sheetFormatPr defaultRowHeight="18.75" x14ac:dyDescent="0.3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3">
      <c r="A1" s="574" t="s">
        <v>0</v>
      </c>
      <c r="B1" s="574"/>
      <c r="C1" s="574"/>
      <c r="D1" s="574"/>
      <c r="E1" s="574"/>
      <c r="F1" s="574"/>
      <c r="G1" s="574"/>
      <c r="H1" s="574"/>
    </row>
    <row r="2" spans="1:8" x14ac:dyDescent="0.3">
      <c r="A2" s="574"/>
      <c r="B2" s="574"/>
      <c r="C2" s="574"/>
      <c r="D2" s="574"/>
      <c r="E2" s="574"/>
      <c r="F2" s="574"/>
      <c r="G2" s="574"/>
      <c r="H2" s="574"/>
    </row>
    <row r="3" spans="1:8" x14ac:dyDescent="0.3">
      <c r="A3" s="574"/>
      <c r="B3" s="574"/>
      <c r="C3" s="574"/>
      <c r="D3" s="574"/>
      <c r="E3" s="574"/>
      <c r="F3" s="574"/>
      <c r="G3" s="574"/>
      <c r="H3" s="574"/>
    </row>
    <row r="4" spans="1:8" x14ac:dyDescent="0.3">
      <c r="A4" s="574"/>
      <c r="B4" s="574"/>
      <c r="C4" s="574"/>
      <c r="D4" s="574"/>
      <c r="E4" s="574"/>
      <c r="F4" s="574"/>
      <c r="G4" s="574"/>
      <c r="H4" s="574"/>
    </row>
    <row r="5" spans="1:8" x14ac:dyDescent="0.3">
      <c r="A5" s="574"/>
      <c r="B5" s="574"/>
      <c r="C5" s="574"/>
      <c r="D5" s="574"/>
      <c r="E5" s="574"/>
      <c r="F5" s="574"/>
      <c r="G5" s="574"/>
      <c r="H5" s="574"/>
    </row>
    <row r="6" spans="1:8" x14ac:dyDescent="0.3">
      <c r="A6" s="574"/>
      <c r="B6" s="574"/>
      <c r="C6" s="574"/>
      <c r="D6" s="574"/>
      <c r="E6" s="574"/>
      <c r="F6" s="574"/>
      <c r="G6" s="574"/>
      <c r="H6" s="574"/>
    </row>
    <row r="7" spans="1:8" x14ac:dyDescent="0.3">
      <c r="A7" s="574"/>
      <c r="B7" s="574"/>
      <c r="C7" s="574"/>
      <c r="D7" s="574"/>
      <c r="E7" s="574"/>
      <c r="F7" s="574"/>
      <c r="G7" s="574"/>
      <c r="H7" s="574"/>
    </row>
    <row r="8" spans="1:8" x14ac:dyDescent="0.3">
      <c r="A8" s="575" t="s">
        <v>1</v>
      </c>
      <c r="B8" s="575"/>
      <c r="C8" s="575"/>
      <c r="D8" s="575"/>
      <c r="E8" s="575"/>
      <c r="F8" s="575"/>
      <c r="G8" s="575"/>
      <c r="H8" s="575"/>
    </row>
    <row r="9" spans="1:8" x14ac:dyDescent="0.3">
      <c r="A9" s="575"/>
      <c r="B9" s="575"/>
      <c r="C9" s="575"/>
      <c r="D9" s="575"/>
      <c r="E9" s="575"/>
      <c r="F9" s="575"/>
      <c r="G9" s="575"/>
      <c r="H9" s="575"/>
    </row>
    <row r="10" spans="1:8" x14ac:dyDescent="0.3">
      <c r="A10" s="575"/>
      <c r="B10" s="575"/>
      <c r="C10" s="575"/>
      <c r="D10" s="575"/>
      <c r="E10" s="575"/>
      <c r="F10" s="575"/>
      <c r="G10" s="575"/>
      <c r="H10" s="575"/>
    </row>
    <row r="11" spans="1:8" x14ac:dyDescent="0.3">
      <c r="A11" s="575"/>
      <c r="B11" s="575"/>
      <c r="C11" s="575"/>
      <c r="D11" s="575"/>
      <c r="E11" s="575"/>
      <c r="F11" s="575"/>
      <c r="G11" s="575"/>
      <c r="H11" s="575"/>
    </row>
    <row r="12" spans="1:8" x14ac:dyDescent="0.3">
      <c r="A12" s="575"/>
      <c r="B12" s="575"/>
      <c r="C12" s="575"/>
      <c r="D12" s="575"/>
      <c r="E12" s="575"/>
      <c r="F12" s="575"/>
      <c r="G12" s="575"/>
      <c r="H12" s="575"/>
    </row>
    <row r="13" spans="1:8" x14ac:dyDescent="0.3">
      <c r="A13" s="575"/>
      <c r="B13" s="575"/>
      <c r="C13" s="575"/>
      <c r="D13" s="575"/>
      <c r="E13" s="575"/>
      <c r="F13" s="575"/>
      <c r="G13" s="575"/>
      <c r="H13" s="575"/>
    </row>
    <row r="14" spans="1:8" x14ac:dyDescent="0.3">
      <c r="A14" s="575"/>
      <c r="B14" s="575"/>
      <c r="C14" s="575"/>
      <c r="D14" s="575"/>
      <c r="E14" s="575"/>
      <c r="F14" s="575"/>
      <c r="G14" s="575"/>
      <c r="H14" s="575"/>
    </row>
    <row r="15" spans="1:8" ht="19.5" customHeight="1" x14ac:dyDescent="0.3"/>
    <row r="16" spans="1:8" ht="19.5" customHeight="1" x14ac:dyDescent="0.3">
      <c r="A16" s="568" t="s">
        <v>2</v>
      </c>
      <c r="B16" s="569"/>
      <c r="C16" s="569"/>
      <c r="D16" s="569"/>
      <c r="E16" s="569"/>
      <c r="F16" s="569"/>
      <c r="G16" s="569"/>
      <c r="H16" s="570"/>
    </row>
    <row r="17" spans="1:14" ht="20.25" customHeight="1" x14ac:dyDescent="0.3">
      <c r="A17" s="576" t="s">
        <v>24</v>
      </c>
      <c r="B17" s="576"/>
      <c r="C17" s="576"/>
      <c r="D17" s="576"/>
      <c r="E17" s="576"/>
      <c r="F17" s="576"/>
      <c r="G17" s="576"/>
      <c r="H17" s="576"/>
    </row>
    <row r="18" spans="1:14" ht="26.25" customHeight="1" x14ac:dyDescent="0.4">
      <c r="A18" s="62" t="s">
        <v>6</v>
      </c>
      <c r="B18" s="577" t="s">
        <v>4</v>
      </c>
      <c r="C18" s="577"/>
    </row>
    <row r="19" spans="1:14" ht="26.25" customHeight="1" x14ac:dyDescent="0.4">
      <c r="A19" s="62" t="s">
        <v>8</v>
      </c>
      <c r="B19" s="152" t="s">
        <v>5</v>
      </c>
      <c r="C19" s="175">
        <v>10</v>
      </c>
    </row>
    <row r="20" spans="1:14" ht="26.25" customHeight="1" x14ac:dyDescent="0.4">
      <c r="A20" s="62" t="s">
        <v>9</v>
      </c>
      <c r="B20" s="152" t="s">
        <v>97</v>
      </c>
      <c r="C20" s="153"/>
    </row>
    <row r="21" spans="1:14" ht="26.25" customHeight="1" x14ac:dyDescent="0.4">
      <c r="A21" s="62" t="s">
        <v>11</v>
      </c>
      <c r="B21" s="578" t="s">
        <v>97</v>
      </c>
      <c r="C21" s="578"/>
      <c r="D21" s="578"/>
      <c r="E21" s="578"/>
      <c r="F21" s="578"/>
      <c r="G21" s="578"/>
      <c r="H21" s="578"/>
      <c r="I21" s="578"/>
    </row>
    <row r="22" spans="1:14" ht="26.25" customHeight="1" x14ac:dyDescent="0.4">
      <c r="A22" s="62" t="s">
        <v>12</v>
      </c>
      <c r="B22" s="154"/>
      <c r="C22" s="153"/>
      <c r="D22" s="153"/>
      <c r="E22" s="153"/>
      <c r="F22" s="153"/>
      <c r="G22" s="153"/>
      <c r="H22" s="153"/>
      <c r="I22" s="153"/>
    </row>
    <row r="23" spans="1:14" ht="26.25" customHeight="1" x14ac:dyDescent="0.4">
      <c r="A23" s="62" t="s">
        <v>13</v>
      </c>
      <c r="B23" s="154"/>
      <c r="C23" s="153"/>
      <c r="D23" s="153"/>
      <c r="E23" s="153"/>
      <c r="F23" s="153"/>
      <c r="G23" s="153"/>
      <c r="H23" s="153"/>
      <c r="I23" s="153"/>
    </row>
    <row r="24" spans="1:14" x14ac:dyDescent="0.3">
      <c r="A24" s="62"/>
      <c r="B24" s="64"/>
    </row>
    <row r="25" spans="1:14" x14ac:dyDescent="0.3">
      <c r="A25" s="60" t="s">
        <v>25</v>
      </c>
      <c r="B25" s="64"/>
    </row>
    <row r="26" spans="1:14" ht="26.25" customHeight="1" x14ac:dyDescent="0.4">
      <c r="A26" s="65" t="s">
        <v>26</v>
      </c>
      <c r="B26" s="577" t="s">
        <v>97</v>
      </c>
      <c r="C26" s="577"/>
    </row>
    <row r="27" spans="1:14" ht="26.25" customHeight="1" x14ac:dyDescent="0.4">
      <c r="A27" s="67" t="s">
        <v>27</v>
      </c>
      <c r="B27" s="578" t="s">
        <v>100</v>
      </c>
      <c r="C27" s="578"/>
    </row>
    <row r="28" spans="1:14" ht="27" customHeight="1" x14ac:dyDescent="0.4">
      <c r="A28" s="67" t="s">
        <v>28</v>
      </c>
      <c r="B28" s="151">
        <v>98.01</v>
      </c>
    </row>
    <row r="29" spans="1:14" s="7" customFormat="1" ht="27" customHeight="1" x14ac:dyDescent="0.4">
      <c r="A29" s="67" t="s">
        <v>29</v>
      </c>
      <c r="B29" s="150">
        <v>0</v>
      </c>
      <c r="C29" s="588" t="s">
        <v>30</v>
      </c>
      <c r="D29" s="589"/>
      <c r="E29" s="589"/>
      <c r="F29" s="589"/>
      <c r="G29" s="589"/>
      <c r="H29" s="590"/>
      <c r="I29" s="69"/>
      <c r="J29" s="69"/>
      <c r="K29" s="69"/>
      <c r="L29" s="69"/>
    </row>
    <row r="30" spans="1:14" s="7" customFormat="1" ht="19.5" customHeight="1" x14ac:dyDescent="0.3">
      <c r="A30" s="67" t="s">
        <v>31</v>
      </c>
      <c r="B30" s="66">
        <f>B28-B29</f>
        <v>98.01</v>
      </c>
      <c r="C30" s="70"/>
      <c r="D30" s="70"/>
      <c r="E30" s="70"/>
      <c r="F30" s="70"/>
      <c r="G30" s="70"/>
      <c r="H30" s="71"/>
      <c r="I30" s="69"/>
      <c r="J30" s="69"/>
      <c r="K30" s="69"/>
      <c r="L30" s="69"/>
    </row>
    <row r="31" spans="1:14" s="7" customFormat="1" ht="27" customHeight="1" x14ac:dyDescent="0.4">
      <c r="A31" s="67" t="s">
        <v>32</v>
      </c>
      <c r="B31" s="171">
        <v>1</v>
      </c>
      <c r="C31" s="591" t="s">
        <v>33</v>
      </c>
      <c r="D31" s="592"/>
      <c r="E31" s="592"/>
      <c r="F31" s="592"/>
      <c r="G31" s="592"/>
      <c r="H31" s="593"/>
      <c r="I31" s="69"/>
      <c r="J31" s="69"/>
      <c r="K31" s="69"/>
      <c r="L31" s="69"/>
    </row>
    <row r="32" spans="1:14" s="7" customFormat="1" ht="27" customHeight="1" x14ac:dyDescent="0.4">
      <c r="A32" s="67" t="s">
        <v>34</v>
      </c>
      <c r="B32" s="171">
        <v>1</v>
      </c>
      <c r="C32" s="591" t="s">
        <v>35</v>
      </c>
      <c r="D32" s="592"/>
      <c r="E32" s="592"/>
      <c r="F32" s="592"/>
      <c r="G32" s="592"/>
      <c r="H32" s="593"/>
      <c r="I32" s="69"/>
      <c r="J32" s="69"/>
      <c r="K32" s="69"/>
      <c r="L32" s="73"/>
      <c r="M32" s="73"/>
      <c r="N32" s="74"/>
    </row>
    <row r="33" spans="1:14" s="7" customFormat="1" ht="17.25" customHeight="1" x14ac:dyDescent="0.3">
      <c r="A33" s="67"/>
      <c r="B33" s="72"/>
      <c r="C33" s="75"/>
      <c r="D33" s="75"/>
      <c r="E33" s="75"/>
      <c r="F33" s="75"/>
      <c r="G33" s="75"/>
      <c r="H33" s="75"/>
      <c r="I33" s="69"/>
      <c r="J33" s="69"/>
      <c r="K33" s="69"/>
      <c r="L33" s="73"/>
      <c r="M33" s="73"/>
      <c r="N33" s="74"/>
    </row>
    <row r="34" spans="1:14" s="7" customFormat="1" x14ac:dyDescent="0.3">
      <c r="A34" s="67" t="s">
        <v>36</v>
      </c>
      <c r="B34" s="76">
        <f>B31/B32</f>
        <v>1</v>
      </c>
      <c r="C34" s="61" t="s">
        <v>37</v>
      </c>
      <c r="D34" s="61"/>
      <c r="E34" s="61"/>
      <c r="F34" s="61"/>
      <c r="G34" s="61"/>
      <c r="H34" s="61"/>
      <c r="I34" s="69"/>
      <c r="J34" s="69"/>
      <c r="K34" s="69"/>
      <c r="L34" s="73"/>
      <c r="M34" s="73"/>
      <c r="N34" s="74"/>
    </row>
    <row r="35" spans="1:14" s="7" customFormat="1" ht="19.5" customHeight="1" x14ac:dyDescent="0.3">
      <c r="A35" s="67"/>
      <c r="B35" s="66"/>
      <c r="H35" s="61"/>
      <c r="I35" s="69"/>
      <c r="J35" s="69"/>
      <c r="K35" s="69"/>
      <c r="L35" s="73"/>
      <c r="M35" s="73"/>
      <c r="N35" s="74"/>
    </row>
    <row r="36" spans="1:14" s="7" customFormat="1" ht="27" customHeight="1" x14ac:dyDescent="0.4">
      <c r="A36" s="77" t="s">
        <v>38</v>
      </c>
      <c r="B36" s="155">
        <v>20</v>
      </c>
      <c r="C36" s="61"/>
      <c r="D36" s="580" t="s">
        <v>39</v>
      </c>
      <c r="E36" s="581"/>
      <c r="F36" s="117" t="s">
        <v>40</v>
      </c>
      <c r="G36" s="118"/>
      <c r="J36" s="69"/>
      <c r="K36" s="69"/>
      <c r="L36" s="73"/>
      <c r="M36" s="73"/>
      <c r="N36" s="74"/>
    </row>
    <row r="37" spans="1:14" s="7" customFormat="1" ht="26.25" customHeight="1" x14ac:dyDescent="0.4">
      <c r="A37" s="78" t="s">
        <v>41</v>
      </c>
      <c r="B37" s="156">
        <v>4</v>
      </c>
      <c r="C37" s="80" t="s">
        <v>42</v>
      </c>
      <c r="D37" s="81" t="s">
        <v>43</v>
      </c>
      <c r="E37" s="110" t="s">
        <v>44</v>
      </c>
      <c r="F37" s="81" t="s">
        <v>43</v>
      </c>
      <c r="G37" s="82" t="s">
        <v>44</v>
      </c>
      <c r="J37" s="69"/>
      <c r="K37" s="69"/>
      <c r="L37" s="73"/>
      <c r="M37" s="73"/>
      <c r="N37" s="74"/>
    </row>
    <row r="38" spans="1:14" s="7" customFormat="1" ht="26.25" customHeight="1" x14ac:dyDescent="0.4">
      <c r="A38" s="78" t="s">
        <v>45</v>
      </c>
      <c r="B38" s="156">
        <v>50</v>
      </c>
      <c r="C38" s="83">
        <v>1</v>
      </c>
      <c r="D38" s="556">
        <v>0.26</v>
      </c>
      <c r="E38" s="558">
        <f>IF(ISBLANK(D38),"-",$D$48/$D$45*D38)</f>
        <v>0.32057116825918536</v>
      </c>
      <c r="F38" s="157">
        <v>0.21959999999999999</v>
      </c>
      <c r="G38" s="561">
        <f>IF(ISBLANK(F38),"-",$D$48/$F$45*F38)</f>
        <v>0.32045018523071361</v>
      </c>
      <c r="J38" s="69"/>
      <c r="K38" s="69"/>
      <c r="L38" s="73"/>
      <c r="M38" s="73"/>
      <c r="N38" s="74"/>
    </row>
    <row r="39" spans="1:14" s="7" customFormat="1" ht="26.25" customHeight="1" x14ac:dyDescent="0.4">
      <c r="A39" s="78" t="s">
        <v>46</v>
      </c>
      <c r="B39" s="156">
        <v>4</v>
      </c>
      <c r="C39" s="79">
        <v>2</v>
      </c>
      <c r="D39" s="158">
        <v>0.25440000000000002</v>
      </c>
      <c r="E39" s="559">
        <f>IF(ISBLANK(D39),"-",$D$48/$D$45*D39)</f>
        <v>0.31366655848129521</v>
      </c>
      <c r="F39" s="158">
        <v>0.2177</v>
      </c>
      <c r="G39" s="562">
        <f>IF(ISBLANK(F39),"-",$D$48/$F$45*F39)</f>
        <v>0.31767761987580306</v>
      </c>
      <c r="J39" s="69"/>
      <c r="K39" s="69"/>
      <c r="L39" s="73"/>
      <c r="M39" s="73"/>
      <c r="N39" s="74"/>
    </row>
    <row r="40" spans="1:14" ht="26.25" customHeight="1" x14ac:dyDescent="0.4">
      <c r="A40" s="78" t="s">
        <v>47</v>
      </c>
      <c r="B40" s="156">
        <v>50</v>
      </c>
      <c r="C40" s="79">
        <v>3</v>
      </c>
      <c r="D40" s="158">
        <v>0.25509999999999999</v>
      </c>
      <c r="E40" s="559">
        <f>IF(ISBLANK(D40),"-",$D$48/$D$45*D40)</f>
        <v>0.31452963470353146</v>
      </c>
      <c r="F40" s="557">
        <v>0.20899999999999999</v>
      </c>
      <c r="G40" s="562">
        <f>IF(ISBLANK(F40),"-",$D$48/$F$45*F40)</f>
        <v>0.30498218904016006</v>
      </c>
      <c r="L40" s="73"/>
      <c r="M40" s="73"/>
      <c r="N40" s="84"/>
    </row>
    <row r="41" spans="1:14" ht="26.25" customHeight="1" x14ac:dyDescent="0.4">
      <c r="A41" s="78" t="s">
        <v>48</v>
      </c>
      <c r="B41" s="156">
        <v>1</v>
      </c>
      <c r="C41" s="85">
        <v>4</v>
      </c>
      <c r="D41" s="159"/>
      <c r="E41" s="560" t="str">
        <f>IF(ISBLANK(D41),"-",$D$48/$D$45*D41)</f>
        <v>-</v>
      </c>
      <c r="F41" s="159"/>
      <c r="G41" s="563" t="str">
        <f>IF(ISBLANK(F41),"-",$D$48/$F$45*F41)</f>
        <v>-</v>
      </c>
      <c r="L41" s="73"/>
      <c r="M41" s="73"/>
      <c r="N41" s="84"/>
    </row>
    <row r="42" spans="1:14" ht="27" customHeight="1" x14ac:dyDescent="0.4">
      <c r="A42" s="78" t="s">
        <v>49</v>
      </c>
      <c r="B42" s="156">
        <v>1</v>
      </c>
      <c r="C42" s="86" t="s">
        <v>50</v>
      </c>
      <c r="D42" s="604">
        <f>AVERAGE(D38:D41)</f>
        <v>0.25650000000000001</v>
      </c>
      <c r="E42" s="605">
        <f>AVERAGE(E38:E41)</f>
        <v>0.31625578714800401</v>
      </c>
      <c r="F42" s="606">
        <f>AVERAGE(F38:F41)</f>
        <v>0.21543333333333334</v>
      </c>
      <c r="G42" s="607">
        <f>AVERAGE(G38:G41)</f>
        <v>0.31436999804889226</v>
      </c>
    </row>
    <row r="43" spans="1:14" ht="26.25" customHeight="1" x14ac:dyDescent="0.4">
      <c r="A43" s="78" t="s">
        <v>51</v>
      </c>
      <c r="B43" s="151">
        <v>1</v>
      </c>
      <c r="C43" s="138" t="s">
        <v>52</v>
      </c>
      <c r="D43" s="161">
        <v>25.86</v>
      </c>
      <c r="E43" s="84"/>
      <c r="F43" s="160">
        <v>21.85</v>
      </c>
      <c r="G43" s="119"/>
    </row>
    <row r="44" spans="1:14" ht="26.25" customHeight="1" x14ac:dyDescent="0.4">
      <c r="A44" s="78" t="s">
        <v>53</v>
      </c>
      <c r="B44" s="151">
        <v>1</v>
      </c>
      <c r="C44" s="139" t="s">
        <v>54</v>
      </c>
      <c r="D44" s="140">
        <f>D43*$B$34</f>
        <v>25.86</v>
      </c>
      <c r="E44" s="88"/>
      <c r="F44" s="87">
        <f>F43*$B$34</f>
        <v>21.85</v>
      </c>
      <c r="G44" s="90"/>
    </row>
    <row r="45" spans="1:14" ht="19.5" customHeight="1" x14ac:dyDescent="0.3">
      <c r="A45" s="78" t="s">
        <v>55</v>
      </c>
      <c r="B45" s="137">
        <f>(B44/B43)*(B42/B41)*(B40/B39)*(B38/B37)*B36</f>
        <v>3125</v>
      </c>
      <c r="C45" s="139" t="s">
        <v>56</v>
      </c>
      <c r="D45" s="141">
        <f>D44*$B$30/100</f>
        <v>25.345385999999998</v>
      </c>
      <c r="E45" s="90"/>
      <c r="F45" s="89">
        <f>F44*$B$30/100</f>
        <v>21.415185000000001</v>
      </c>
      <c r="G45" s="90"/>
    </row>
    <row r="46" spans="1:14" ht="19.5" customHeight="1" x14ac:dyDescent="0.3">
      <c r="A46" s="582" t="s">
        <v>57</v>
      </c>
      <c r="B46" s="586"/>
      <c r="C46" s="139" t="s">
        <v>58</v>
      </c>
      <c r="D46" s="140">
        <f>D45/$B$45</f>
        <v>8.1105235199999993E-3</v>
      </c>
      <c r="E46" s="90"/>
      <c r="F46" s="91">
        <f>F45/$B$45</f>
        <v>6.8528592000000003E-3</v>
      </c>
      <c r="G46" s="90"/>
    </row>
    <row r="47" spans="1:14" ht="27" customHeight="1" x14ac:dyDescent="0.4">
      <c r="A47" s="584"/>
      <c r="B47" s="587"/>
      <c r="C47" s="139" t="s">
        <v>59</v>
      </c>
      <c r="D47" s="162">
        <v>0.01</v>
      </c>
      <c r="E47" s="119"/>
      <c r="F47" s="119"/>
      <c r="G47" s="119"/>
    </row>
    <row r="48" spans="1:14" x14ac:dyDescent="0.3">
      <c r="C48" s="139" t="s">
        <v>60</v>
      </c>
      <c r="D48" s="141">
        <f>D47*$B$45</f>
        <v>31.25</v>
      </c>
      <c r="E48" s="90"/>
      <c r="F48" s="90"/>
      <c r="G48" s="90"/>
    </row>
    <row r="49" spans="1:12" ht="19.5" customHeight="1" x14ac:dyDescent="0.3">
      <c r="C49" s="142" t="s">
        <v>61</v>
      </c>
      <c r="D49" s="143">
        <f>D48/B34</f>
        <v>31.25</v>
      </c>
      <c r="E49" s="108"/>
      <c r="F49" s="108"/>
      <c r="G49" s="108"/>
    </row>
    <row r="50" spans="1:12" x14ac:dyDescent="0.3">
      <c r="C50" s="144" t="s">
        <v>62</v>
      </c>
      <c r="D50" s="608">
        <f>AVERAGE(E38:E41,G38:G41)</f>
        <v>0.31531289259844814</v>
      </c>
      <c r="E50" s="107"/>
      <c r="F50" s="107"/>
      <c r="G50" s="107"/>
    </row>
    <row r="51" spans="1:12" x14ac:dyDescent="0.3">
      <c r="C51" s="92" t="s">
        <v>63</v>
      </c>
      <c r="D51" s="95">
        <f>STDEV(E38:E41,G38:G41)/D50</f>
        <v>1.8475204768727906E-2</v>
      </c>
      <c r="E51" s="88"/>
      <c r="F51" s="88"/>
      <c r="G51" s="88"/>
    </row>
    <row r="52" spans="1:12" ht="19.5" customHeight="1" x14ac:dyDescent="0.3">
      <c r="C52" s="93" t="s">
        <v>64</v>
      </c>
      <c r="D52" s="96">
        <f>COUNT(E38:E41,G38:G41)</f>
        <v>6</v>
      </c>
      <c r="E52" s="88"/>
      <c r="F52" s="88"/>
      <c r="G52" s="88"/>
    </row>
    <row r="54" spans="1:12" x14ac:dyDescent="0.3">
      <c r="A54" s="60" t="s">
        <v>25</v>
      </c>
      <c r="B54" s="97" t="s">
        <v>65</v>
      </c>
    </row>
    <row r="55" spans="1:12" x14ac:dyDescent="0.3">
      <c r="A55" s="61" t="s">
        <v>66</v>
      </c>
      <c r="B55" s="63" t="str">
        <f>B21</f>
        <v>Ferrous Gluconate</v>
      </c>
    </row>
    <row r="56" spans="1:12" ht="26.25" customHeight="1" x14ac:dyDescent="0.4">
      <c r="A56" s="146" t="s">
        <v>67</v>
      </c>
      <c r="B56" s="163">
        <v>15</v>
      </c>
      <c r="C56" s="129" t="s">
        <v>68</v>
      </c>
      <c r="D56" s="164">
        <v>300</v>
      </c>
      <c r="E56" s="129" t="str">
        <f>B20</f>
        <v>Ferrous Gluconate</v>
      </c>
    </row>
    <row r="57" spans="1:12" x14ac:dyDescent="0.3">
      <c r="A57" s="63" t="s">
        <v>69</v>
      </c>
      <c r="B57" s="174">
        <v>1.2167683820938036</v>
      </c>
    </row>
    <row r="58" spans="1:12" s="59" customFormat="1" x14ac:dyDescent="0.3">
      <c r="A58" s="127" t="s">
        <v>70</v>
      </c>
      <c r="B58" s="128">
        <f>B56</f>
        <v>15</v>
      </c>
      <c r="C58" s="129" t="s">
        <v>71</v>
      </c>
      <c r="D58" s="147">
        <f>B57*B56</f>
        <v>18.251525731407053</v>
      </c>
    </row>
    <row r="59" spans="1:12" ht="19.5" customHeight="1" x14ac:dyDescent="0.3"/>
    <row r="60" spans="1:12" s="7" customFormat="1" ht="27" customHeight="1" x14ac:dyDescent="0.4">
      <c r="A60" s="77" t="s">
        <v>72</v>
      </c>
      <c r="B60" s="155">
        <v>100</v>
      </c>
      <c r="C60" s="61"/>
      <c r="D60" s="99" t="s">
        <v>73</v>
      </c>
      <c r="E60" s="98" t="s">
        <v>74</v>
      </c>
      <c r="F60" s="98" t="s">
        <v>43</v>
      </c>
      <c r="G60" s="98" t="s">
        <v>75</v>
      </c>
      <c r="H60" s="80" t="s">
        <v>76</v>
      </c>
      <c r="L60" s="69"/>
    </row>
    <row r="61" spans="1:12" s="7" customFormat="1" ht="24" customHeight="1" x14ac:dyDescent="0.4">
      <c r="A61" s="78" t="s">
        <v>77</v>
      </c>
      <c r="B61" s="156">
        <v>3</v>
      </c>
      <c r="C61" s="597" t="s">
        <v>78</v>
      </c>
      <c r="D61" s="594">
        <v>5.9630000000000001</v>
      </c>
      <c r="E61" s="122">
        <v>1</v>
      </c>
      <c r="F61" s="165">
        <v>0.2838</v>
      </c>
      <c r="G61" s="133">
        <f>IF(ISBLANK(F61),"-",(F61/$D$50*$D$47*$B$69)*$D$58/$D$61)</f>
        <v>286.96821419492699</v>
      </c>
      <c r="H61" s="130">
        <f t="shared" ref="H61:H72" si="0">IF(ISBLANK(F61),"-",G61/$D$56)</f>
        <v>0.95656071398308995</v>
      </c>
      <c r="L61" s="69"/>
    </row>
    <row r="62" spans="1:12" s="7" customFormat="1" ht="26.25" customHeight="1" x14ac:dyDescent="0.4">
      <c r="A62" s="78" t="s">
        <v>79</v>
      </c>
      <c r="B62" s="536">
        <v>25</v>
      </c>
      <c r="C62" s="598"/>
      <c r="D62" s="595"/>
      <c r="E62" s="123">
        <v>2</v>
      </c>
      <c r="F62" s="158">
        <v>0.2843</v>
      </c>
      <c r="G62" s="134">
        <f>IF(ISBLANK(F62),"-",(F62/$D$50*$D$47*$B$69)*$D$58/$D$61)</f>
        <v>287.47379596764523</v>
      </c>
      <c r="H62" s="131">
        <f t="shared" si="0"/>
        <v>0.95824598655881743</v>
      </c>
      <c r="L62" s="69"/>
    </row>
    <row r="63" spans="1:12" s="7" customFormat="1" ht="24.75" customHeight="1" x14ac:dyDescent="0.4">
      <c r="A63" s="78" t="s">
        <v>80</v>
      </c>
      <c r="B63" s="156">
        <v>4</v>
      </c>
      <c r="C63" s="598"/>
      <c r="D63" s="595"/>
      <c r="E63" s="123">
        <v>3</v>
      </c>
      <c r="F63" s="158">
        <v>0.28039999999999998</v>
      </c>
      <c r="G63" s="134">
        <f>IF(ISBLANK(F63),"-",(F63/$D$50*$D$47*$B$69)*$D$58/$D$61)</f>
        <v>283.53025814044224</v>
      </c>
      <c r="H63" s="131">
        <f t="shared" si="0"/>
        <v>0.94510086046814079</v>
      </c>
      <c r="L63" s="69"/>
    </row>
    <row r="64" spans="1:12" ht="27" customHeight="1" x14ac:dyDescent="0.4">
      <c r="A64" s="78" t="s">
        <v>81</v>
      </c>
      <c r="B64" s="156">
        <v>50</v>
      </c>
      <c r="C64" s="599"/>
      <c r="D64" s="596"/>
      <c r="E64" s="124">
        <v>4</v>
      </c>
      <c r="F64" s="166"/>
      <c r="G64" s="134" t="str">
        <f>IF(ISBLANK(F64),"-",(F64/$D$50*$D$47*$B$69)*$D$58/$D$61)</f>
        <v>-</v>
      </c>
      <c r="H64" s="131" t="str">
        <f t="shared" si="0"/>
        <v>-</v>
      </c>
    </row>
    <row r="65" spans="1:11" ht="24.75" customHeight="1" x14ac:dyDescent="0.4">
      <c r="A65" s="78" t="s">
        <v>82</v>
      </c>
      <c r="B65" s="156">
        <v>1</v>
      </c>
      <c r="C65" s="597" t="s">
        <v>83</v>
      </c>
      <c r="D65" s="594">
        <v>5.9880100000000001</v>
      </c>
      <c r="E65" s="100">
        <v>1</v>
      </c>
      <c r="F65" s="557">
        <v>0.29399999999999998</v>
      </c>
      <c r="G65" s="133">
        <f>IF(ISBLANK(F65),"-",(F65/$D$50*$D$47*$B$69)*$D$58/$D$65)</f>
        <v>296.04043031040788</v>
      </c>
      <c r="H65" s="130">
        <f t="shared" si="0"/>
        <v>0.98680143436802625</v>
      </c>
    </row>
    <row r="66" spans="1:11" ht="23.25" customHeight="1" x14ac:dyDescent="0.4">
      <c r="A66" s="78" t="s">
        <v>84</v>
      </c>
      <c r="B66" s="156">
        <v>1</v>
      </c>
      <c r="C66" s="598"/>
      <c r="D66" s="595"/>
      <c r="E66" s="101">
        <v>2</v>
      </c>
      <c r="F66" s="158">
        <v>0.29010000000000002</v>
      </c>
      <c r="G66" s="134">
        <f>IF(ISBLANK(F66),"-",(F66/$D$50*$D$47*$B$69)*$D$58/$D$65)</f>
        <v>292.11336337771888</v>
      </c>
      <c r="H66" s="131">
        <f t="shared" si="0"/>
        <v>0.9737112112590629</v>
      </c>
    </row>
    <row r="67" spans="1:11" ht="24.75" customHeight="1" x14ac:dyDescent="0.4">
      <c r="A67" s="78" t="s">
        <v>85</v>
      </c>
      <c r="B67" s="156">
        <v>1</v>
      </c>
      <c r="C67" s="598"/>
      <c r="D67" s="595"/>
      <c r="E67" s="101">
        <v>3</v>
      </c>
      <c r="F67" s="158">
        <v>0.28939999999999999</v>
      </c>
      <c r="G67" s="134">
        <f>IF(ISBLANK(F67),"-",(F67/$D$50*$D$47*$B$69)*$D$58/$D$65)</f>
        <v>291.40850521031314</v>
      </c>
      <c r="H67" s="131">
        <f t="shared" si="0"/>
        <v>0.97136168403437717</v>
      </c>
    </row>
    <row r="68" spans="1:11" ht="27" customHeight="1" x14ac:dyDescent="0.4">
      <c r="A68" s="78" t="s">
        <v>86</v>
      </c>
      <c r="B68" s="156">
        <v>1</v>
      </c>
      <c r="C68" s="599"/>
      <c r="D68" s="596"/>
      <c r="E68" s="102">
        <v>4</v>
      </c>
      <c r="F68" s="166"/>
      <c r="G68" s="135" t="str">
        <f>IF(ISBLANK(F68),"-",(F68/$D$50*$D$47*$B$69)*$D$58/$D$65)</f>
        <v>-</v>
      </c>
      <c r="H68" s="132" t="str">
        <f t="shared" si="0"/>
        <v>-</v>
      </c>
    </row>
    <row r="69" spans="1:11" ht="23.25" customHeight="1" x14ac:dyDescent="0.4">
      <c r="A69" s="78" t="s">
        <v>87</v>
      </c>
      <c r="B69" s="136">
        <f>(B68/B67)*(B66/B65)*(B64/B63)*(B62/B61)*B60</f>
        <v>10416.666666666668</v>
      </c>
      <c r="C69" s="597" t="s">
        <v>88</v>
      </c>
      <c r="D69" s="594">
        <v>5.9695799999999997</v>
      </c>
      <c r="E69" s="100">
        <v>1</v>
      </c>
      <c r="F69" s="165">
        <v>0.29089999999999999</v>
      </c>
      <c r="G69" s="133">
        <f>IF(ISBLANK(F69),"-",(F69/$D$50*$D$47*$B$69)*$D$58/$D$69)</f>
        <v>293.82324981264435</v>
      </c>
      <c r="H69" s="131">
        <f t="shared" si="0"/>
        <v>0.97941083270881446</v>
      </c>
    </row>
    <row r="70" spans="1:11" ht="22.5" customHeight="1" x14ac:dyDescent="0.4">
      <c r="A70" s="145" t="s">
        <v>89</v>
      </c>
      <c r="B70" s="167">
        <f>(D47*B69)/D56*D58</f>
        <v>6.3373353234052274</v>
      </c>
      <c r="C70" s="598"/>
      <c r="D70" s="595"/>
      <c r="E70" s="101">
        <v>2</v>
      </c>
      <c r="F70" s="158">
        <v>0.28520000000000001</v>
      </c>
      <c r="G70" s="134">
        <f>IF(ISBLANK(F70),"-",(F70/$D$50*$D$47*$B$69)*$D$58/$D$69)</f>
        <v>288.06597059665239</v>
      </c>
      <c r="H70" s="131">
        <f t="shared" si="0"/>
        <v>0.96021990198884133</v>
      </c>
    </row>
    <row r="71" spans="1:11" ht="23.25" customHeight="1" x14ac:dyDescent="0.4">
      <c r="A71" s="582" t="s">
        <v>57</v>
      </c>
      <c r="B71" s="583"/>
      <c r="C71" s="598"/>
      <c r="D71" s="595"/>
      <c r="E71" s="101">
        <v>3</v>
      </c>
      <c r="F71" s="557">
        <v>0.28599999999999998</v>
      </c>
      <c r="G71" s="134">
        <f>IF(ISBLANK(F71),"-",(F71/$D$50*$D$47*$B$69)*$D$58/$D$69)</f>
        <v>288.8740097848617</v>
      </c>
      <c r="H71" s="131">
        <f t="shared" si="0"/>
        <v>0.96291336594953902</v>
      </c>
    </row>
    <row r="72" spans="1:11" ht="23.25" customHeight="1" x14ac:dyDescent="0.4">
      <c r="A72" s="584"/>
      <c r="B72" s="585"/>
      <c r="C72" s="600"/>
      <c r="D72" s="596"/>
      <c r="E72" s="102">
        <v>4</v>
      </c>
      <c r="F72" s="166"/>
      <c r="G72" s="135" t="str">
        <f>IF(ISBLANK(F72),"-",(F72/$D$50*$D$47*$B$69)*$D$58/$D$69)</f>
        <v>-</v>
      </c>
      <c r="H72" s="132" t="str">
        <f t="shared" si="0"/>
        <v>-</v>
      </c>
    </row>
    <row r="73" spans="1:11" ht="26.25" customHeight="1" x14ac:dyDescent="0.4">
      <c r="A73" s="103"/>
      <c r="B73" s="103"/>
      <c r="C73" s="103"/>
      <c r="D73" s="103"/>
      <c r="E73" s="103"/>
      <c r="F73" s="104"/>
      <c r="G73" s="94" t="s">
        <v>50</v>
      </c>
      <c r="H73" s="168">
        <f>AVERAGE(H61:H72)</f>
        <v>0.96603622125763444</v>
      </c>
    </row>
    <row r="74" spans="1:11" ht="26.25" customHeight="1" x14ac:dyDescent="0.4">
      <c r="C74" s="103"/>
      <c r="D74" s="103"/>
      <c r="E74" s="103"/>
      <c r="F74" s="104"/>
      <c r="G74" s="92" t="s">
        <v>63</v>
      </c>
      <c r="H74" s="169">
        <f>STDEV(H61:H72)/H73</f>
        <v>1.3345532018450569E-2</v>
      </c>
    </row>
    <row r="75" spans="1:11" ht="27" customHeight="1" x14ac:dyDescent="0.4">
      <c r="A75" s="103"/>
      <c r="B75" s="103"/>
      <c r="C75" s="104"/>
      <c r="D75" s="105"/>
      <c r="E75" s="105"/>
      <c r="F75" s="104"/>
      <c r="G75" s="93" t="s">
        <v>64</v>
      </c>
      <c r="H75" s="170">
        <f>COUNT(H61:H72)</f>
        <v>9</v>
      </c>
    </row>
    <row r="76" spans="1:11" x14ac:dyDescent="0.3">
      <c r="A76" s="103"/>
      <c r="B76" s="103"/>
      <c r="C76" s="104"/>
      <c r="D76" s="105"/>
      <c r="E76" s="105"/>
      <c r="F76" s="105"/>
      <c r="G76" s="105"/>
      <c r="H76" s="104"/>
      <c r="I76" s="106"/>
      <c r="J76" s="109"/>
      <c r="K76" s="120"/>
    </row>
    <row r="77" spans="1:11" ht="26.25" customHeight="1" x14ac:dyDescent="0.4">
      <c r="A77" s="65" t="s">
        <v>90</v>
      </c>
      <c r="B77" s="172" t="s">
        <v>91</v>
      </c>
      <c r="C77" s="579" t="str">
        <f>B20</f>
        <v>Ferrous Gluconate</v>
      </c>
      <c r="D77" s="579"/>
      <c r="E77" s="121" t="s">
        <v>92</v>
      </c>
      <c r="F77" s="121"/>
      <c r="G77" s="173">
        <f>H73</f>
        <v>0.96603622125763444</v>
      </c>
      <c r="H77" s="104"/>
      <c r="I77" s="106"/>
      <c r="J77" s="109"/>
      <c r="K77" s="120"/>
    </row>
    <row r="78" spans="1:11" ht="19.5" customHeight="1" x14ac:dyDescent="0.3">
      <c r="A78" s="113"/>
      <c r="B78" s="114"/>
      <c r="C78" s="115"/>
      <c r="D78" s="115"/>
      <c r="E78" s="114"/>
      <c r="F78" s="114"/>
      <c r="G78" s="114"/>
      <c r="H78" s="114"/>
    </row>
    <row r="79" spans="1:11" x14ac:dyDescent="0.3">
      <c r="B79" s="68" t="s">
        <v>19</v>
      </c>
      <c r="E79" s="104" t="s">
        <v>20</v>
      </c>
      <c r="F79" s="104"/>
      <c r="G79" s="104" t="s">
        <v>21</v>
      </c>
    </row>
    <row r="80" spans="1:11" ht="83.1" customHeight="1" x14ac:dyDescent="0.3">
      <c r="A80" s="109" t="s">
        <v>22</v>
      </c>
      <c r="B80" s="148"/>
      <c r="C80" s="148"/>
      <c r="D80" s="103"/>
      <c r="E80" s="111"/>
      <c r="F80" s="106"/>
      <c r="G80" s="125"/>
      <c r="H80" s="125"/>
      <c r="I80" s="106"/>
    </row>
    <row r="81" spans="1:9" ht="83.1" customHeight="1" x14ac:dyDescent="0.3">
      <c r="A81" s="109" t="s">
        <v>23</v>
      </c>
      <c r="B81" s="149"/>
      <c r="C81" s="149"/>
      <c r="D81" s="116"/>
      <c r="E81" s="112"/>
      <c r="F81" s="106"/>
      <c r="G81" s="126"/>
      <c r="H81" s="126"/>
      <c r="I81" s="121"/>
    </row>
    <row r="82" spans="1:9" x14ac:dyDescent="0.3">
      <c r="A82" s="103"/>
      <c r="B82" s="104"/>
      <c r="C82" s="105"/>
      <c r="D82" s="105"/>
      <c r="E82" s="105"/>
      <c r="F82" s="105"/>
      <c r="G82" s="104"/>
      <c r="H82" s="104"/>
      <c r="I82" s="106"/>
    </row>
    <row r="83" spans="1:9" x14ac:dyDescent="0.3">
      <c r="A83" s="103"/>
      <c r="B83" s="103"/>
      <c r="C83" s="104"/>
      <c r="D83" s="105"/>
      <c r="E83" s="105"/>
      <c r="F83" s="105"/>
      <c r="G83" s="105"/>
      <c r="H83" s="104"/>
      <c r="I83" s="106"/>
    </row>
    <row r="84" spans="1:9" x14ac:dyDescent="0.3">
      <c r="A84" s="103"/>
      <c r="B84" s="103"/>
      <c r="C84" s="104"/>
      <c r="D84" s="105"/>
      <c r="E84" s="105"/>
      <c r="F84" s="105"/>
      <c r="G84" s="105"/>
      <c r="H84" s="104"/>
      <c r="I84" s="106"/>
    </row>
    <row r="85" spans="1:9" x14ac:dyDescent="0.3">
      <c r="A85" s="103"/>
      <c r="B85" s="103"/>
      <c r="C85" s="104"/>
      <c r="D85" s="105"/>
      <c r="E85" s="105"/>
      <c r="F85" s="105"/>
      <c r="G85" s="105"/>
      <c r="H85" s="104"/>
      <c r="I85" s="106"/>
    </row>
    <row r="86" spans="1:9" x14ac:dyDescent="0.3">
      <c r="A86" s="103"/>
      <c r="B86" s="103"/>
      <c r="C86" s="104"/>
      <c r="D86" s="105"/>
      <c r="E86" s="105"/>
      <c r="F86" s="105"/>
      <c r="G86" s="105"/>
      <c r="H86" s="104"/>
      <c r="I86" s="106"/>
    </row>
    <row r="87" spans="1:9" x14ac:dyDescent="0.3">
      <c r="A87" s="103"/>
      <c r="B87" s="103"/>
      <c r="C87" s="104"/>
      <c r="D87" s="105"/>
      <c r="E87" s="105"/>
      <c r="F87" s="105"/>
      <c r="G87" s="105"/>
      <c r="H87" s="104"/>
      <c r="I87" s="106"/>
    </row>
    <row r="88" spans="1:9" x14ac:dyDescent="0.3">
      <c r="A88" s="103"/>
      <c r="B88" s="103"/>
      <c r="C88" s="104"/>
      <c r="D88" s="105"/>
      <c r="E88" s="105"/>
      <c r="F88" s="105"/>
      <c r="G88" s="105"/>
      <c r="H88" s="104"/>
      <c r="I88" s="106"/>
    </row>
    <row r="89" spans="1:9" x14ac:dyDescent="0.3">
      <c r="A89" s="103"/>
      <c r="B89" s="103"/>
      <c r="C89" s="104"/>
      <c r="D89" s="105"/>
      <c r="E89" s="105"/>
      <c r="F89" s="105"/>
      <c r="G89" s="105"/>
      <c r="H89" s="104"/>
      <c r="I89" s="106"/>
    </row>
    <row r="90" spans="1:9" x14ac:dyDescent="0.3">
      <c r="A90" s="103"/>
      <c r="B90" s="103"/>
      <c r="C90" s="104"/>
      <c r="D90" s="105"/>
      <c r="E90" s="105"/>
      <c r="F90" s="105"/>
      <c r="G90" s="105"/>
      <c r="H90" s="104"/>
      <c r="I90" s="106"/>
    </row>
    <row r="250" spans="1:1" x14ac:dyDescent="0.3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9" priority="1" operator="greaterThan">
      <formula>0.02</formula>
    </cfRule>
  </conditionalFormatting>
  <conditionalFormatting sqref="H74">
    <cfRule type="cellIs" dxfId="8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101"/>
  <sheetViews>
    <sheetView topLeftCell="A61" workbookViewId="0">
      <selection activeCell="B71" sqref="B71"/>
    </sheetView>
  </sheetViews>
  <sheetFormatPr defaultRowHeight="13.5" x14ac:dyDescent="0.25"/>
  <cols>
    <col min="1" max="1" width="27.5703125" style="610" customWidth="1"/>
    <col min="2" max="2" width="20.42578125" style="610" customWidth="1"/>
    <col min="3" max="3" width="31.85546875" style="610" customWidth="1"/>
    <col min="4" max="4" width="25.85546875" style="610" customWidth="1"/>
    <col min="5" max="5" width="25.7109375" style="610" customWidth="1"/>
    <col min="6" max="6" width="23.140625" style="610" customWidth="1"/>
    <col min="7" max="7" width="28.42578125" style="610" customWidth="1"/>
    <col min="8" max="8" width="21.5703125" style="610" customWidth="1"/>
    <col min="9" max="9" width="9.140625" style="610" customWidth="1"/>
    <col min="10" max="16384" width="9.140625" style="647"/>
  </cols>
  <sheetData>
    <row r="14" spans="1:6" ht="15" customHeight="1" x14ac:dyDescent="0.3">
      <c r="A14" s="609"/>
      <c r="C14" s="611"/>
      <c r="F14" s="611"/>
    </row>
    <row r="15" spans="1:6" ht="18.75" customHeight="1" x14ac:dyDescent="0.3">
      <c r="A15" s="612" t="s">
        <v>106</v>
      </c>
      <c r="B15" s="612"/>
      <c r="C15" s="612"/>
      <c r="D15" s="612"/>
      <c r="E15" s="612"/>
    </row>
    <row r="16" spans="1:6" ht="16.5" customHeight="1" x14ac:dyDescent="0.3">
      <c r="A16" s="613" t="s">
        <v>25</v>
      </c>
      <c r="B16" s="614" t="s">
        <v>107</v>
      </c>
    </row>
    <row r="17" spans="1:5" ht="16.5" customHeight="1" x14ac:dyDescent="0.3">
      <c r="A17" s="615" t="s">
        <v>108</v>
      </c>
      <c r="B17" s="615" t="str">
        <f>'Riboflavin BP'!B18:C18</f>
        <v>HAEMOGLOW SYRUP 100ml</v>
      </c>
      <c r="D17" s="616"/>
      <c r="E17" s="617"/>
    </row>
    <row r="18" spans="1:5" s="610" customFormat="1" ht="16.5" customHeight="1" x14ac:dyDescent="0.3">
      <c r="A18" s="618" t="s">
        <v>26</v>
      </c>
      <c r="B18" s="615" t="str">
        <f>RD!B22</f>
        <v>Ferrous Gluconate, Thiamine Mononitrate BP, Riboflavin, Pyridoxine-HCl, Niacinamide &amp; Cyanocoblamine</v>
      </c>
      <c r="C18" s="617"/>
      <c r="D18" s="617"/>
      <c r="E18" s="617"/>
    </row>
    <row r="19" spans="1:5" s="610" customFormat="1" ht="16.5" customHeight="1" x14ac:dyDescent="0.3">
      <c r="A19" s="618" t="s">
        <v>26</v>
      </c>
      <c r="B19" s="614" t="str">
        <f>'Niacinamide BP'!B26:C26</f>
        <v>Niacinamide</v>
      </c>
      <c r="C19" s="617"/>
      <c r="D19" s="617"/>
      <c r="E19" s="617"/>
    </row>
    <row r="20" spans="1:5" s="610" customFormat="1" ht="16.5" customHeight="1" x14ac:dyDescent="0.3">
      <c r="A20" s="618" t="s">
        <v>28</v>
      </c>
      <c r="B20" s="619">
        <f>'Niacinamide BP'!B30</f>
        <v>99.41</v>
      </c>
      <c r="C20" s="617"/>
      <c r="D20" s="617"/>
      <c r="E20" s="617"/>
    </row>
    <row r="21" spans="1:5" s="610" customFormat="1" ht="16.5" customHeight="1" x14ac:dyDescent="0.3">
      <c r="A21" s="615" t="s">
        <v>109</v>
      </c>
      <c r="B21" s="619">
        <f>'Niacinamide BP'!D43</f>
        <v>31.14</v>
      </c>
      <c r="C21" s="617"/>
      <c r="D21" s="617"/>
      <c r="E21" s="617"/>
    </row>
    <row r="22" spans="1:5" s="610" customFormat="1" ht="16.5" customHeight="1" x14ac:dyDescent="0.3">
      <c r="A22" s="615" t="s">
        <v>110</v>
      </c>
      <c r="B22" s="620">
        <f>B21/'Niacinamide BP'!B45</f>
        <v>0.62280000000000002</v>
      </c>
      <c r="C22" s="617"/>
      <c r="D22" s="617"/>
      <c r="E22" s="617"/>
    </row>
    <row r="23" spans="1:5" s="610" customFormat="1" ht="15.75" customHeight="1" x14ac:dyDescent="0.25">
      <c r="A23" s="617"/>
      <c r="B23" s="617"/>
      <c r="C23" s="617"/>
      <c r="D23" s="617"/>
      <c r="E23" s="617"/>
    </row>
    <row r="24" spans="1:5" s="610" customFormat="1" ht="16.5" customHeight="1" x14ac:dyDescent="0.3">
      <c r="A24" s="621" t="s">
        <v>111</v>
      </c>
      <c r="B24" s="622" t="s">
        <v>112</v>
      </c>
      <c r="C24" s="621" t="s">
        <v>113</v>
      </c>
      <c r="D24" s="621" t="s">
        <v>114</v>
      </c>
      <c r="E24" s="621" t="s">
        <v>115</v>
      </c>
    </row>
    <row r="25" spans="1:5" s="610" customFormat="1" ht="16.5" customHeight="1" x14ac:dyDescent="0.3">
      <c r="A25" s="623">
        <v>1</v>
      </c>
      <c r="B25" s="624">
        <v>14233716</v>
      </c>
      <c r="C25" s="624">
        <v>8305.5</v>
      </c>
      <c r="D25" s="625">
        <v>1.43</v>
      </c>
      <c r="E25" s="626">
        <v>4.2300000000000004</v>
      </c>
    </row>
    <row r="26" spans="1:5" s="610" customFormat="1" ht="16.5" customHeight="1" x14ac:dyDescent="0.3">
      <c r="A26" s="623">
        <v>2</v>
      </c>
      <c r="B26" s="624">
        <v>14165566</v>
      </c>
      <c r="C26" s="624">
        <v>8352.1</v>
      </c>
      <c r="D26" s="625">
        <v>1.48</v>
      </c>
      <c r="E26" s="625">
        <v>4.22</v>
      </c>
    </row>
    <row r="27" spans="1:5" s="610" customFormat="1" ht="16.5" customHeight="1" x14ac:dyDescent="0.3">
      <c r="A27" s="623">
        <v>3</v>
      </c>
      <c r="B27" s="624">
        <v>14195616</v>
      </c>
      <c r="C27" s="624">
        <v>8200.5</v>
      </c>
      <c r="D27" s="625">
        <v>1.36</v>
      </c>
      <c r="E27" s="625">
        <v>4.2300000000000004</v>
      </c>
    </row>
    <row r="28" spans="1:5" s="610" customFormat="1" ht="16.5" customHeight="1" x14ac:dyDescent="0.3">
      <c r="A28" s="623">
        <v>4</v>
      </c>
      <c r="B28" s="624">
        <v>14200519</v>
      </c>
      <c r="C28" s="624">
        <v>8347.2000000000007</v>
      </c>
      <c r="D28" s="625">
        <v>1.43</v>
      </c>
      <c r="E28" s="625">
        <v>4.2300000000000004</v>
      </c>
    </row>
    <row r="29" spans="1:5" s="610" customFormat="1" ht="16.5" customHeight="1" x14ac:dyDescent="0.3">
      <c r="A29" s="623">
        <v>5</v>
      </c>
      <c r="B29" s="624">
        <v>14171870</v>
      </c>
      <c r="C29" s="624">
        <v>8354.9</v>
      </c>
      <c r="D29" s="625">
        <v>1.42</v>
      </c>
      <c r="E29" s="625">
        <v>4.22</v>
      </c>
    </row>
    <row r="30" spans="1:5" s="610" customFormat="1" ht="16.5" customHeight="1" x14ac:dyDescent="0.3">
      <c r="A30" s="623">
        <v>6</v>
      </c>
      <c r="B30" s="627">
        <v>14203383</v>
      </c>
      <c r="C30" s="627">
        <v>8375.7000000000007</v>
      </c>
      <c r="D30" s="628">
        <v>1.41</v>
      </c>
      <c r="E30" s="628">
        <v>4.22</v>
      </c>
    </row>
    <row r="31" spans="1:5" s="610" customFormat="1" ht="16.5" customHeight="1" x14ac:dyDescent="0.3">
      <c r="A31" s="629" t="s">
        <v>116</v>
      </c>
      <c r="B31" s="630">
        <f>AVERAGE(B25:B30)</f>
        <v>14195111.666666666</v>
      </c>
      <c r="C31" s="631">
        <f>AVERAGE(C25:C30)</f>
        <v>8322.6500000000015</v>
      </c>
      <c r="D31" s="632">
        <f>AVERAGE(D25:D30)</f>
        <v>1.4216666666666666</v>
      </c>
      <c r="E31" s="632">
        <f>AVERAGE(E25:E30)</f>
        <v>4.2249999999999996</v>
      </c>
    </row>
    <row r="32" spans="1:5" s="610" customFormat="1" ht="16.5" customHeight="1" x14ac:dyDescent="0.3">
      <c r="A32" s="633" t="s">
        <v>117</v>
      </c>
      <c r="B32" s="634">
        <f>(STDEV(B25:B30)/B31)</f>
        <v>1.7259677182306489E-3</v>
      </c>
      <c r="C32" s="635"/>
      <c r="D32" s="635"/>
      <c r="E32" s="636"/>
    </row>
    <row r="33" spans="1:5" s="610" customFormat="1" ht="16.5" customHeight="1" x14ac:dyDescent="0.3">
      <c r="A33" s="637" t="s">
        <v>64</v>
      </c>
      <c r="B33" s="638">
        <f>COUNT(B25:B30)</f>
        <v>6</v>
      </c>
      <c r="C33" s="639"/>
      <c r="D33" s="640"/>
      <c r="E33" s="641"/>
    </row>
    <row r="34" spans="1:5" s="610" customFormat="1" ht="15.75" customHeight="1" x14ac:dyDescent="0.25">
      <c r="A34" s="617"/>
      <c r="B34" s="617"/>
      <c r="C34" s="617"/>
      <c r="D34" s="617"/>
      <c r="E34" s="617"/>
    </row>
    <row r="35" spans="1:5" s="610" customFormat="1" ht="16.5" customHeight="1" x14ac:dyDescent="0.3">
      <c r="A35" s="618" t="s">
        <v>118</v>
      </c>
      <c r="B35" s="642" t="s">
        <v>119</v>
      </c>
      <c r="C35" s="643"/>
      <c r="D35" s="643"/>
      <c r="E35" s="643"/>
    </row>
    <row r="36" spans="1:5" s="610" customFormat="1" ht="16.5" customHeight="1" x14ac:dyDescent="0.3">
      <c r="A36" s="618"/>
      <c r="B36" s="642" t="s">
        <v>120</v>
      </c>
      <c r="C36" s="643"/>
      <c r="D36" s="643"/>
      <c r="E36" s="643"/>
    </row>
    <row r="37" spans="1:5" s="610" customFormat="1" ht="16.5" customHeight="1" x14ac:dyDescent="0.3">
      <c r="A37" s="618"/>
      <c r="B37" s="642" t="s">
        <v>121</v>
      </c>
      <c r="C37" s="643"/>
      <c r="D37" s="643"/>
      <c r="E37" s="643"/>
    </row>
    <row r="38" spans="1:5" s="610" customFormat="1" ht="15.75" customHeight="1" x14ac:dyDescent="0.25">
      <c r="A38" s="617"/>
      <c r="B38" s="617"/>
      <c r="C38" s="617"/>
      <c r="D38" s="617"/>
      <c r="E38" s="617"/>
    </row>
    <row r="39" spans="1:5" s="610" customFormat="1" ht="16.5" customHeight="1" x14ac:dyDescent="0.3">
      <c r="A39" s="618" t="s">
        <v>26</v>
      </c>
      <c r="B39" s="615" t="str">
        <f>'Pyridoxine HCl BP'!B26:C26</f>
        <v>Pyridoxine HCl</v>
      </c>
      <c r="C39" s="617"/>
      <c r="D39" s="617"/>
      <c r="E39" s="617"/>
    </row>
    <row r="40" spans="1:5" s="610" customFormat="1" ht="16.5" customHeight="1" x14ac:dyDescent="0.3">
      <c r="A40" s="618" t="s">
        <v>28</v>
      </c>
      <c r="B40" s="619">
        <f>'Pyridoxine HCl BP'!B30</f>
        <v>99.76</v>
      </c>
      <c r="C40" s="617"/>
      <c r="D40" s="617"/>
      <c r="E40" s="617"/>
    </row>
    <row r="41" spans="1:5" s="610" customFormat="1" ht="16.5" customHeight="1" x14ac:dyDescent="0.3">
      <c r="A41" s="615" t="s">
        <v>109</v>
      </c>
      <c r="B41" s="619">
        <f>'Pyridoxine HCl BP'!D43</f>
        <v>12.68</v>
      </c>
      <c r="C41" s="617"/>
      <c r="D41" s="617"/>
      <c r="E41" s="617"/>
    </row>
    <row r="42" spans="1:5" s="610" customFormat="1" ht="16.5" customHeight="1" x14ac:dyDescent="0.3">
      <c r="A42" s="615" t="s">
        <v>110</v>
      </c>
      <c r="B42" s="620">
        <f>B41/'Pyridoxine HCl BP'!B45</f>
        <v>0.25359999999999999</v>
      </c>
      <c r="C42" s="617"/>
      <c r="D42" s="617"/>
      <c r="E42" s="617"/>
    </row>
    <row r="43" spans="1:5" s="610" customFormat="1" ht="16.5" customHeight="1" x14ac:dyDescent="0.25">
      <c r="A43" s="617"/>
      <c r="B43" s="617"/>
      <c r="C43" s="617"/>
      <c r="D43" s="617"/>
      <c r="E43" s="617"/>
    </row>
    <row r="44" spans="1:5" s="610" customFormat="1" ht="15.75" customHeight="1" x14ac:dyDescent="0.3">
      <c r="A44" s="621" t="s">
        <v>111</v>
      </c>
      <c r="B44" s="622" t="s">
        <v>112</v>
      </c>
      <c r="C44" s="621" t="s">
        <v>113</v>
      </c>
      <c r="D44" s="621" t="s">
        <v>114</v>
      </c>
      <c r="E44" s="621" t="s">
        <v>115</v>
      </c>
    </row>
    <row r="45" spans="1:5" s="610" customFormat="1" ht="16.5" customHeight="1" x14ac:dyDescent="0.3">
      <c r="A45" s="623">
        <v>1</v>
      </c>
      <c r="B45" s="624">
        <v>77064138</v>
      </c>
      <c r="C45" s="624">
        <v>10667.6</v>
      </c>
      <c r="D45" s="625">
        <v>1.1399999999999999</v>
      </c>
      <c r="E45" s="626">
        <v>6.25</v>
      </c>
    </row>
    <row r="46" spans="1:5" s="610" customFormat="1" ht="16.5" customHeight="1" x14ac:dyDescent="0.3">
      <c r="A46" s="623">
        <v>2</v>
      </c>
      <c r="B46" s="624">
        <v>76631165</v>
      </c>
      <c r="C46" s="624">
        <v>10801.5</v>
      </c>
      <c r="D46" s="625">
        <v>1.1100000000000001</v>
      </c>
      <c r="E46" s="625">
        <v>6.25</v>
      </c>
    </row>
    <row r="47" spans="1:5" s="610" customFormat="1" ht="16.5" customHeight="1" x14ac:dyDescent="0.3">
      <c r="A47" s="623">
        <v>3</v>
      </c>
      <c r="B47" s="624">
        <v>76665141</v>
      </c>
      <c r="C47" s="624">
        <v>10425.200000000001</v>
      </c>
      <c r="D47" s="625">
        <v>1.0900000000000001</v>
      </c>
      <c r="E47" s="625">
        <v>6.25</v>
      </c>
    </row>
    <row r="48" spans="1:5" s="610" customFormat="1" ht="16.5" customHeight="1" x14ac:dyDescent="0.3">
      <c r="A48" s="623">
        <v>4</v>
      </c>
      <c r="B48" s="624">
        <v>76644330</v>
      </c>
      <c r="C48" s="624">
        <v>10841.2</v>
      </c>
      <c r="D48" s="625">
        <v>1.1200000000000001</v>
      </c>
      <c r="E48" s="625">
        <v>6.25</v>
      </c>
    </row>
    <row r="49" spans="1:5" s="610" customFormat="1" ht="16.5" customHeight="1" x14ac:dyDescent="0.3">
      <c r="A49" s="623">
        <v>5</v>
      </c>
      <c r="B49" s="624">
        <v>76502815</v>
      </c>
      <c r="C49" s="624">
        <v>10788.2</v>
      </c>
      <c r="D49" s="625">
        <v>1.1399999999999999</v>
      </c>
      <c r="E49" s="625">
        <v>6.23</v>
      </c>
    </row>
    <row r="50" spans="1:5" s="610" customFormat="1" ht="16.5" customHeight="1" x14ac:dyDescent="0.3">
      <c r="A50" s="623">
        <v>6</v>
      </c>
      <c r="B50" s="627">
        <v>76492468</v>
      </c>
      <c r="C50" s="627">
        <v>10827.8</v>
      </c>
      <c r="D50" s="628">
        <v>1.1299999999999999</v>
      </c>
      <c r="E50" s="628">
        <v>6.23</v>
      </c>
    </row>
    <row r="51" spans="1:5" s="610" customFormat="1" ht="16.5" customHeight="1" x14ac:dyDescent="0.3">
      <c r="A51" s="629" t="s">
        <v>116</v>
      </c>
      <c r="B51" s="630">
        <f>AVERAGE(B45:B50)</f>
        <v>76666676.166666672</v>
      </c>
      <c r="C51" s="631">
        <f>AVERAGE(C45:C50)</f>
        <v>10725.25</v>
      </c>
      <c r="D51" s="632">
        <f>AVERAGE(D45:D50)</f>
        <v>1.1216666666666666</v>
      </c>
      <c r="E51" s="632">
        <f>AVERAGE(E45:E50)</f>
        <v>6.2433333333333332</v>
      </c>
    </row>
    <row r="52" spans="1:5" s="610" customFormat="1" ht="16.5" customHeight="1" x14ac:dyDescent="0.3">
      <c r="A52" s="633" t="s">
        <v>117</v>
      </c>
      <c r="B52" s="634">
        <f>(STDEV(B45:B50)/B51)</f>
        <v>2.7169134605619736E-3</v>
      </c>
      <c r="C52" s="635"/>
      <c r="D52" s="635"/>
      <c r="E52" s="636"/>
    </row>
    <row r="53" spans="1:5" s="610" customFormat="1" ht="16.5" customHeight="1" x14ac:dyDescent="0.3">
      <c r="A53" s="637" t="s">
        <v>64</v>
      </c>
      <c r="B53" s="638">
        <f>COUNT(B45:B50)</f>
        <v>6</v>
      </c>
      <c r="C53" s="639"/>
      <c r="D53" s="640"/>
      <c r="E53" s="641"/>
    </row>
    <row r="54" spans="1:5" s="610" customFormat="1" ht="16.5" customHeight="1" x14ac:dyDescent="0.25">
      <c r="A54" s="617"/>
      <c r="B54" s="617"/>
      <c r="C54" s="617"/>
      <c r="D54" s="617"/>
      <c r="E54" s="617"/>
    </row>
    <row r="55" spans="1:5" s="610" customFormat="1" ht="15.75" customHeight="1" x14ac:dyDescent="0.3">
      <c r="A55" s="618" t="s">
        <v>118</v>
      </c>
      <c r="B55" s="642" t="s">
        <v>119</v>
      </c>
      <c r="C55" s="643"/>
      <c r="D55" s="643"/>
      <c r="E55" s="643"/>
    </row>
    <row r="56" spans="1:5" s="610" customFormat="1" ht="16.5" customHeight="1" x14ac:dyDescent="0.3">
      <c r="A56" s="618"/>
      <c r="B56" s="642" t="s">
        <v>120</v>
      </c>
      <c r="C56" s="643"/>
      <c r="D56" s="643"/>
      <c r="E56" s="643"/>
    </row>
    <row r="57" spans="1:5" s="610" customFormat="1" ht="16.5" customHeight="1" x14ac:dyDescent="0.3">
      <c r="A57" s="618"/>
      <c r="B57" s="642" t="s">
        <v>121</v>
      </c>
      <c r="C57" s="643"/>
      <c r="D57" s="643"/>
      <c r="E57" s="643"/>
    </row>
    <row r="58" spans="1:5" s="610" customFormat="1" ht="16.5" customHeight="1" x14ac:dyDescent="0.3">
      <c r="A58" s="618"/>
      <c r="B58" s="642"/>
      <c r="C58" s="643"/>
      <c r="D58" s="643"/>
      <c r="E58" s="643"/>
    </row>
    <row r="59" spans="1:5" s="610" customFormat="1" ht="16.5" customHeight="1" x14ac:dyDescent="0.3">
      <c r="A59" s="618" t="s">
        <v>26</v>
      </c>
      <c r="B59" s="615" t="str">
        <f>Thiamine!B26</f>
        <v>Thiamine Mononitrate</v>
      </c>
      <c r="C59" s="617"/>
      <c r="D59" s="617"/>
      <c r="E59" s="617"/>
    </row>
    <row r="60" spans="1:5" s="610" customFormat="1" ht="16.5" customHeight="1" x14ac:dyDescent="0.3">
      <c r="A60" s="618" t="s">
        <v>28</v>
      </c>
      <c r="B60" s="619">
        <f>Thiamine!B30</f>
        <v>99.6</v>
      </c>
      <c r="C60" s="617"/>
      <c r="D60" s="617"/>
      <c r="E60" s="617"/>
    </row>
    <row r="61" spans="1:5" s="610" customFormat="1" ht="16.5" customHeight="1" x14ac:dyDescent="0.3">
      <c r="A61" s="615" t="s">
        <v>109</v>
      </c>
      <c r="B61" s="619">
        <f>Thiamine!D43</f>
        <v>11.38</v>
      </c>
      <c r="C61" s="617"/>
      <c r="D61" s="617"/>
      <c r="E61" s="617"/>
    </row>
    <row r="62" spans="1:5" s="610" customFormat="1" ht="16.5" customHeight="1" x14ac:dyDescent="0.3">
      <c r="A62" s="615" t="s">
        <v>110</v>
      </c>
      <c r="B62" s="620">
        <f>B61/Thiamine!B45</f>
        <v>1.8208000000000002E-2</v>
      </c>
      <c r="C62" s="617"/>
      <c r="D62" s="617"/>
      <c r="E62" s="617"/>
    </row>
    <row r="63" spans="1:5" s="610" customFormat="1" ht="16.5" customHeight="1" x14ac:dyDescent="0.25">
      <c r="A63" s="617"/>
      <c r="B63" s="617"/>
      <c r="C63" s="617"/>
      <c r="D63" s="617"/>
      <c r="E63" s="617"/>
    </row>
    <row r="64" spans="1:5" s="610" customFormat="1" ht="16.5" customHeight="1" x14ac:dyDescent="0.3">
      <c r="A64" s="621" t="s">
        <v>111</v>
      </c>
      <c r="B64" s="622" t="s">
        <v>112</v>
      </c>
      <c r="C64" s="621" t="s">
        <v>113</v>
      </c>
      <c r="D64" s="621" t="s">
        <v>114</v>
      </c>
      <c r="E64" s="621" t="s">
        <v>115</v>
      </c>
    </row>
    <row r="65" spans="1:5" s="610" customFormat="1" ht="16.5" customHeight="1" x14ac:dyDescent="0.3">
      <c r="A65" s="623">
        <v>1</v>
      </c>
      <c r="B65" s="624">
        <v>175731101</v>
      </c>
      <c r="C65" s="624">
        <v>9336.1</v>
      </c>
      <c r="D65" s="625">
        <v>1.2</v>
      </c>
      <c r="E65" s="626">
        <v>9.5</v>
      </c>
    </row>
    <row r="66" spans="1:5" s="610" customFormat="1" ht="16.5" customHeight="1" x14ac:dyDescent="0.3">
      <c r="A66" s="623">
        <v>2</v>
      </c>
      <c r="B66" s="624">
        <v>175702684</v>
      </c>
      <c r="C66" s="624">
        <v>9303.1</v>
      </c>
      <c r="D66" s="625">
        <v>1.2</v>
      </c>
      <c r="E66" s="625">
        <v>9.5</v>
      </c>
    </row>
    <row r="67" spans="1:5" s="610" customFormat="1" ht="16.5" customHeight="1" x14ac:dyDescent="0.3">
      <c r="A67" s="623">
        <v>3</v>
      </c>
      <c r="B67" s="624">
        <v>175827865</v>
      </c>
      <c r="C67" s="624">
        <v>9317.2999999999993</v>
      </c>
      <c r="D67" s="625">
        <v>1.2</v>
      </c>
      <c r="E67" s="625">
        <v>9.4</v>
      </c>
    </row>
    <row r="68" spans="1:5" s="610" customFormat="1" ht="16.5" customHeight="1" x14ac:dyDescent="0.3">
      <c r="A68" s="623">
        <v>4</v>
      </c>
      <c r="B68" s="624">
        <v>175869737</v>
      </c>
      <c r="C68" s="624">
        <v>9334.7000000000007</v>
      </c>
      <c r="D68" s="625">
        <v>1.2</v>
      </c>
      <c r="E68" s="625">
        <v>9.4</v>
      </c>
    </row>
    <row r="69" spans="1:5" s="610" customFormat="1" ht="16.5" customHeight="1" x14ac:dyDescent="0.3">
      <c r="A69" s="623">
        <v>5</v>
      </c>
      <c r="B69" s="624">
        <v>175820922</v>
      </c>
      <c r="C69" s="624">
        <v>9331.4</v>
      </c>
      <c r="D69" s="625">
        <v>1.2</v>
      </c>
      <c r="E69" s="625">
        <v>9.4</v>
      </c>
    </row>
    <row r="70" spans="1:5" s="610" customFormat="1" ht="16.5" customHeight="1" x14ac:dyDescent="0.3">
      <c r="A70" s="623">
        <v>6</v>
      </c>
      <c r="B70" s="627">
        <v>176035961</v>
      </c>
      <c r="C70" s="627">
        <v>9282.2999999999993</v>
      </c>
      <c r="D70" s="628">
        <v>1.2</v>
      </c>
      <c r="E70" s="628">
        <v>9.4</v>
      </c>
    </row>
    <row r="71" spans="1:5" s="610" customFormat="1" ht="16.5" customHeight="1" x14ac:dyDescent="0.3">
      <c r="A71" s="629" t="s">
        <v>116</v>
      </c>
      <c r="B71" s="630">
        <f>AVERAGE(B65:B70)</f>
        <v>175831378.33333334</v>
      </c>
      <c r="C71" s="631">
        <f>AVERAGE(C65:C70)</f>
        <v>9317.4833333333318</v>
      </c>
      <c r="D71" s="632">
        <f>AVERAGE(D65:D70)</f>
        <v>1.2</v>
      </c>
      <c r="E71" s="632">
        <f>AVERAGE(E65:E70)</f>
        <v>9.4333333333333318</v>
      </c>
    </row>
    <row r="72" spans="1:5" s="610" customFormat="1" ht="16.5" customHeight="1" x14ac:dyDescent="0.3">
      <c r="A72" s="633" t="s">
        <v>117</v>
      </c>
      <c r="B72" s="634">
        <f>(STDEV(B65:B70)/B71)</f>
        <v>6.732384262001193E-4</v>
      </c>
      <c r="C72" s="635"/>
      <c r="D72" s="635"/>
      <c r="E72" s="636"/>
    </row>
    <row r="73" spans="1:5" s="610" customFormat="1" ht="16.5" customHeight="1" x14ac:dyDescent="0.3">
      <c r="A73" s="637" t="s">
        <v>64</v>
      </c>
      <c r="B73" s="638">
        <f>COUNT(B65:B70)</f>
        <v>6</v>
      </c>
      <c r="C73" s="639"/>
      <c r="D73" s="640"/>
      <c r="E73" s="641"/>
    </row>
    <row r="74" spans="1:5" s="610" customFormat="1" ht="16.5" customHeight="1" x14ac:dyDescent="0.25">
      <c r="A74" s="617"/>
      <c r="B74" s="617"/>
      <c r="C74" s="617"/>
      <c r="D74" s="617"/>
      <c r="E74" s="617"/>
    </row>
    <row r="75" spans="1:5" s="610" customFormat="1" ht="16.5" customHeight="1" x14ac:dyDescent="0.3">
      <c r="A75" s="618" t="s">
        <v>118</v>
      </c>
      <c r="B75" s="642" t="s">
        <v>119</v>
      </c>
      <c r="C75" s="643"/>
      <c r="D75" s="643"/>
      <c r="E75" s="643"/>
    </row>
    <row r="76" spans="1:5" s="610" customFormat="1" ht="16.5" customHeight="1" x14ac:dyDescent="0.3">
      <c r="A76" s="618"/>
      <c r="B76" s="642" t="s">
        <v>120</v>
      </c>
      <c r="C76" s="643"/>
      <c r="D76" s="643"/>
      <c r="E76" s="643"/>
    </row>
    <row r="77" spans="1:5" s="610" customFormat="1" ht="16.5" customHeight="1" x14ac:dyDescent="0.3">
      <c r="A77" s="618"/>
      <c r="B77" s="642" t="s">
        <v>121</v>
      </c>
      <c r="C77" s="643"/>
      <c r="D77" s="643"/>
      <c r="E77" s="643"/>
    </row>
    <row r="78" spans="1:5" s="610" customFormat="1" ht="16.5" customHeight="1" x14ac:dyDescent="0.3">
      <c r="A78" s="618"/>
      <c r="B78" s="642"/>
      <c r="C78" s="643"/>
      <c r="D78" s="643"/>
      <c r="E78" s="643"/>
    </row>
    <row r="79" spans="1:5" s="610" customFormat="1" ht="16.5" customHeight="1" x14ac:dyDescent="0.3">
      <c r="A79" s="618" t="s">
        <v>26</v>
      </c>
      <c r="B79" s="615" t="str">
        <f>'Riboflavin BP'!B26:C26</f>
        <v>Riboflavin</v>
      </c>
      <c r="C79" s="617"/>
      <c r="D79" s="617"/>
      <c r="E79" s="617"/>
    </row>
    <row r="80" spans="1:5" s="610" customFormat="1" ht="16.5" customHeight="1" x14ac:dyDescent="0.3">
      <c r="A80" s="618" t="s">
        <v>28</v>
      </c>
      <c r="B80" s="619">
        <f>'Riboflavin BP'!B30</f>
        <v>99.26</v>
      </c>
      <c r="C80" s="617"/>
      <c r="D80" s="617"/>
      <c r="E80" s="617"/>
    </row>
    <row r="81" spans="1:5" s="610" customFormat="1" ht="16.5" customHeight="1" x14ac:dyDescent="0.3">
      <c r="A81" s="615" t="s">
        <v>109</v>
      </c>
      <c r="B81" s="619">
        <f>'Riboflavin BP'!D43</f>
        <v>12.42</v>
      </c>
      <c r="C81" s="617"/>
      <c r="D81" s="617"/>
      <c r="E81" s="617"/>
    </row>
    <row r="82" spans="1:5" s="610" customFormat="1" ht="16.5" customHeight="1" x14ac:dyDescent="0.3">
      <c r="A82" s="615" t="s">
        <v>110</v>
      </c>
      <c r="B82" s="620">
        <f>B81/'Riboflavin BP'!B45</f>
        <v>0.18629999999999999</v>
      </c>
      <c r="C82" s="617"/>
      <c r="D82" s="617"/>
      <c r="E82" s="617"/>
    </row>
    <row r="83" spans="1:5" s="610" customFormat="1" ht="16.5" customHeight="1" x14ac:dyDescent="0.25">
      <c r="A83" s="617"/>
      <c r="B83" s="617"/>
      <c r="C83" s="617"/>
      <c r="D83" s="617"/>
      <c r="E83" s="617"/>
    </row>
    <row r="84" spans="1:5" s="610" customFormat="1" ht="16.5" customHeight="1" x14ac:dyDescent="0.3">
      <c r="A84" s="621" t="s">
        <v>111</v>
      </c>
      <c r="B84" s="622" t="s">
        <v>112</v>
      </c>
      <c r="C84" s="621" t="s">
        <v>113</v>
      </c>
      <c r="D84" s="621" t="s">
        <v>114</v>
      </c>
      <c r="E84" s="621" t="s">
        <v>115</v>
      </c>
    </row>
    <row r="85" spans="1:5" s="610" customFormat="1" ht="16.5" customHeight="1" x14ac:dyDescent="0.3">
      <c r="A85" s="623">
        <v>1</v>
      </c>
      <c r="B85" s="624">
        <v>95674851</v>
      </c>
      <c r="C85" s="624">
        <v>8083.6</v>
      </c>
      <c r="D85" s="625">
        <v>1.1599999999999999</v>
      </c>
      <c r="E85" s="626">
        <v>15.21</v>
      </c>
    </row>
    <row r="86" spans="1:5" s="610" customFormat="1" ht="16.5" customHeight="1" x14ac:dyDescent="0.3">
      <c r="A86" s="623">
        <v>2</v>
      </c>
      <c r="B86" s="624">
        <v>91657674</v>
      </c>
      <c r="C86" s="624">
        <v>8192.1</v>
      </c>
      <c r="D86" s="625">
        <v>1.1100000000000001</v>
      </c>
      <c r="E86" s="625">
        <v>15.19</v>
      </c>
    </row>
    <row r="87" spans="1:5" s="610" customFormat="1" ht="16.5" customHeight="1" x14ac:dyDescent="0.3">
      <c r="A87" s="623">
        <v>3</v>
      </c>
      <c r="B87" s="624">
        <v>91373536</v>
      </c>
      <c r="C87" s="624">
        <v>7867.5</v>
      </c>
      <c r="D87" s="625">
        <v>1.0900000000000001</v>
      </c>
      <c r="E87" s="625">
        <v>15.19</v>
      </c>
    </row>
    <row r="88" spans="1:5" s="610" customFormat="1" ht="16.5" customHeight="1" x14ac:dyDescent="0.3">
      <c r="A88" s="623">
        <v>4</v>
      </c>
      <c r="B88" s="624">
        <v>91221141</v>
      </c>
      <c r="C88" s="624">
        <v>8246.2000000000007</v>
      </c>
      <c r="D88" s="625">
        <v>1.1000000000000001</v>
      </c>
      <c r="E88" s="625">
        <v>15.17</v>
      </c>
    </row>
    <row r="89" spans="1:5" s="610" customFormat="1" ht="16.5" customHeight="1" x14ac:dyDescent="0.3">
      <c r="A89" s="623">
        <v>5</v>
      </c>
      <c r="B89" s="624">
        <v>91820504</v>
      </c>
      <c r="C89" s="624">
        <v>8209</v>
      </c>
      <c r="D89" s="625">
        <v>1.1200000000000001</v>
      </c>
      <c r="E89" s="625">
        <v>15.12</v>
      </c>
    </row>
    <row r="90" spans="1:5" s="610" customFormat="1" ht="16.5" customHeight="1" x14ac:dyDescent="0.3">
      <c r="A90" s="623">
        <v>6</v>
      </c>
      <c r="B90" s="627">
        <v>90845818</v>
      </c>
      <c r="C90" s="627">
        <v>8233.7999999999993</v>
      </c>
      <c r="D90" s="628">
        <v>1.1000000000000001</v>
      </c>
      <c r="E90" s="628">
        <v>15.11</v>
      </c>
    </row>
    <row r="91" spans="1:5" s="610" customFormat="1" ht="16.5" customHeight="1" x14ac:dyDescent="0.3">
      <c r="A91" s="629" t="s">
        <v>116</v>
      </c>
      <c r="B91" s="630">
        <f>AVERAGE(B85:B90)</f>
        <v>92098920.666666672</v>
      </c>
      <c r="C91" s="631">
        <f>AVERAGE(C85:C90)</f>
        <v>8138.7</v>
      </c>
      <c r="D91" s="632">
        <f>AVERAGE(D85:D90)</f>
        <v>1.1133333333333335</v>
      </c>
      <c r="E91" s="632">
        <f>AVERAGE(E85:E90)</f>
        <v>15.164999999999999</v>
      </c>
    </row>
    <row r="92" spans="1:5" s="610" customFormat="1" ht="16.5" customHeight="1" x14ac:dyDescent="0.3">
      <c r="A92" s="633" t="s">
        <v>117</v>
      </c>
      <c r="B92" s="634">
        <f>(STDEV(B85:B90)/B91)</f>
        <v>1.9378483723473713E-2</v>
      </c>
      <c r="C92" s="635"/>
      <c r="D92" s="635"/>
      <c r="E92" s="636"/>
    </row>
    <row r="93" spans="1:5" s="610" customFormat="1" ht="16.5" customHeight="1" x14ac:dyDescent="0.3">
      <c r="A93" s="637" t="s">
        <v>64</v>
      </c>
      <c r="B93" s="638">
        <f>COUNT(B85:B90)</f>
        <v>6</v>
      </c>
      <c r="C93" s="639"/>
      <c r="D93" s="640"/>
      <c r="E93" s="641"/>
    </row>
    <row r="94" spans="1:5" s="610" customFormat="1" ht="16.5" customHeight="1" x14ac:dyDescent="0.25">
      <c r="A94" s="617"/>
      <c r="B94" s="617"/>
      <c r="C94" s="617"/>
      <c r="D94" s="617"/>
      <c r="E94" s="617"/>
    </row>
    <row r="95" spans="1:5" s="610" customFormat="1" ht="16.5" customHeight="1" x14ac:dyDescent="0.3">
      <c r="A95" s="618" t="s">
        <v>118</v>
      </c>
      <c r="B95" s="642" t="s">
        <v>119</v>
      </c>
      <c r="C95" s="643"/>
      <c r="D95" s="643"/>
      <c r="E95" s="643"/>
    </row>
    <row r="96" spans="1:5" s="610" customFormat="1" ht="16.5" customHeight="1" x14ac:dyDescent="0.3">
      <c r="A96" s="618"/>
      <c r="B96" s="642" t="s">
        <v>120</v>
      </c>
      <c r="C96" s="643"/>
      <c r="D96" s="643"/>
      <c r="E96" s="643"/>
    </row>
    <row r="97" spans="1:7" s="610" customFormat="1" ht="16.5" customHeight="1" x14ac:dyDescent="0.3">
      <c r="A97" s="618"/>
      <c r="B97" s="642" t="s">
        <v>121</v>
      </c>
      <c r="C97" s="643"/>
      <c r="D97" s="643"/>
      <c r="E97" s="643"/>
    </row>
    <row r="98" spans="1:7" s="610" customFormat="1" ht="14.25" customHeight="1" thickBot="1" x14ac:dyDescent="0.3">
      <c r="A98" s="644"/>
      <c r="B98" s="645"/>
      <c r="D98" s="646"/>
      <c r="F98" s="647"/>
      <c r="G98" s="647"/>
    </row>
    <row r="99" spans="1:7" s="610" customFormat="1" ht="15" customHeight="1" x14ac:dyDescent="0.3">
      <c r="B99" s="648" t="s">
        <v>19</v>
      </c>
      <c r="C99" s="648"/>
      <c r="E99" s="649" t="s">
        <v>20</v>
      </c>
      <c r="F99" s="650"/>
      <c r="G99" s="649" t="s">
        <v>21</v>
      </c>
    </row>
    <row r="100" spans="1:7" s="610" customFormat="1" ht="15" customHeight="1" x14ac:dyDescent="0.3">
      <c r="A100" s="651" t="s">
        <v>22</v>
      </c>
      <c r="B100" s="652"/>
      <c r="C100" s="652"/>
      <c r="E100" s="652"/>
      <c r="G100" s="652"/>
    </row>
    <row r="101" spans="1:7" s="610" customFormat="1" ht="15" customHeight="1" x14ac:dyDescent="0.3">
      <c r="A101" s="651" t="s">
        <v>23</v>
      </c>
      <c r="B101" s="653"/>
      <c r="C101" s="653"/>
      <c r="E101" s="653"/>
      <c r="G101" s="65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99:C9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64" zoomScale="55" zoomScaleNormal="75" workbookViewId="0">
      <selection activeCell="C20" sqref="C20"/>
    </sheetView>
  </sheetViews>
  <sheetFormatPr defaultRowHeight="18.75" x14ac:dyDescent="0.3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3">
      <c r="A1" s="574" t="s">
        <v>0</v>
      </c>
      <c r="B1" s="574"/>
      <c r="C1" s="574"/>
      <c r="D1" s="574"/>
      <c r="E1" s="574"/>
      <c r="F1" s="574"/>
      <c r="G1" s="574"/>
      <c r="H1" s="574"/>
    </row>
    <row r="2" spans="1:8" x14ac:dyDescent="0.3">
      <c r="A2" s="574"/>
      <c r="B2" s="574"/>
      <c r="C2" s="574"/>
      <c r="D2" s="574"/>
      <c r="E2" s="574"/>
      <c r="F2" s="574"/>
      <c r="G2" s="574"/>
      <c r="H2" s="574"/>
    </row>
    <row r="3" spans="1:8" x14ac:dyDescent="0.3">
      <c r="A3" s="574"/>
      <c r="B3" s="574"/>
      <c r="C3" s="574"/>
      <c r="D3" s="574"/>
      <c r="E3" s="574"/>
      <c r="F3" s="574"/>
      <c r="G3" s="574"/>
      <c r="H3" s="574"/>
    </row>
    <row r="4" spans="1:8" x14ac:dyDescent="0.3">
      <c r="A4" s="574"/>
      <c r="B4" s="574"/>
      <c r="C4" s="574"/>
      <c r="D4" s="574"/>
      <c r="E4" s="574"/>
      <c r="F4" s="574"/>
      <c r="G4" s="574"/>
      <c r="H4" s="574"/>
    </row>
    <row r="5" spans="1:8" x14ac:dyDescent="0.3">
      <c r="A5" s="574"/>
      <c r="B5" s="574"/>
      <c r="C5" s="574"/>
      <c r="D5" s="574"/>
      <c r="E5" s="574"/>
      <c r="F5" s="574"/>
      <c r="G5" s="574"/>
      <c r="H5" s="574"/>
    </row>
    <row r="6" spans="1:8" x14ac:dyDescent="0.3">
      <c r="A6" s="574"/>
      <c r="B6" s="574"/>
      <c r="C6" s="574"/>
      <c r="D6" s="574"/>
      <c r="E6" s="574"/>
      <c r="F6" s="574"/>
      <c r="G6" s="574"/>
      <c r="H6" s="574"/>
    </row>
    <row r="7" spans="1:8" x14ac:dyDescent="0.3">
      <c r="A7" s="574"/>
      <c r="B7" s="574"/>
      <c r="C7" s="574"/>
      <c r="D7" s="574"/>
      <c r="E7" s="574"/>
      <c r="F7" s="574"/>
      <c r="G7" s="574"/>
      <c r="H7" s="574"/>
    </row>
    <row r="8" spans="1:8" x14ac:dyDescent="0.3">
      <c r="A8" s="575" t="s">
        <v>1</v>
      </c>
      <c r="B8" s="575"/>
      <c r="C8" s="575"/>
      <c r="D8" s="575"/>
      <c r="E8" s="575"/>
      <c r="F8" s="575"/>
      <c r="G8" s="575"/>
      <c r="H8" s="575"/>
    </row>
    <row r="9" spans="1:8" x14ac:dyDescent="0.3">
      <c r="A9" s="575"/>
      <c r="B9" s="575"/>
      <c r="C9" s="575"/>
      <c r="D9" s="575"/>
      <c r="E9" s="575"/>
      <c r="F9" s="575"/>
      <c r="G9" s="575"/>
      <c r="H9" s="575"/>
    </row>
    <row r="10" spans="1:8" x14ac:dyDescent="0.3">
      <c r="A10" s="575"/>
      <c r="B10" s="575"/>
      <c r="C10" s="575"/>
      <c r="D10" s="575"/>
      <c r="E10" s="575"/>
      <c r="F10" s="575"/>
      <c r="G10" s="575"/>
      <c r="H10" s="575"/>
    </row>
    <row r="11" spans="1:8" x14ac:dyDescent="0.3">
      <c r="A11" s="575"/>
      <c r="B11" s="575"/>
      <c r="C11" s="575"/>
      <c r="D11" s="575"/>
      <c r="E11" s="575"/>
      <c r="F11" s="575"/>
      <c r="G11" s="575"/>
      <c r="H11" s="575"/>
    </row>
    <row r="12" spans="1:8" x14ac:dyDescent="0.3">
      <c r="A12" s="575"/>
      <c r="B12" s="575"/>
      <c r="C12" s="575"/>
      <c r="D12" s="575"/>
      <c r="E12" s="575"/>
      <c r="F12" s="575"/>
      <c r="G12" s="575"/>
      <c r="H12" s="575"/>
    </row>
    <row r="13" spans="1:8" x14ac:dyDescent="0.3">
      <c r="A13" s="575"/>
      <c r="B13" s="575"/>
      <c r="C13" s="575"/>
      <c r="D13" s="575"/>
      <c r="E13" s="575"/>
      <c r="F13" s="575"/>
      <c r="G13" s="575"/>
      <c r="H13" s="575"/>
    </row>
    <row r="14" spans="1:8" x14ac:dyDescent="0.3">
      <c r="A14" s="575"/>
      <c r="B14" s="575"/>
      <c r="C14" s="575"/>
      <c r="D14" s="575"/>
      <c r="E14" s="575"/>
      <c r="F14" s="575"/>
      <c r="G14" s="575"/>
      <c r="H14" s="575"/>
    </row>
    <row r="15" spans="1:8" ht="19.5" customHeight="1" x14ac:dyDescent="0.3"/>
    <row r="16" spans="1:8" ht="19.5" customHeight="1" x14ac:dyDescent="0.3">
      <c r="A16" s="568" t="s">
        <v>2</v>
      </c>
      <c r="B16" s="569"/>
      <c r="C16" s="569"/>
      <c r="D16" s="569"/>
      <c r="E16" s="569"/>
      <c r="F16" s="569"/>
      <c r="G16" s="569"/>
      <c r="H16" s="570"/>
    </row>
    <row r="17" spans="1:14" ht="20.25" customHeight="1" x14ac:dyDescent="0.3">
      <c r="A17" s="576" t="s">
        <v>24</v>
      </c>
      <c r="B17" s="576"/>
      <c r="C17" s="576"/>
      <c r="D17" s="576"/>
      <c r="E17" s="576"/>
      <c r="F17" s="576"/>
      <c r="G17" s="576"/>
      <c r="H17" s="576"/>
    </row>
    <row r="18" spans="1:14" ht="26.25" customHeight="1" x14ac:dyDescent="0.4">
      <c r="A18" s="432" t="s">
        <v>6</v>
      </c>
      <c r="B18" s="577" t="s">
        <v>4</v>
      </c>
      <c r="C18" s="577"/>
    </row>
    <row r="19" spans="1:14" ht="26.25" customHeight="1" x14ac:dyDescent="0.4">
      <c r="A19" s="432" t="s">
        <v>8</v>
      </c>
      <c r="B19" s="532" t="s">
        <v>5</v>
      </c>
      <c r="C19" s="555">
        <v>10</v>
      </c>
    </row>
    <row r="20" spans="1:14" ht="26.25" customHeight="1" x14ac:dyDescent="0.4">
      <c r="A20" s="432" t="s">
        <v>9</v>
      </c>
      <c r="B20" s="532" t="s">
        <v>93</v>
      </c>
      <c r="C20" s="533">
        <v>0</v>
      </c>
    </row>
    <row r="21" spans="1:14" ht="26.25" customHeight="1" x14ac:dyDescent="0.4">
      <c r="A21" s="432" t="s">
        <v>11</v>
      </c>
      <c r="B21" s="578" t="s">
        <v>93</v>
      </c>
      <c r="C21" s="578"/>
      <c r="D21" s="578"/>
      <c r="E21" s="578"/>
      <c r="F21" s="578"/>
      <c r="G21" s="578"/>
      <c r="H21" s="578"/>
      <c r="I21" s="578"/>
    </row>
    <row r="22" spans="1:14" ht="26.25" customHeight="1" x14ac:dyDescent="0.4">
      <c r="A22" s="432" t="s">
        <v>12</v>
      </c>
      <c r="B22" s="534"/>
      <c r="C22" s="533"/>
      <c r="D22" s="533"/>
      <c r="E22" s="533"/>
      <c r="F22" s="533"/>
      <c r="G22" s="533"/>
      <c r="H22" s="533"/>
      <c r="I22" s="533"/>
    </row>
    <row r="23" spans="1:14" ht="26.25" customHeight="1" x14ac:dyDescent="0.4">
      <c r="A23" s="432" t="s">
        <v>13</v>
      </c>
      <c r="B23" s="534"/>
      <c r="C23" s="533"/>
      <c r="D23" s="533"/>
      <c r="E23" s="533"/>
      <c r="F23" s="533"/>
      <c r="G23" s="533"/>
      <c r="H23" s="533"/>
      <c r="I23" s="533"/>
    </row>
    <row r="24" spans="1:14" x14ac:dyDescent="0.3">
      <c r="A24" s="432"/>
      <c r="B24" s="434"/>
    </row>
    <row r="25" spans="1:14" x14ac:dyDescent="0.3">
      <c r="A25" s="430" t="s">
        <v>25</v>
      </c>
      <c r="B25" s="434"/>
    </row>
    <row r="26" spans="1:14" ht="26.25" customHeight="1" x14ac:dyDescent="0.4">
      <c r="A26" s="435" t="s">
        <v>26</v>
      </c>
      <c r="B26" s="577" t="s">
        <v>93</v>
      </c>
      <c r="C26" s="577"/>
    </row>
    <row r="27" spans="1:14" ht="26.25" customHeight="1" x14ac:dyDescent="0.4">
      <c r="A27" s="437" t="s">
        <v>27</v>
      </c>
      <c r="B27" s="578" t="s">
        <v>102</v>
      </c>
      <c r="C27" s="578"/>
    </row>
    <row r="28" spans="1:14" ht="27" customHeight="1" x14ac:dyDescent="0.4">
      <c r="A28" s="437" t="s">
        <v>28</v>
      </c>
      <c r="B28" s="531">
        <v>99.41</v>
      </c>
    </row>
    <row r="29" spans="1:14" s="7" customFormat="1" ht="27" customHeight="1" x14ac:dyDescent="0.4">
      <c r="A29" s="437" t="s">
        <v>29</v>
      </c>
      <c r="B29" s="530">
        <v>0</v>
      </c>
      <c r="C29" s="588" t="s">
        <v>30</v>
      </c>
      <c r="D29" s="589"/>
      <c r="E29" s="589"/>
      <c r="F29" s="589"/>
      <c r="G29" s="589"/>
      <c r="H29" s="590"/>
      <c r="I29" s="439"/>
      <c r="J29" s="439"/>
      <c r="K29" s="439"/>
      <c r="L29" s="439"/>
    </row>
    <row r="30" spans="1:14" s="7" customFormat="1" ht="19.5" customHeight="1" x14ac:dyDescent="0.3">
      <c r="A30" s="437" t="s">
        <v>31</v>
      </c>
      <c r="B30" s="436">
        <f>B28-B29</f>
        <v>99.41</v>
      </c>
      <c r="C30" s="440"/>
      <c r="D30" s="440"/>
      <c r="E30" s="440"/>
      <c r="F30" s="440"/>
      <c r="G30" s="440"/>
      <c r="H30" s="441"/>
      <c r="I30" s="439"/>
      <c r="J30" s="439"/>
      <c r="K30" s="439"/>
      <c r="L30" s="439"/>
    </row>
    <row r="31" spans="1:14" s="7" customFormat="1" ht="27" customHeight="1" x14ac:dyDescent="0.4">
      <c r="A31" s="437" t="s">
        <v>32</v>
      </c>
      <c r="B31" s="551">
        <v>1</v>
      </c>
      <c r="C31" s="591" t="s">
        <v>33</v>
      </c>
      <c r="D31" s="592"/>
      <c r="E31" s="592"/>
      <c r="F31" s="592"/>
      <c r="G31" s="592"/>
      <c r="H31" s="593"/>
      <c r="I31" s="439"/>
      <c r="J31" s="439"/>
      <c r="K31" s="439"/>
      <c r="L31" s="439"/>
    </row>
    <row r="32" spans="1:14" s="7" customFormat="1" ht="27" customHeight="1" x14ac:dyDescent="0.4">
      <c r="A32" s="437" t="s">
        <v>34</v>
      </c>
      <c r="B32" s="551">
        <v>1</v>
      </c>
      <c r="C32" s="591" t="s">
        <v>35</v>
      </c>
      <c r="D32" s="592"/>
      <c r="E32" s="592"/>
      <c r="F32" s="592"/>
      <c r="G32" s="592"/>
      <c r="H32" s="593"/>
      <c r="I32" s="439"/>
      <c r="J32" s="439"/>
      <c r="K32" s="439"/>
      <c r="L32" s="443"/>
      <c r="M32" s="443"/>
      <c r="N32" s="444"/>
    </row>
    <row r="33" spans="1:14" s="7" customFormat="1" ht="17.25" customHeight="1" x14ac:dyDescent="0.3">
      <c r="A33" s="437"/>
      <c r="B33" s="442"/>
      <c r="C33" s="445"/>
      <c r="D33" s="445"/>
      <c r="E33" s="445"/>
      <c r="F33" s="445"/>
      <c r="G33" s="445"/>
      <c r="H33" s="445"/>
      <c r="I33" s="439"/>
      <c r="J33" s="439"/>
      <c r="K33" s="439"/>
      <c r="L33" s="443"/>
      <c r="M33" s="443"/>
      <c r="N33" s="444"/>
    </row>
    <row r="34" spans="1:14" s="7" customFormat="1" x14ac:dyDescent="0.3">
      <c r="A34" s="437" t="s">
        <v>36</v>
      </c>
      <c r="B34" s="446">
        <f>B31/B32</f>
        <v>1</v>
      </c>
      <c r="C34" s="431" t="s">
        <v>37</v>
      </c>
      <c r="D34" s="431"/>
      <c r="E34" s="431"/>
      <c r="F34" s="431"/>
      <c r="G34" s="431"/>
      <c r="H34" s="431"/>
      <c r="I34" s="439"/>
      <c r="J34" s="439"/>
      <c r="K34" s="439"/>
      <c r="L34" s="443"/>
      <c r="M34" s="443"/>
      <c r="N34" s="444"/>
    </row>
    <row r="35" spans="1:14" s="7" customFormat="1" ht="19.5" customHeight="1" x14ac:dyDescent="0.3">
      <c r="A35" s="437"/>
      <c r="B35" s="436"/>
      <c r="H35" s="431"/>
      <c r="I35" s="439"/>
      <c r="J35" s="439"/>
      <c r="K35" s="439"/>
      <c r="L35" s="443"/>
      <c r="M35" s="443"/>
      <c r="N35" s="444"/>
    </row>
    <row r="36" spans="1:14" s="7" customFormat="1" ht="27" customHeight="1" x14ac:dyDescent="0.4">
      <c r="A36" s="447" t="s">
        <v>38</v>
      </c>
      <c r="B36" s="535">
        <v>50</v>
      </c>
      <c r="C36" s="431"/>
      <c r="D36" s="580" t="s">
        <v>39</v>
      </c>
      <c r="E36" s="581"/>
      <c r="F36" s="493" t="s">
        <v>40</v>
      </c>
      <c r="G36" s="494"/>
      <c r="J36" s="439"/>
      <c r="K36" s="439"/>
      <c r="L36" s="443"/>
      <c r="M36" s="443"/>
      <c r="N36" s="444"/>
    </row>
    <row r="37" spans="1:14" s="7" customFormat="1" ht="26.25" customHeight="1" x14ac:dyDescent="0.4">
      <c r="A37" s="448" t="s">
        <v>41</v>
      </c>
      <c r="B37" s="536">
        <v>1</v>
      </c>
      <c r="C37" s="450" t="s">
        <v>42</v>
      </c>
      <c r="D37" s="451" t="s">
        <v>43</v>
      </c>
      <c r="E37" s="483" t="s">
        <v>44</v>
      </c>
      <c r="F37" s="451" t="s">
        <v>43</v>
      </c>
      <c r="G37" s="452" t="s">
        <v>44</v>
      </c>
      <c r="J37" s="439"/>
      <c r="K37" s="439"/>
      <c r="L37" s="443"/>
      <c r="M37" s="443"/>
      <c r="N37" s="444"/>
    </row>
    <row r="38" spans="1:14" s="7" customFormat="1" ht="26.25" customHeight="1" x14ac:dyDescent="0.4">
      <c r="A38" s="448" t="s">
        <v>45</v>
      </c>
      <c r="B38" s="536">
        <v>1</v>
      </c>
      <c r="C38" s="453">
        <v>1</v>
      </c>
      <c r="D38" s="537">
        <v>14203139</v>
      </c>
      <c r="E38" s="497">
        <f>IF(ISBLANK(D38),"-",$D$48/$D$45*D38)</f>
        <v>11470323.431043414</v>
      </c>
      <c r="F38" s="537">
        <v>11042703</v>
      </c>
      <c r="G38" s="489">
        <f>IF(ISBLANK(F38),"-",$D$48/$F$45*F38)</f>
        <v>11068395.402143272</v>
      </c>
      <c r="J38" s="439"/>
      <c r="K38" s="439"/>
      <c r="L38" s="443"/>
      <c r="M38" s="443"/>
      <c r="N38" s="444"/>
    </row>
    <row r="39" spans="1:14" s="7" customFormat="1" ht="26.25" customHeight="1" x14ac:dyDescent="0.4">
      <c r="A39" s="448" t="s">
        <v>46</v>
      </c>
      <c r="B39" s="536">
        <v>1</v>
      </c>
      <c r="C39" s="449">
        <v>2</v>
      </c>
      <c r="D39" s="538">
        <v>14193224</v>
      </c>
      <c r="E39" s="498">
        <f>IF(ISBLANK(D39),"-",$D$48/$D$45*D39)</f>
        <v>11462316.168929117</v>
      </c>
      <c r="F39" s="538">
        <v>11033436</v>
      </c>
      <c r="G39" s="490">
        <f>IF(ISBLANK(F39),"-",$D$48/$F$45*F39)</f>
        <v>11059106.841163984</v>
      </c>
      <c r="J39" s="439"/>
      <c r="K39" s="439"/>
      <c r="L39" s="443"/>
      <c r="M39" s="443"/>
      <c r="N39" s="444"/>
    </row>
    <row r="40" spans="1:14" ht="26.25" customHeight="1" x14ac:dyDescent="0.4">
      <c r="A40" s="448" t="s">
        <v>47</v>
      </c>
      <c r="B40" s="536">
        <v>1</v>
      </c>
      <c r="C40" s="449">
        <v>3</v>
      </c>
      <c r="D40" s="538">
        <v>14217145</v>
      </c>
      <c r="E40" s="498">
        <f>IF(ISBLANK(D40),"-",$D$48/$D$45*D40)</f>
        <v>11481634.546845011</v>
      </c>
      <c r="F40" s="538">
        <v>11075606</v>
      </c>
      <c r="G40" s="490">
        <f>IF(ISBLANK(F40),"-",$D$48/$F$45*F40)</f>
        <v>11101374.955601942</v>
      </c>
      <c r="L40" s="443"/>
      <c r="M40" s="443"/>
      <c r="N40" s="454"/>
    </row>
    <row r="41" spans="1:14" ht="26.25" customHeight="1" x14ac:dyDescent="0.4">
      <c r="A41" s="448" t="s">
        <v>48</v>
      </c>
      <c r="B41" s="536">
        <v>1</v>
      </c>
      <c r="C41" s="455">
        <v>4</v>
      </c>
      <c r="D41" s="539"/>
      <c r="E41" s="499" t="str">
        <f>IF(ISBLANK(D41),"-",$D$48/$D$45*D41)</f>
        <v>-</v>
      </c>
      <c r="F41" s="539"/>
      <c r="G41" s="491" t="str">
        <f>IF(ISBLANK(F41),"-",$D$48/$F$45*F41)</f>
        <v>-</v>
      </c>
      <c r="L41" s="443"/>
      <c r="M41" s="443"/>
      <c r="N41" s="454"/>
    </row>
    <row r="42" spans="1:14" ht="27" customHeight="1" x14ac:dyDescent="0.4">
      <c r="A42" s="448" t="s">
        <v>49</v>
      </c>
      <c r="B42" s="536">
        <v>1</v>
      </c>
      <c r="C42" s="456" t="s">
        <v>50</v>
      </c>
      <c r="D42" s="517">
        <f>AVERAGE(D38:D41)</f>
        <v>14204502.666666666</v>
      </c>
      <c r="E42" s="479">
        <f>AVERAGE(E38:E41)</f>
        <v>11471424.715605848</v>
      </c>
      <c r="F42" s="457">
        <f>AVERAGE(F38:F41)</f>
        <v>11050581.666666666</v>
      </c>
      <c r="G42" s="458">
        <f>AVERAGE(G38:G41)</f>
        <v>11076292.399636399</v>
      </c>
    </row>
    <row r="43" spans="1:14" ht="26.25" customHeight="1" x14ac:dyDescent="0.4">
      <c r="A43" s="448" t="s">
        <v>51</v>
      </c>
      <c r="B43" s="531">
        <v>1</v>
      </c>
      <c r="C43" s="518" t="s">
        <v>52</v>
      </c>
      <c r="D43" s="541">
        <v>31.14</v>
      </c>
      <c r="E43" s="454"/>
      <c r="F43" s="540">
        <v>25.09</v>
      </c>
      <c r="G43" s="495"/>
    </row>
    <row r="44" spans="1:14" ht="26.25" customHeight="1" x14ac:dyDescent="0.4">
      <c r="A44" s="448" t="s">
        <v>53</v>
      </c>
      <c r="B44" s="531">
        <v>1</v>
      </c>
      <c r="C44" s="519" t="s">
        <v>54</v>
      </c>
      <c r="D44" s="520">
        <f>D43*$B$34</f>
        <v>31.14</v>
      </c>
      <c r="E44" s="460"/>
      <c r="F44" s="459">
        <f>F43*$B$34</f>
        <v>25.09</v>
      </c>
      <c r="G44" s="462"/>
    </row>
    <row r="45" spans="1:14" ht="19.5" customHeight="1" x14ac:dyDescent="0.3">
      <c r="A45" s="448" t="s">
        <v>55</v>
      </c>
      <c r="B45" s="516">
        <f>(B44/B43)*(B42/B41)*(B40/B39)*(B38/B37)*B36</f>
        <v>50</v>
      </c>
      <c r="C45" s="519" t="s">
        <v>56</v>
      </c>
      <c r="D45" s="521">
        <f>D44*$B$30/100</f>
        <v>30.956273999999997</v>
      </c>
      <c r="E45" s="462"/>
      <c r="F45" s="461">
        <f>F44*$B$30/100</f>
        <v>24.941969</v>
      </c>
      <c r="G45" s="462"/>
    </row>
    <row r="46" spans="1:14" ht="19.5" customHeight="1" x14ac:dyDescent="0.3">
      <c r="A46" s="582" t="s">
        <v>57</v>
      </c>
      <c r="B46" s="586"/>
      <c r="C46" s="519" t="s">
        <v>58</v>
      </c>
      <c r="D46" s="520">
        <f>D45/$B$45</f>
        <v>0.61912547999999989</v>
      </c>
      <c r="E46" s="462"/>
      <c r="F46" s="463">
        <f>F45/$B$45</f>
        <v>0.49883938</v>
      </c>
      <c r="G46" s="462"/>
    </row>
    <row r="47" spans="1:14" ht="27" customHeight="1" x14ac:dyDescent="0.4">
      <c r="A47" s="584"/>
      <c r="B47" s="587"/>
      <c r="C47" s="519" t="s">
        <v>59</v>
      </c>
      <c r="D47" s="542">
        <v>0.5</v>
      </c>
      <c r="E47" s="495"/>
      <c r="F47" s="495"/>
      <c r="G47" s="495"/>
    </row>
    <row r="48" spans="1:14" x14ac:dyDescent="0.3">
      <c r="C48" s="519" t="s">
        <v>60</v>
      </c>
      <c r="D48" s="521">
        <f>D47*$B$45</f>
        <v>25</v>
      </c>
      <c r="E48" s="462"/>
      <c r="F48" s="462"/>
      <c r="G48" s="462"/>
    </row>
    <row r="49" spans="1:12" ht="19.5" customHeight="1" x14ac:dyDescent="0.3">
      <c r="C49" s="522" t="s">
        <v>61</v>
      </c>
      <c r="D49" s="523">
        <f>D48/B34</f>
        <v>25</v>
      </c>
      <c r="E49" s="481"/>
      <c r="F49" s="481"/>
      <c r="G49" s="481"/>
    </row>
    <row r="50" spans="1:12" x14ac:dyDescent="0.3">
      <c r="C50" s="524" t="s">
        <v>62</v>
      </c>
      <c r="D50" s="525">
        <f>AVERAGE(E38:E41,G38:G41)</f>
        <v>11273858.557621123</v>
      </c>
      <c r="E50" s="480"/>
      <c r="F50" s="480"/>
      <c r="G50" s="480"/>
    </row>
    <row r="51" spans="1:12" x14ac:dyDescent="0.3">
      <c r="C51" s="464" t="s">
        <v>63</v>
      </c>
      <c r="D51" s="467">
        <f>STDEV(E38:E41,G38:G41)/D50</f>
        <v>1.9244985248645468E-2</v>
      </c>
      <c r="E51" s="460"/>
      <c r="F51" s="460"/>
      <c r="G51" s="460"/>
    </row>
    <row r="52" spans="1:12" ht="19.5" customHeight="1" x14ac:dyDescent="0.3">
      <c r="C52" s="465" t="s">
        <v>64</v>
      </c>
      <c r="D52" s="468">
        <f>COUNT(E38:E41,G38:G41)</f>
        <v>6</v>
      </c>
      <c r="E52" s="460"/>
      <c r="F52" s="460"/>
      <c r="G52" s="460"/>
    </row>
    <row r="54" spans="1:12" x14ac:dyDescent="0.3">
      <c r="A54" s="430" t="s">
        <v>25</v>
      </c>
      <c r="B54" s="469" t="s">
        <v>65</v>
      </c>
    </row>
    <row r="55" spans="1:12" x14ac:dyDescent="0.3">
      <c r="A55" s="431" t="s">
        <v>66</v>
      </c>
      <c r="B55" s="433" t="str">
        <f>B21</f>
        <v>Niacinamide</v>
      </c>
    </row>
    <row r="56" spans="1:12" ht="26.25" customHeight="1" x14ac:dyDescent="0.4">
      <c r="A56" s="527" t="s">
        <v>67</v>
      </c>
      <c r="B56" s="543">
        <v>15</v>
      </c>
      <c r="C56" s="508" t="s">
        <v>68</v>
      </c>
      <c r="D56" s="544">
        <v>45</v>
      </c>
      <c r="E56" s="508" t="str">
        <f>B20</f>
        <v>Niacinamide</v>
      </c>
    </row>
    <row r="57" spans="1:12" x14ac:dyDescent="0.3">
      <c r="A57" s="433" t="s">
        <v>69</v>
      </c>
      <c r="B57" s="554">
        <f>RD!C39</f>
        <v>1.2167683820938036</v>
      </c>
    </row>
    <row r="58" spans="1:12" s="59" customFormat="1" x14ac:dyDescent="0.3">
      <c r="A58" s="506" t="s">
        <v>70</v>
      </c>
      <c r="B58" s="507">
        <v>15</v>
      </c>
      <c r="C58" s="508" t="s">
        <v>71</v>
      </c>
      <c r="D58" s="655">
        <f>B58*B57</f>
        <v>18.251525731407053</v>
      </c>
    </row>
    <row r="59" spans="1:12" ht="19.5" customHeight="1" x14ac:dyDescent="0.3"/>
    <row r="60" spans="1:12" s="7" customFormat="1" ht="27" customHeight="1" x14ac:dyDescent="0.4">
      <c r="A60" s="447" t="s">
        <v>72</v>
      </c>
      <c r="B60" s="535">
        <v>50</v>
      </c>
      <c r="C60" s="431"/>
      <c r="D60" s="471" t="s">
        <v>73</v>
      </c>
      <c r="E60" s="470" t="s">
        <v>74</v>
      </c>
      <c r="F60" s="470" t="s">
        <v>43</v>
      </c>
      <c r="G60" s="470" t="s">
        <v>75</v>
      </c>
      <c r="H60" s="450" t="s">
        <v>76</v>
      </c>
      <c r="L60" s="439"/>
    </row>
    <row r="61" spans="1:12" s="7" customFormat="1" ht="24" customHeight="1" x14ac:dyDescent="0.4">
      <c r="A61" s="448" t="s">
        <v>77</v>
      </c>
      <c r="B61" s="536">
        <v>1</v>
      </c>
      <c r="C61" s="597" t="s">
        <v>78</v>
      </c>
      <c r="D61" s="601">
        <v>8.9171200000000006</v>
      </c>
      <c r="E61" s="501">
        <v>1</v>
      </c>
      <c r="F61" s="545">
        <v>10969344</v>
      </c>
      <c r="G61" s="512">
        <f>IF(ISBLANK(F61),"-",(F61/$D$50*$D$47*$B$69)*$D$58/$D$61)</f>
        <v>49.787766835282085</v>
      </c>
      <c r="H61" s="509">
        <f t="shared" ref="H61:H72" si="0">IF(ISBLANK(F61),"-",G61/$D$56)</f>
        <v>1.1063948185618242</v>
      </c>
      <c r="L61" s="439"/>
    </row>
    <row r="62" spans="1:12" s="7" customFormat="1" ht="26.25" customHeight="1" x14ac:dyDescent="0.4">
      <c r="A62" s="448" t="s">
        <v>79</v>
      </c>
      <c r="B62" s="536">
        <v>1</v>
      </c>
      <c r="C62" s="598"/>
      <c r="D62" s="602"/>
      <c r="E62" s="502">
        <v>2</v>
      </c>
      <c r="F62" s="538">
        <v>11025599</v>
      </c>
      <c r="G62" s="513">
        <f>IF(ISBLANK(F62),"-",(F62/$D$50*$D$47*$B$69)*$D$58/$D$61)</f>
        <v>50.043097584624874</v>
      </c>
      <c r="H62" s="510">
        <f t="shared" si="0"/>
        <v>1.1120688352138861</v>
      </c>
      <c r="L62" s="439"/>
    </row>
    <row r="63" spans="1:12" s="7" customFormat="1" ht="24.75" customHeight="1" x14ac:dyDescent="0.4">
      <c r="A63" s="448" t="s">
        <v>80</v>
      </c>
      <c r="B63" s="536">
        <v>1</v>
      </c>
      <c r="C63" s="598"/>
      <c r="D63" s="602"/>
      <c r="E63" s="502">
        <v>3</v>
      </c>
      <c r="F63" s="538">
        <v>10954661</v>
      </c>
      <c r="G63" s="513">
        <f>IF(ISBLANK(F63),"-",(F63/$D$50*$D$47*$B$69)*$D$58/$D$61)</f>
        <v>49.72112348993322</v>
      </c>
      <c r="H63" s="510">
        <f t="shared" si="0"/>
        <v>1.1049138553318494</v>
      </c>
      <c r="L63" s="439"/>
    </row>
    <row r="64" spans="1:12" ht="27" customHeight="1" x14ac:dyDescent="0.4">
      <c r="A64" s="448" t="s">
        <v>81</v>
      </c>
      <c r="B64" s="536">
        <v>1</v>
      </c>
      <c r="C64" s="599"/>
      <c r="D64" s="603"/>
      <c r="E64" s="503">
        <v>4</v>
      </c>
      <c r="F64" s="546"/>
      <c r="G64" s="513" t="str">
        <f>IF(ISBLANK(F64),"-",(F64/$D$50*$D$47*$B$69)*$D$58/$D$61)</f>
        <v>-</v>
      </c>
      <c r="H64" s="510" t="str">
        <f t="shared" si="0"/>
        <v>-</v>
      </c>
    </row>
    <row r="65" spans="1:11" ht="24.75" customHeight="1" x14ac:dyDescent="0.4">
      <c r="A65" s="448" t="s">
        <v>82</v>
      </c>
      <c r="B65" s="536">
        <v>1</v>
      </c>
      <c r="C65" s="597" t="s">
        <v>83</v>
      </c>
      <c r="D65" s="601">
        <v>8.9583700000000004</v>
      </c>
      <c r="E65" s="472">
        <v>1</v>
      </c>
      <c r="F65" s="538">
        <v>11094397</v>
      </c>
      <c r="G65" s="512">
        <f>IF(ISBLANK(F65),"-",(F65/$D$50*$D$47*$B$69)*$D$58/$D$65)</f>
        <v>50.123490714580605</v>
      </c>
      <c r="H65" s="509">
        <f t="shared" si="0"/>
        <v>1.1138553492129024</v>
      </c>
    </row>
    <row r="66" spans="1:11" ht="23.25" customHeight="1" x14ac:dyDescent="0.4">
      <c r="A66" s="448" t="s">
        <v>84</v>
      </c>
      <c r="B66" s="536">
        <v>1</v>
      </c>
      <c r="C66" s="598"/>
      <c r="D66" s="602"/>
      <c r="E66" s="473">
        <v>2</v>
      </c>
      <c r="F66" s="538">
        <v>11084777</v>
      </c>
      <c r="G66" s="513">
        <f>IF(ISBLANK(F66),"-",(F66/$D$50*$D$47*$B$69)*$D$58/$D$65)</f>
        <v>50.080028417289981</v>
      </c>
      <c r="H66" s="510">
        <f t="shared" si="0"/>
        <v>1.1128895203842217</v>
      </c>
    </row>
    <row r="67" spans="1:11" ht="24.75" customHeight="1" x14ac:dyDescent="0.4">
      <c r="A67" s="448" t="s">
        <v>85</v>
      </c>
      <c r="B67" s="536">
        <v>1</v>
      </c>
      <c r="C67" s="598"/>
      <c r="D67" s="602"/>
      <c r="E67" s="473">
        <v>3</v>
      </c>
      <c r="F67" s="538">
        <v>11111974</v>
      </c>
      <c r="G67" s="513">
        <f>IF(ISBLANK(F67),"-",(F67/$D$50*$D$47*$B$69)*$D$58/$D$65)</f>
        <v>50.202902024297586</v>
      </c>
      <c r="H67" s="510">
        <f t="shared" si="0"/>
        <v>1.1156200449843907</v>
      </c>
    </row>
    <row r="68" spans="1:11" ht="27" customHeight="1" x14ac:dyDescent="0.4">
      <c r="A68" s="448" t="s">
        <v>86</v>
      </c>
      <c r="B68" s="536">
        <v>1</v>
      </c>
      <c r="C68" s="599"/>
      <c r="D68" s="603"/>
      <c r="E68" s="474">
        <v>4</v>
      </c>
      <c r="F68" s="546"/>
      <c r="G68" s="514" t="str">
        <f>IF(ISBLANK(F68),"-",(F68/$D$50*$D$47*$B$69)*$D$58/$D$65)</f>
        <v>-</v>
      </c>
      <c r="H68" s="511" t="str">
        <f t="shared" si="0"/>
        <v>-</v>
      </c>
    </row>
    <row r="69" spans="1:11" ht="23.25" customHeight="1" x14ac:dyDescent="0.4">
      <c r="A69" s="448" t="s">
        <v>87</v>
      </c>
      <c r="B69" s="515">
        <f>(B68/B67)*(B66/B65)*(B64/B63)*(B62/B61)*B60</f>
        <v>50</v>
      </c>
      <c r="C69" s="597" t="s">
        <v>88</v>
      </c>
      <c r="D69" s="601">
        <v>8.9229400000000005</v>
      </c>
      <c r="E69" s="472">
        <v>1</v>
      </c>
      <c r="F69" s="545">
        <v>11069372</v>
      </c>
      <c r="G69" s="512">
        <f>IF(ISBLANK(F69),"-",(F69/$D$50*$D$47*$B$69)*$D$58/$D$69)</f>
        <v>50.209004641726963</v>
      </c>
      <c r="H69" s="510">
        <f t="shared" si="0"/>
        <v>1.1157556587050437</v>
      </c>
    </row>
    <row r="70" spans="1:11" ht="22.5" customHeight="1" x14ac:dyDescent="0.4">
      <c r="A70" s="526" t="s">
        <v>89</v>
      </c>
      <c r="B70" s="547">
        <f>(D47*B69)/D56*D58</f>
        <v>10.139736517448362</v>
      </c>
      <c r="C70" s="598"/>
      <c r="D70" s="602"/>
      <c r="E70" s="473">
        <v>2</v>
      </c>
      <c r="F70" s="538">
        <v>11089889</v>
      </c>
      <c r="G70" s="513">
        <f>IF(ISBLANK(F70),"-",(F70/$D$50*$D$47*$B$69)*$D$58/$D$69)</f>
        <v>50.302066664417524</v>
      </c>
      <c r="H70" s="510">
        <f t="shared" si="0"/>
        <v>1.1178237036537229</v>
      </c>
    </row>
    <row r="71" spans="1:11" ht="23.25" customHeight="1" x14ac:dyDescent="0.4">
      <c r="A71" s="582" t="s">
        <v>57</v>
      </c>
      <c r="B71" s="583"/>
      <c r="C71" s="598"/>
      <c r="D71" s="602"/>
      <c r="E71" s="473">
        <v>3</v>
      </c>
      <c r="F71" s="538">
        <v>11054814</v>
      </c>
      <c r="G71" s="513">
        <f>IF(ISBLANK(F71),"-",(F71/$D$50*$D$47*$B$69)*$D$58/$D$69)</f>
        <v>50.142971745770957</v>
      </c>
      <c r="H71" s="510">
        <f t="shared" si="0"/>
        <v>1.1142882610171323</v>
      </c>
    </row>
    <row r="72" spans="1:11" ht="23.25" customHeight="1" x14ac:dyDescent="0.4">
      <c r="A72" s="584"/>
      <c r="B72" s="585"/>
      <c r="C72" s="600"/>
      <c r="D72" s="603"/>
      <c r="E72" s="474">
        <v>4</v>
      </c>
      <c r="F72" s="546"/>
      <c r="G72" s="514" t="str">
        <f>IF(ISBLANK(F72),"-",(F72/$D$50*$D$47*$B$69)*$D$58/$D$69)</f>
        <v>-</v>
      </c>
      <c r="H72" s="511" t="str">
        <f t="shared" si="0"/>
        <v>-</v>
      </c>
    </row>
    <row r="73" spans="1:11" ht="26.25" customHeight="1" x14ac:dyDescent="0.4">
      <c r="A73" s="475"/>
      <c r="B73" s="475"/>
      <c r="C73" s="475"/>
      <c r="D73" s="475"/>
      <c r="E73" s="475"/>
      <c r="F73" s="476"/>
      <c r="G73" s="466" t="s">
        <v>50</v>
      </c>
      <c r="H73" s="548">
        <f>AVERAGE(H61:H72)</f>
        <v>1.1126233385627746</v>
      </c>
    </row>
    <row r="74" spans="1:11" ht="26.25" customHeight="1" x14ac:dyDescent="0.4">
      <c r="C74" s="475"/>
      <c r="D74" s="475"/>
      <c r="E74" s="475"/>
      <c r="F74" s="476"/>
      <c r="G74" s="464" t="s">
        <v>63</v>
      </c>
      <c r="H74" s="549">
        <f>STDEV(H61:H72)/H73</f>
        <v>3.8753620364084165E-3</v>
      </c>
    </row>
    <row r="75" spans="1:11" ht="27" customHeight="1" x14ac:dyDescent="0.4">
      <c r="A75" s="475"/>
      <c r="B75" s="475"/>
      <c r="C75" s="476"/>
      <c r="D75" s="477"/>
      <c r="E75" s="477"/>
      <c r="F75" s="476"/>
      <c r="G75" s="465" t="s">
        <v>64</v>
      </c>
      <c r="H75" s="550">
        <f>COUNT(H61:H72)</f>
        <v>9</v>
      </c>
    </row>
    <row r="76" spans="1:11" x14ac:dyDescent="0.3">
      <c r="A76" s="475"/>
      <c r="B76" s="475"/>
      <c r="C76" s="476"/>
      <c r="D76" s="477"/>
      <c r="E76" s="477"/>
      <c r="F76" s="477"/>
      <c r="G76" s="477"/>
      <c r="H76" s="476"/>
      <c r="I76" s="478"/>
      <c r="J76" s="482"/>
      <c r="K76" s="496"/>
    </row>
    <row r="77" spans="1:11" ht="26.25" customHeight="1" x14ac:dyDescent="0.4">
      <c r="A77" s="435" t="s">
        <v>90</v>
      </c>
      <c r="B77" s="552" t="s">
        <v>91</v>
      </c>
      <c r="C77" s="579" t="str">
        <f>B20</f>
        <v>Niacinamide</v>
      </c>
      <c r="D77" s="579"/>
      <c r="E77" s="500" t="s">
        <v>92</v>
      </c>
      <c r="F77" s="500"/>
      <c r="G77" s="553">
        <f>H73</f>
        <v>1.1126233385627746</v>
      </c>
      <c r="H77" s="476"/>
      <c r="I77" s="478"/>
      <c r="J77" s="482"/>
      <c r="K77" s="496"/>
    </row>
    <row r="78" spans="1:11" ht="19.5" customHeight="1" x14ac:dyDescent="0.3">
      <c r="A78" s="486"/>
      <c r="B78" s="487"/>
      <c r="C78" s="488"/>
      <c r="D78" s="488"/>
      <c r="E78" s="487"/>
      <c r="F78" s="487"/>
      <c r="G78" s="487"/>
      <c r="H78" s="487"/>
    </row>
    <row r="79" spans="1:11" x14ac:dyDescent="0.3">
      <c r="B79" s="438" t="s">
        <v>19</v>
      </c>
      <c r="E79" s="476" t="s">
        <v>20</v>
      </c>
      <c r="F79" s="476"/>
      <c r="G79" s="476" t="s">
        <v>21</v>
      </c>
    </row>
    <row r="80" spans="1:11" ht="83.1" customHeight="1" x14ac:dyDescent="0.3">
      <c r="A80" s="482" t="s">
        <v>22</v>
      </c>
      <c r="B80" s="528"/>
      <c r="C80" s="528"/>
      <c r="D80" s="475"/>
      <c r="E80" s="484"/>
      <c r="F80" s="478"/>
      <c r="G80" s="504"/>
      <c r="H80" s="504"/>
      <c r="I80" s="478"/>
    </row>
    <row r="81" spans="1:9" ht="83.1" customHeight="1" x14ac:dyDescent="0.3">
      <c r="A81" s="482" t="s">
        <v>23</v>
      </c>
      <c r="B81" s="529"/>
      <c r="C81" s="529"/>
      <c r="D81" s="492"/>
      <c r="E81" s="485"/>
      <c r="F81" s="478"/>
      <c r="G81" s="505"/>
      <c r="H81" s="505"/>
      <c r="I81" s="500"/>
    </row>
    <row r="82" spans="1:9" x14ac:dyDescent="0.3">
      <c r="A82" s="475"/>
      <c r="B82" s="476"/>
      <c r="C82" s="477"/>
      <c r="D82" s="477"/>
      <c r="E82" s="477"/>
      <c r="F82" s="477"/>
      <c r="G82" s="476"/>
      <c r="H82" s="476"/>
      <c r="I82" s="478"/>
    </row>
    <row r="83" spans="1:9" x14ac:dyDescent="0.3">
      <c r="A83" s="475"/>
      <c r="B83" s="475"/>
      <c r="C83" s="476"/>
      <c r="D83" s="477"/>
      <c r="E83" s="477"/>
      <c r="F83" s="477"/>
      <c r="G83" s="477"/>
      <c r="H83" s="476"/>
      <c r="I83" s="478"/>
    </row>
    <row r="84" spans="1:9" x14ac:dyDescent="0.3">
      <c r="A84" s="475"/>
      <c r="B84" s="475"/>
      <c r="C84" s="476"/>
      <c r="D84" s="477"/>
      <c r="E84" s="477"/>
      <c r="F84" s="477"/>
      <c r="G84" s="477"/>
      <c r="H84" s="476"/>
      <c r="I84" s="478"/>
    </row>
    <row r="85" spans="1:9" x14ac:dyDescent="0.3">
      <c r="A85" s="475"/>
      <c r="B85" s="475"/>
      <c r="C85" s="476"/>
      <c r="D85" s="477"/>
      <c r="E85" s="477"/>
      <c r="F85" s="477"/>
      <c r="G85" s="477"/>
      <c r="H85" s="476"/>
      <c r="I85" s="478"/>
    </row>
    <row r="86" spans="1:9" x14ac:dyDescent="0.3">
      <c r="A86" s="475"/>
      <c r="B86" s="475"/>
      <c r="C86" s="476"/>
      <c r="D86" s="477"/>
      <c r="E86" s="477"/>
      <c r="F86" s="477"/>
      <c r="G86" s="477"/>
      <c r="H86" s="476"/>
      <c r="I86" s="478"/>
    </row>
    <row r="87" spans="1:9" x14ac:dyDescent="0.3">
      <c r="A87" s="475"/>
      <c r="B87" s="475"/>
      <c r="C87" s="476"/>
      <c r="D87" s="477"/>
      <c r="E87" s="477"/>
      <c r="F87" s="477"/>
      <c r="G87" s="477"/>
      <c r="H87" s="476"/>
      <c r="I87" s="478"/>
    </row>
    <row r="88" spans="1:9" x14ac:dyDescent="0.3">
      <c r="A88" s="475"/>
      <c r="B88" s="475"/>
      <c r="C88" s="476"/>
      <c r="D88" s="477"/>
      <c r="E88" s="477"/>
      <c r="F88" s="477"/>
      <c r="G88" s="477"/>
      <c r="H88" s="476"/>
      <c r="I88" s="478"/>
    </row>
    <row r="89" spans="1:9" x14ac:dyDescent="0.3">
      <c r="A89" s="475"/>
      <c r="B89" s="475"/>
      <c r="C89" s="476"/>
      <c r="D89" s="477"/>
      <c r="E89" s="477"/>
      <c r="F89" s="477"/>
      <c r="G89" s="477"/>
      <c r="H89" s="476"/>
      <c r="I89" s="478"/>
    </row>
    <row r="90" spans="1:9" x14ac:dyDescent="0.3">
      <c r="A90" s="475"/>
      <c r="B90" s="475"/>
      <c r="C90" s="476"/>
      <c r="D90" s="477"/>
      <c r="E90" s="477"/>
      <c r="F90" s="477"/>
      <c r="G90" s="477"/>
      <c r="H90" s="476"/>
      <c r="I90" s="478"/>
    </row>
    <row r="250" spans="1:1" x14ac:dyDescent="0.3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7" priority="1" operator="greaterThan">
      <formula>0.02</formula>
    </cfRule>
  </conditionalFormatting>
  <conditionalFormatting sqref="H74">
    <cfRule type="cellIs" dxfId="6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46" zoomScale="55" zoomScaleNormal="75" workbookViewId="0">
      <selection activeCell="C20" sqref="C20"/>
    </sheetView>
  </sheetViews>
  <sheetFormatPr defaultRowHeight="18.75" x14ac:dyDescent="0.3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3">
      <c r="A1" s="574" t="s">
        <v>0</v>
      </c>
      <c r="B1" s="574"/>
      <c r="C1" s="574"/>
      <c r="D1" s="574"/>
      <c r="E1" s="574"/>
      <c r="F1" s="574"/>
      <c r="G1" s="574"/>
      <c r="H1" s="574"/>
    </row>
    <row r="2" spans="1:8" x14ac:dyDescent="0.3">
      <c r="A2" s="574"/>
      <c r="B2" s="574"/>
      <c r="C2" s="574"/>
      <c r="D2" s="574"/>
      <c r="E2" s="574"/>
      <c r="F2" s="574"/>
      <c r="G2" s="574"/>
      <c r="H2" s="574"/>
    </row>
    <row r="3" spans="1:8" x14ac:dyDescent="0.3">
      <c r="A3" s="574"/>
      <c r="B3" s="574"/>
      <c r="C3" s="574"/>
      <c r="D3" s="574"/>
      <c r="E3" s="574"/>
      <c r="F3" s="574"/>
      <c r="G3" s="574"/>
      <c r="H3" s="574"/>
    </row>
    <row r="4" spans="1:8" x14ac:dyDescent="0.3">
      <c r="A4" s="574"/>
      <c r="B4" s="574"/>
      <c r="C4" s="574"/>
      <c r="D4" s="574"/>
      <c r="E4" s="574"/>
      <c r="F4" s="574"/>
      <c r="G4" s="574"/>
      <c r="H4" s="574"/>
    </row>
    <row r="5" spans="1:8" x14ac:dyDescent="0.3">
      <c r="A5" s="574"/>
      <c r="B5" s="574"/>
      <c r="C5" s="574"/>
      <c r="D5" s="574"/>
      <c r="E5" s="574"/>
      <c r="F5" s="574"/>
      <c r="G5" s="574"/>
      <c r="H5" s="574"/>
    </row>
    <row r="6" spans="1:8" x14ac:dyDescent="0.3">
      <c r="A6" s="574"/>
      <c r="B6" s="574"/>
      <c r="C6" s="574"/>
      <c r="D6" s="574"/>
      <c r="E6" s="574"/>
      <c r="F6" s="574"/>
      <c r="G6" s="574"/>
      <c r="H6" s="574"/>
    </row>
    <row r="7" spans="1:8" x14ac:dyDescent="0.3">
      <c r="A7" s="574"/>
      <c r="B7" s="574"/>
      <c r="C7" s="574"/>
      <c r="D7" s="574"/>
      <c r="E7" s="574"/>
      <c r="F7" s="574"/>
      <c r="G7" s="574"/>
      <c r="H7" s="574"/>
    </row>
    <row r="8" spans="1:8" x14ac:dyDescent="0.3">
      <c r="A8" s="575" t="s">
        <v>1</v>
      </c>
      <c r="B8" s="575"/>
      <c r="C8" s="575"/>
      <c r="D8" s="575"/>
      <c r="E8" s="575"/>
      <c r="F8" s="575"/>
      <c r="G8" s="575"/>
      <c r="H8" s="575"/>
    </row>
    <row r="9" spans="1:8" x14ac:dyDescent="0.3">
      <c r="A9" s="575"/>
      <c r="B9" s="575"/>
      <c r="C9" s="575"/>
      <c r="D9" s="575"/>
      <c r="E9" s="575"/>
      <c r="F9" s="575"/>
      <c r="G9" s="575"/>
      <c r="H9" s="575"/>
    </row>
    <row r="10" spans="1:8" x14ac:dyDescent="0.3">
      <c r="A10" s="575"/>
      <c r="B10" s="575"/>
      <c r="C10" s="575"/>
      <c r="D10" s="575"/>
      <c r="E10" s="575"/>
      <c r="F10" s="575"/>
      <c r="G10" s="575"/>
      <c r="H10" s="575"/>
    </row>
    <row r="11" spans="1:8" x14ac:dyDescent="0.3">
      <c r="A11" s="575"/>
      <c r="B11" s="575"/>
      <c r="C11" s="575"/>
      <c r="D11" s="575"/>
      <c r="E11" s="575"/>
      <c r="F11" s="575"/>
      <c r="G11" s="575"/>
      <c r="H11" s="575"/>
    </row>
    <row r="12" spans="1:8" x14ac:dyDescent="0.3">
      <c r="A12" s="575"/>
      <c r="B12" s="575"/>
      <c r="C12" s="575"/>
      <c r="D12" s="575"/>
      <c r="E12" s="575"/>
      <c r="F12" s="575"/>
      <c r="G12" s="575"/>
      <c r="H12" s="575"/>
    </row>
    <row r="13" spans="1:8" x14ac:dyDescent="0.3">
      <c r="A13" s="575"/>
      <c r="B13" s="575"/>
      <c r="C13" s="575"/>
      <c r="D13" s="575"/>
      <c r="E13" s="575"/>
      <c r="F13" s="575"/>
      <c r="G13" s="575"/>
      <c r="H13" s="575"/>
    </row>
    <row r="14" spans="1:8" x14ac:dyDescent="0.3">
      <c r="A14" s="575"/>
      <c r="B14" s="575"/>
      <c r="C14" s="575"/>
      <c r="D14" s="575"/>
      <c r="E14" s="575"/>
      <c r="F14" s="575"/>
      <c r="G14" s="575"/>
      <c r="H14" s="575"/>
    </row>
    <row r="15" spans="1:8" ht="19.5" customHeight="1" x14ac:dyDescent="0.3"/>
    <row r="16" spans="1:8" ht="19.5" customHeight="1" x14ac:dyDescent="0.3">
      <c r="A16" s="568" t="s">
        <v>2</v>
      </c>
      <c r="B16" s="569"/>
      <c r="C16" s="569"/>
      <c r="D16" s="569"/>
      <c r="E16" s="569"/>
      <c r="F16" s="569"/>
      <c r="G16" s="569"/>
      <c r="H16" s="570"/>
    </row>
    <row r="17" spans="1:14" ht="20.25" customHeight="1" x14ac:dyDescent="0.3">
      <c r="A17" s="576" t="s">
        <v>24</v>
      </c>
      <c r="B17" s="576"/>
      <c r="C17" s="576"/>
      <c r="D17" s="576"/>
      <c r="E17" s="576"/>
      <c r="F17" s="576"/>
      <c r="G17" s="576"/>
      <c r="H17" s="576"/>
    </row>
    <row r="18" spans="1:14" ht="26.25" customHeight="1" x14ac:dyDescent="0.4">
      <c r="A18" s="305" t="s">
        <v>6</v>
      </c>
      <c r="B18" s="577" t="s">
        <v>4</v>
      </c>
      <c r="C18" s="577"/>
    </row>
    <row r="19" spans="1:14" ht="26.25" customHeight="1" x14ac:dyDescent="0.4">
      <c r="A19" s="305" t="s">
        <v>8</v>
      </c>
      <c r="B19" s="406" t="s">
        <v>5</v>
      </c>
      <c r="C19" s="429">
        <v>10</v>
      </c>
    </row>
    <row r="20" spans="1:14" ht="26.25" customHeight="1" x14ac:dyDescent="0.4">
      <c r="A20" s="305" t="s">
        <v>9</v>
      </c>
      <c r="B20" s="406" t="s">
        <v>94</v>
      </c>
      <c r="C20" s="407"/>
    </row>
    <row r="21" spans="1:14" ht="26.25" customHeight="1" x14ac:dyDescent="0.4">
      <c r="A21" s="305" t="s">
        <v>11</v>
      </c>
      <c r="B21" s="578" t="s">
        <v>95</v>
      </c>
      <c r="C21" s="578"/>
      <c r="D21" s="578"/>
      <c r="E21" s="578"/>
      <c r="F21" s="578"/>
      <c r="G21" s="578"/>
      <c r="H21" s="578"/>
      <c r="I21" s="578"/>
    </row>
    <row r="22" spans="1:14" ht="26.25" customHeight="1" x14ac:dyDescent="0.4">
      <c r="A22" s="305" t="s">
        <v>12</v>
      </c>
      <c r="B22" s="408"/>
      <c r="C22" s="407"/>
      <c r="D22" s="407"/>
      <c r="E22" s="407"/>
      <c r="F22" s="407"/>
      <c r="G22" s="407"/>
      <c r="H22" s="407"/>
      <c r="I22" s="407"/>
    </row>
    <row r="23" spans="1:14" ht="26.25" customHeight="1" x14ac:dyDescent="0.4">
      <c r="A23" s="305" t="s">
        <v>13</v>
      </c>
      <c r="B23" s="408"/>
      <c r="C23" s="407"/>
      <c r="D23" s="407"/>
      <c r="E23" s="407"/>
      <c r="F23" s="407"/>
      <c r="G23" s="407"/>
      <c r="H23" s="407"/>
      <c r="I23" s="407"/>
    </row>
    <row r="24" spans="1:14" x14ac:dyDescent="0.3">
      <c r="A24" s="305"/>
      <c r="B24" s="307"/>
    </row>
    <row r="25" spans="1:14" x14ac:dyDescent="0.3">
      <c r="A25" s="303" t="s">
        <v>25</v>
      </c>
      <c r="B25" s="307"/>
    </row>
    <row r="26" spans="1:14" ht="26.25" customHeight="1" x14ac:dyDescent="0.4">
      <c r="A26" s="308" t="s">
        <v>26</v>
      </c>
      <c r="B26" s="577" t="s">
        <v>103</v>
      </c>
      <c r="C26" s="577"/>
    </row>
    <row r="27" spans="1:14" ht="26.25" customHeight="1" x14ac:dyDescent="0.4">
      <c r="A27" s="310" t="s">
        <v>27</v>
      </c>
      <c r="B27" s="578" t="s">
        <v>104</v>
      </c>
      <c r="C27" s="578"/>
    </row>
    <row r="28" spans="1:14" ht="27" customHeight="1" x14ac:dyDescent="0.4">
      <c r="A28" s="310" t="s">
        <v>28</v>
      </c>
      <c r="B28" s="405">
        <v>99.76</v>
      </c>
    </row>
    <row r="29" spans="1:14" s="7" customFormat="1" ht="27" customHeight="1" x14ac:dyDescent="0.4">
      <c r="A29" s="310" t="s">
        <v>29</v>
      </c>
      <c r="B29" s="404">
        <v>0</v>
      </c>
      <c r="C29" s="588" t="s">
        <v>30</v>
      </c>
      <c r="D29" s="589"/>
      <c r="E29" s="589"/>
      <c r="F29" s="589"/>
      <c r="G29" s="589"/>
      <c r="H29" s="590"/>
      <c r="I29" s="312"/>
      <c r="J29" s="312"/>
      <c r="K29" s="312"/>
      <c r="L29" s="312"/>
    </row>
    <row r="30" spans="1:14" s="7" customFormat="1" ht="19.5" customHeight="1" x14ac:dyDescent="0.3">
      <c r="A30" s="310" t="s">
        <v>31</v>
      </c>
      <c r="B30" s="309">
        <f>B28-B29</f>
        <v>99.76</v>
      </c>
      <c r="C30" s="313"/>
      <c r="D30" s="313"/>
      <c r="E30" s="313"/>
      <c r="F30" s="313"/>
      <c r="G30" s="313"/>
      <c r="H30" s="314"/>
      <c r="I30" s="312"/>
      <c r="J30" s="312"/>
      <c r="K30" s="312"/>
      <c r="L30" s="312"/>
    </row>
    <row r="31" spans="1:14" s="7" customFormat="1" ht="27" customHeight="1" x14ac:dyDescent="0.4">
      <c r="A31" s="310" t="s">
        <v>32</v>
      </c>
      <c r="B31" s="425">
        <v>1</v>
      </c>
      <c r="C31" s="591" t="s">
        <v>33</v>
      </c>
      <c r="D31" s="592"/>
      <c r="E31" s="592"/>
      <c r="F31" s="592"/>
      <c r="G31" s="592"/>
      <c r="H31" s="593"/>
      <c r="I31" s="312"/>
      <c r="J31" s="312"/>
      <c r="K31" s="312"/>
      <c r="L31" s="312"/>
    </row>
    <row r="32" spans="1:14" s="7" customFormat="1" ht="27" customHeight="1" x14ac:dyDescent="0.4">
      <c r="A32" s="310" t="s">
        <v>34</v>
      </c>
      <c r="B32" s="425">
        <v>1</v>
      </c>
      <c r="C32" s="591" t="s">
        <v>35</v>
      </c>
      <c r="D32" s="592"/>
      <c r="E32" s="592"/>
      <c r="F32" s="592"/>
      <c r="G32" s="592"/>
      <c r="H32" s="593"/>
      <c r="I32" s="312"/>
      <c r="J32" s="312"/>
      <c r="K32" s="312"/>
      <c r="L32" s="316"/>
      <c r="M32" s="316"/>
      <c r="N32" s="317"/>
    </row>
    <row r="33" spans="1:14" s="7" customFormat="1" ht="17.25" customHeight="1" x14ac:dyDescent="0.3">
      <c r="A33" s="310"/>
      <c r="B33" s="315"/>
      <c r="C33" s="318"/>
      <c r="D33" s="318"/>
      <c r="E33" s="318"/>
      <c r="F33" s="318"/>
      <c r="G33" s="318"/>
      <c r="H33" s="318"/>
      <c r="I33" s="312"/>
      <c r="J33" s="312"/>
      <c r="K33" s="312"/>
      <c r="L33" s="316"/>
      <c r="M33" s="316"/>
      <c r="N33" s="317"/>
    </row>
    <row r="34" spans="1:14" s="7" customFormat="1" x14ac:dyDescent="0.3">
      <c r="A34" s="310" t="s">
        <v>36</v>
      </c>
      <c r="B34" s="319">
        <f>B31/B32</f>
        <v>1</v>
      </c>
      <c r="C34" s="304" t="s">
        <v>37</v>
      </c>
      <c r="D34" s="304"/>
      <c r="E34" s="304"/>
      <c r="F34" s="304"/>
      <c r="G34" s="304"/>
      <c r="H34" s="304"/>
      <c r="I34" s="312"/>
      <c r="J34" s="312"/>
      <c r="K34" s="312"/>
      <c r="L34" s="316"/>
      <c r="M34" s="316"/>
      <c r="N34" s="317"/>
    </row>
    <row r="35" spans="1:14" s="7" customFormat="1" ht="19.5" customHeight="1" x14ac:dyDescent="0.3">
      <c r="A35" s="310"/>
      <c r="B35" s="309"/>
      <c r="H35" s="304"/>
      <c r="I35" s="312"/>
      <c r="J35" s="312"/>
      <c r="K35" s="312"/>
      <c r="L35" s="316"/>
      <c r="M35" s="316"/>
      <c r="N35" s="317"/>
    </row>
    <row r="36" spans="1:14" s="7" customFormat="1" ht="27" customHeight="1" x14ac:dyDescent="0.4">
      <c r="A36" s="320" t="s">
        <v>38</v>
      </c>
      <c r="B36" s="409">
        <v>50</v>
      </c>
      <c r="C36" s="304"/>
      <c r="D36" s="580" t="s">
        <v>39</v>
      </c>
      <c r="E36" s="581"/>
      <c r="F36" s="366" t="s">
        <v>40</v>
      </c>
      <c r="G36" s="367"/>
      <c r="J36" s="312"/>
      <c r="K36" s="312"/>
      <c r="L36" s="316"/>
      <c r="M36" s="316"/>
      <c r="N36" s="317"/>
    </row>
    <row r="37" spans="1:14" s="7" customFormat="1" ht="26.25" customHeight="1" x14ac:dyDescent="0.4">
      <c r="A37" s="321" t="s">
        <v>41</v>
      </c>
      <c r="B37" s="410">
        <v>1</v>
      </c>
      <c r="C37" s="323" t="s">
        <v>42</v>
      </c>
      <c r="D37" s="324" t="s">
        <v>43</v>
      </c>
      <c r="E37" s="356" t="s">
        <v>44</v>
      </c>
      <c r="F37" s="324" t="s">
        <v>43</v>
      </c>
      <c r="G37" s="325" t="s">
        <v>44</v>
      </c>
      <c r="J37" s="312"/>
      <c r="K37" s="312"/>
      <c r="L37" s="316"/>
      <c r="M37" s="316"/>
      <c r="N37" s="317"/>
    </row>
    <row r="38" spans="1:14" s="7" customFormat="1" ht="26.25" customHeight="1" x14ac:dyDescent="0.4">
      <c r="A38" s="321" t="s">
        <v>45</v>
      </c>
      <c r="B38" s="410">
        <v>1</v>
      </c>
      <c r="C38" s="326">
        <v>1</v>
      </c>
      <c r="D38" s="411">
        <v>76420254</v>
      </c>
      <c r="E38" s="370">
        <f>IF(ISBLANK(D38),"-",$D$48/$D$45*D38)</f>
        <v>6041333.1111386577</v>
      </c>
      <c r="F38" s="411">
        <v>84028315</v>
      </c>
      <c r="G38" s="362">
        <f>IF(ISBLANK(F38),"-",$D$48/$F$45*F38)</f>
        <v>6112515.8289910303</v>
      </c>
      <c r="J38" s="312"/>
      <c r="K38" s="312"/>
      <c r="L38" s="316"/>
      <c r="M38" s="316"/>
      <c r="N38" s="317"/>
    </row>
    <row r="39" spans="1:14" s="7" customFormat="1" ht="26.25" customHeight="1" x14ac:dyDescent="0.4">
      <c r="A39" s="321" t="s">
        <v>46</v>
      </c>
      <c r="B39" s="410">
        <v>1</v>
      </c>
      <c r="C39" s="322">
        <v>2</v>
      </c>
      <c r="D39" s="412">
        <v>76364546</v>
      </c>
      <c r="E39" s="371">
        <f>IF(ISBLANK(D39),"-",$D$48/$D$45*D39)</f>
        <v>6036929.1662766673</v>
      </c>
      <c r="F39" s="412">
        <v>83881345</v>
      </c>
      <c r="G39" s="363">
        <f>IF(ISBLANK(F39),"-",$D$48/$F$45*F39)</f>
        <v>6101824.7131286357</v>
      </c>
      <c r="J39" s="312"/>
      <c r="K39" s="312"/>
      <c r="L39" s="316"/>
      <c r="M39" s="316"/>
      <c r="N39" s="317"/>
    </row>
    <row r="40" spans="1:14" ht="26.25" customHeight="1" x14ac:dyDescent="0.4">
      <c r="A40" s="321" t="s">
        <v>47</v>
      </c>
      <c r="B40" s="410">
        <v>1</v>
      </c>
      <c r="C40" s="322">
        <v>3</v>
      </c>
      <c r="D40" s="412">
        <v>76474040</v>
      </c>
      <c r="E40" s="371">
        <f>IF(ISBLANK(D40),"-",$D$48/$D$45*D40)</f>
        <v>6045585.1140529076</v>
      </c>
      <c r="F40" s="412">
        <v>84127095</v>
      </c>
      <c r="G40" s="363">
        <f>IF(ISBLANK(F40),"-",$D$48/$F$45*F40)</f>
        <v>6119701.4343859227</v>
      </c>
      <c r="L40" s="316"/>
      <c r="M40" s="316"/>
      <c r="N40" s="327"/>
    </row>
    <row r="41" spans="1:14" ht="26.25" customHeight="1" x14ac:dyDescent="0.4">
      <c r="A41" s="321" t="s">
        <v>48</v>
      </c>
      <c r="B41" s="410">
        <v>1</v>
      </c>
      <c r="C41" s="328">
        <v>4</v>
      </c>
      <c r="D41" s="413"/>
      <c r="E41" s="372" t="str">
        <f>IF(ISBLANK(D41),"-",$D$48/$D$45*D41)</f>
        <v>-</v>
      </c>
      <c r="F41" s="413"/>
      <c r="G41" s="364" t="str">
        <f>IF(ISBLANK(F41),"-",$D$48/$F$45*F41)</f>
        <v>-</v>
      </c>
      <c r="L41" s="316"/>
      <c r="M41" s="316"/>
      <c r="N41" s="327"/>
    </row>
    <row r="42" spans="1:14" ht="27" customHeight="1" x14ac:dyDescent="0.4">
      <c r="A42" s="321" t="s">
        <v>49</v>
      </c>
      <c r="B42" s="410">
        <v>1</v>
      </c>
      <c r="C42" s="329" t="s">
        <v>50</v>
      </c>
      <c r="D42" s="390">
        <f>AVERAGE(D38:D41)</f>
        <v>76419613.333333328</v>
      </c>
      <c r="E42" s="352">
        <f>AVERAGE(E38:E41)</f>
        <v>6041282.4638227439</v>
      </c>
      <c r="F42" s="330">
        <f>AVERAGE(F38:F41)</f>
        <v>84012251.666666672</v>
      </c>
      <c r="G42" s="331">
        <f>AVERAGE(G38:G41)</f>
        <v>6111347.3255018629</v>
      </c>
    </row>
    <row r="43" spans="1:14" ht="26.25" customHeight="1" x14ac:dyDescent="0.4">
      <c r="A43" s="321" t="s">
        <v>51</v>
      </c>
      <c r="B43" s="405">
        <v>1</v>
      </c>
      <c r="C43" s="391" t="s">
        <v>52</v>
      </c>
      <c r="D43" s="415">
        <v>12.68</v>
      </c>
      <c r="E43" s="327"/>
      <c r="F43" s="414">
        <v>13.78</v>
      </c>
      <c r="G43" s="368"/>
    </row>
    <row r="44" spans="1:14" ht="26.25" customHeight="1" x14ac:dyDescent="0.4">
      <c r="A44" s="321" t="s">
        <v>53</v>
      </c>
      <c r="B44" s="405">
        <v>1</v>
      </c>
      <c r="C44" s="392" t="s">
        <v>54</v>
      </c>
      <c r="D44" s="393">
        <f>D43*$B$34</f>
        <v>12.68</v>
      </c>
      <c r="E44" s="333"/>
      <c r="F44" s="332">
        <f>F43*$B$34</f>
        <v>13.78</v>
      </c>
      <c r="G44" s="335"/>
    </row>
    <row r="45" spans="1:14" ht="19.5" customHeight="1" x14ac:dyDescent="0.3">
      <c r="A45" s="321" t="s">
        <v>55</v>
      </c>
      <c r="B45" s="389">
        <f>(B44/B43)*(B42/B41)*(B40/B39)*(B38/B37)*B36</f>
        <v>50</v>
      </c>
      <c r="C45" s="392" t="s">
        <v>56</v>
      </c>
      <c r="D45" s="394">
        <f>D44*$B$30/100</f>
        <v>12.649567999999999</v>
      </c>
      <c r="E45" s="335"/>
      <c r="F45" s="334">
        <f>F44*$B$30/100</f>
        <v>13.746928</v>
      </c>
      <c r="G45" s="335"/>
    </row>
    <row r="46" spans="1:14" ht="19.5" customHeight="1" x14ac:dyDescent="0.3">
      <c r="A46" s="582" t="s">
        <v>57</v>
      </c>
      <c r="B46" s="586"/>
      <c r="C46" s="392" t="s">
        <v>58</v>
      </c>
      <c r="D46" s="393">
        <f>D45/$B$45</f>
        <v>0.25299136</v>
      </c>
      <c r="E46" s="335"/>
      <c r="F46" s="336">
        <f>F45/$B$45</f>
        <v>0.27493856</v>
      </c>
      <c r="G46" s="335"/>
    </row>
    <row r="47" spans="1:14" ht="27" customHeight="1" x14ac:dyDescent="0.4">
      <c r="A47" s="584"/>
      <c r="B47" s="587"/>
      <c r="C47" s="392" t="s">
        <v>59</v>
      </c>
      <c r="D47" s="416">
        <v>0.02</v>
      </c>
      <c r="E47" s="368"/>
      <c r="F47" s="368"/>
      <c r="G47" s="368"/>
    </row>
    <row r="48" spans="1:14" x14ac:dyDescent="0.3">
      <c r="C48" s="392" t="s">
        <v>60</v>
      </c>
      <c r="D48" s="394">
        <f>D47*$B$45</f>
        <v>1</v>
      </c>
      <c r="E48" s="335"/>
      <c r="F48" s="335"/>
      <c r="G48" s="335"/>
    </row>
    <row r="49" spans="1:12" ht="19.5" customHeight="1" x14ac:dyDescent="0.3">
      <c r="C49" s="395" t="s">
        <v>61</v>
      </c>
      <c r="D49" s="396">
        <f>D48/B34</f>
        <v>1</v>
      </c>
      <c r="E49" s="354"/>
      <c r="F49" s="354"/>
      <c r="G49" s="354"/>
    </row>
    <row r="50" spans="1:12" x14ac:dyDescent="0.3">
      <c r="C50" s="397" t="s">
        <v>62</v>
      </c>
      <c r="D50" s="398">
        <f>AVERAGE(E38:E41,G38:G41)</f>
        <v>6076314.8946623029</v>
      </c>
      <c r="E50" s="353"/>
      <c r="F50" s="353"/>
      <c r="G50" s="353"/>
    </row>
    <row r="51" spans="1:12" x14ac:dyDescent="0.3">
      <c r="C51" s="337" t="s">
        <v>63</v>
      </c>
      <c r="D51" s="340">
        <f>STDEV(E38:E41,G38:G41)/D50</f>
        <v>6.4005866368296461E-3</v>
      </c>
      <c r="E51" s="333"/>
      <c r="F51" s="333"/>
      <c r="G51" s="333"/>
    </row>
    <row r="52" spans="1:12" ht="19.5" customHeight="1" x14ac:dyDescent="0.3">
      <c r="C52" s="338" t="s">
        <v>64</v>
      </c>
      <c r="D52" s="341">
        <f>COUNT(E38:E41,G38:G41)</f>
        <v>6</v>
      </c>
      <c r="E52" s="333"/>
      <c r="F52" s="333"/>
      <c r="G52" s="333"/>
    </row>
    <row r="54" spans="1:12" x14ac:dyDescent="0.3">
      <c r="A54" s="303" t="s">
        <v>25</v>
      </c>
      <c r="B54" s="342" t="s">
        <v>65</v>
      </c>
    </row>
    <row r="55" spans="1:12" x14ac:dyDescent="0.3">
      <c r="A55" s="304" t="s">
        <v>66</v>
      </c>
      <c r="B55" s="306" t="str">
        <f>B21</f>
        <v xml:space="preserve"> Pyridoxine-HCl</v>
      </c>
    </row>
    <row r="56" spans="1:12" ht="26.25" customHeight="1" x14ac:dyDescent="0.4">
      <c r="A56" s="400" t="s">
        <v>67</v>
      </c>
      <c r="B56" s="417">
        <v>15</v>
      </c>
      <c r="C56" s="381" t="s">
        <v>68</v>
      </c>
      <c r="D56" s="418">
        <v>1.5</v>
      </c>
      <c r="E56" s="381" t="str">
        <f>B20</f>
        <v>Pyridoxine-HCl</v>
      </c>
    </row>
    <row r="57" spans="1:12" x14ac:dyDescent="0.3">
      <c r="A57" s="306" t="s">
        <v>69</v>
      </c>
      <c r="B57" s="428">
        <v>1.2167683820938036</v>
      </c>
    </row>
    <row r="58" spans="1:12" s="59" customFormat="1" x14ac:dyDescent="0.3">
      <c r="A58" s="379" t="s">
        <v>70</v>
      </c>
      <c r="B58" s="380">
        <v>15</v>
      </c>
      <c r="C58" s="381" t="s">
        <v>71</v>
      </c>
      <c r="D58" s="401">
        <v>18.251525731407053</v>
      </c>
    </row>
    <row r="59" spans="1:12" ht="19.5" customHeight="1" x14ac:dyDescent="0.3"/>
    <row r="60" spans="1:12" s="7" customFormat="1" ht="27" customHeight="1" x14ac:dyDescent="0.4">
      <c r="A60" s="320" t="s">
        <v>72</v>
      </c>
      <c r="B60" s="409">
        <v>50</v>
      </c>
      <c r="C60" s="304"/>
      <c r="D60" s="344" t="s">
        <v>73</v>
      </c>
      <c r="E60" s="343" t="s">
        <v>74</v>
      </c>
      <c r="F60" s="343" t="s">
        <v>43</v>
      </c>
      <c r="G60" s="343" t="s">
        <v>75</v>
      </c>
      <c r="H60" s="323" t="s">
        <v>76</v>
      </c>
      <c r="L60" s="312"/>
    </row>
    <row r="61" spans="1:12" s="7" customFormat="1" ht="24" customHeight="1" x14ac:dyDescent="0.4">
      <c r="A61" s="321" t="s">
        <v>77</v>
      </c>
      <c r="B61" s="410">
        <v>1</v>
      </c>
      <c r="C61" s="597" t="s">
        <v>78</v>
      </c>
      <c r="D61" s="601">
        <v>8.9171200000000006</v>
      </c>
      <c r="E61" s="374">
        <v>1</v>
      </c>
      <c r="F61" s="419">
        <v>5211977</v>
      </c>
      <c r="G61" s="385">
        <f>IF(ISBLANK(F61),"-",(F61/$D$50*$D$47*$B$69)*$D$58/$D$61)</f>
        <v>1.7556453159699545</v>
      </c>
      <c r="H61" s="382">
        <f t="shared" ref="H61:H72" si="0">IF(ISBLANK(F61),"-",G61/$D$56)</f>
        <v>1.1704302106466364</v>
      </c>
      <c r="L61" s="312"/>
    </row>
    <row r="62" spans="1:12" s="7" customFormat="1" ht="26.25" customHeight="1" x14ac:dyDescent="0.4">
      <c r="A62" s="321" t="s">
        <v>79</v>
      </c>
      <c r="B62" s="410">
        <v>1</v>
      </c>
      <c r="C62" s="598"/>
      <c r="D62" s="602"/>
      <c r="E62" s="375">
        <v>2</v>
      </c>
      <c r="F62" s="412">
        <v>5250430</v>
      </c>
      <c r="G62" s="386">
        <f>IF(ISBLANK(F62),"-",(F62/$D$50*$D$47*$B$69)*$D$58/$D$61)</f>
        <v>1.7685981416126983</v>
      </c>
      <c r="H62" s="383">
        <f t="shared" si="0"/>
        <v>1.1790654277417989</v>
      </c>
      <c r="L62" s="312"/>
    </row>
    <row r="63" spans="1:12" s="7" customFormat="1" ht="24.75" customHeight="1" x14ac:dyDescent="0.4">
      <c r="A63" s="321" t="s">
        <v>80</v>
      </c>
      <c r="B63" s="410">
        <v>1</v>
      </c>
      <c r="C63" s="598"/>
      <c r="D63" s="602"/>
      <c r="E63" s="375">
        <v>3</v>
      </c>
      <c r="F63" s="412">
        <v>5225621</v>
      </c>
      <c r="G63" s="386">
        <f>IF(ISBLANK(F63),"-",(F63/$D$50*$D$47*$B$69)*$D$58/$D$61)</f>
        <v>1.7602412734523252</v>
      </c>
      <c r="H63" s="383">
        <f t="shared" si="0"/>
        <v>1.1734941823015501</v>
      </c>
      <c r="L63" s="312"/>
    </row>
    <row r="64" spans="1:12" ht="27" customHeight="1" x14ac:dyDescent="0.4">
      <c r="A64" s="321" t="s">
        <v>81</v>
      </c>
      <c r="B64" s="410">
        <v>1</v>
      </c>
      <c r="C64" s="599"/>
      <c r="D64" s="603"/>
      <c r="E64" s="376">
        <v>4</v>
      </c>
      <c r="F64" s="420"/>
      <c r="G64" s="386" t="str">
        <f>IF(ISBLANK(F64),"-",(F64/$D$50*$D$47*$B$69)*$D$58/$D$61)</f>
        <v>-</v>
      </c>
      <c r="H64" s="383" t="str">
        <f t="shared" si="0"/>
        <v>-</v>
      </c>
    </row>
    <row r="65" spans="1:11" ht="24.75" customHeight="1" x14ac:dyDescent="0.4">
      <c r="A65" s="321" t="s">
        <v>82</v>
      </c>
      <c r="B65" s="410">
        <v>1</v>
      </c>
      <c r="C65" s="597" t="s">
        <v>83</v>
      </c>
      <c r="D65" s="601">
        <v>8.9583700000000004</v>
      </c>
      <c r="E65" s="345">
        <v>1</v>
      </c>
      <c r="F65" s="412">
        <v>5275220</v>
      </c>
      <c r="G65" s="385">
        <f>IF(ISBLANK(F65),"-",(F65/$D$50*$D$47*$B$69)*$D$58/$D$65)</f>
        <v>1.7687664146646194</v>
      </c>
      <c r="H65" s="382">
        <f t="shared" si="0"/>
        <v>1.1791776097764128</v>
      </c>
    </row>
    <row r="66" spans="1:11" ht="23.25" customHeight="1" x14ac:dyDescent="0.4">
      <c r="A66" s="321" t="s">
        <v>84</v>
      </c>
      <c r="B66" s="410">
        <v>1</v>
      </c>
      <c r="C66" s="598"/>
      <c r="D66" s="602"/>
      <c r="E66" s="346">
        <v>2</v>
      </c>
      <c r="F66" s="412">
        <v>5278461</v>
      </c>
      <c r="G66" s="386">
        <f>IF(ISBLANK(F66),"-",(F66/$D$50*$D$47*$B$69)*$D$58/$D$65)</f>
        <v>1.7698531128402268</v>
      </c>
      <c r="H66" s="383">
        <f t="shared" si="0"/>
        <v>1.1799020752268179</v>
      </c>
    </row>
    <row r="67" spans="1:11" ht="24.75" customHeight="1" x14ac:dyDescent="0.4">
      <c r="A67" s="321" t="s">
        <v>85</v>
      </c>
      <c r="B67" s="410">
        <v>1</v>
      </c>
      <c r="C67" s="598"/>
      <c r="D67" s="602"/>
      <c r="E67" s="346">
        <v>3</v>
      </c>
      <c r="F67" s="412">
        <v>5298576</v>
      </c>
      <c r="G67" s="386">
        <f>IF(ISBLANK(F67),"-",(F67/$D$50*$D$47*$B$69)*$D$58/$D$65)</f>
        <v>1.7765976157104351</v>
      </c>
      <c r="H67" s="383">
        <f t="shared" si="0"/>
        <v>1.1843984104736234</v>
      </c>
    </row>
    <row r="68" spans="1:11" ht="27" customHeight="1" x14ac:dyDescent="0.4">
      <c r="A68" s="321" t="s">
        <v>86</v>
      </c>
      <c r="B68" s="410">
        <v>1</v>
      </c>
      <c r="C68" s="599"/>
      <c r="D68" s="603"/>
      <c r="E68" s="347">
        <v>4</v>
      </c>
      <c r="F68" s="420"/>
      <c r="G68" s="387" t="str">
        <f>IF(ISBLANK(F68),"-",(F68/$D$50*$D$47*$B$69)*$D$58/$D$65)</f>
        <v>-</v>
      </c>
      <c r="H68" s="384" t="str">
        <f t="shared" si="0"/>
        <v>-</v>
      </c>
    </row>
    <row r="69" spans="1:11" ht="23.25" customHeight="1" x14ac:dyDescent="0.4">
      <c r="A69" s="321" t="s">
        <v>87</v>
      </c>
      <c r="B69" s="388">
        <f>(B68/B67)*(B66/B65)*(B64/B63)*(B62/B61)*B60</f>
        <v>50</v>
      </c>
      <c r="C69" s="597" t="s">
        <v>88</v>
      </c>
      <c r="D69" s="601">
        <v>8.9229400000000005</v>
      </c>
      <c r="E69" s="345">
        <v>1</v>
      </c>
      <c r="F69" s="419">
        <v>5250044</v>
      </c>
      <c r="G69" s="385">
        <f>IF(ISBLANK(F69),"-",(F69/$D$50*$D$47*$B$69)*$D$58/$D$69)</f>
        <v>1.7673146324046336</v>
      </c>
      <c r="H69" s="383">
        <f t="shared" si="0"/>
        <v>1.1782097549364223</v>
      </c>
    </row>
    <row r="70" spans="1:11" ht="22.5" customHeight="1" x14ac:dyDescent="0.4">
      <c r="A70" s="399" t="s">
        <v>89</v>
      </c>
      <c r="B70" s="421">
        <f>(D47*B69)/D56*D58</f>
        <v>12.167683820938034</v>
      </c>
      <c r="C70" s="598"/>
      <c r="D70" s="602"/>
      <c r="E70" s="346">
        <v>2</v>
      </c>
      <c r="F70" s="412">
        <v>5292547</v>
      </c>
      <c r="G70" s="386">
        <f>IF(ISBLANK(F70),"-",(F70/$D$50*$D$47*$B$69)*$D$58/$D$69)</f>
        <v>1.7816223551248802</v>
      </c>
      <c r="H70" s="383">
        <f t="shared" si="0"/>
        <v>1.1877482367499201</v>
      </c>
    </row>
    <row r="71" spans="1:11" ht="23.25" customHeight="1" x14ac:dyDescent="0.4">
      <c r="A71" s="582" t="s">
        <v>57</v>
      </c>
      <c r="B71" s="583"/>
      <c r="C71" s="598"/>
      <c r="D71" s="602"/>
      <c r="E71" s="346">
        <v>3</v>
      </c>
      <c r="F71" s="412">
        <v>5276791</v>
      </c>
      <c r="G71" s="386">
        <f>IF(ISBLANK(F71),"-",(F71/$D$50*$D$47*$B$69)*$D$58/$D$69)</f>
        <v>1.776318435891409</v>
      </c>
      <c r="H71" s="383">
        <f t="shared" si="0"/>
        <v>1.1842122905942727</v>
      </c>
    </row>
    <row r="72" spans="1:11" ht="23.25" customHeight="1" x14ac:dyDescent="0.4">
      <c r="A72" s="584"/>
      <c r="B72" s="585"/>
      <c r="C72" s="600"/>
      <c r="D72" s="603"/>
      <c r="E72" s="347">
        <v>4</v>
      </c>
      <c r="F72" s="420"/>
      <c r="G72" s="387" t="str">
        <f>IF(ISBLANK(F72),"-",(F72/$D$50*$D$47*$B$69)*$D$58/$D$69)</f>
        <v>-</v>
      </c>
      <c r="H72" s="384" t="str">
        <f t="shared" si="0"/>
        <v>-</v>
      </c>
    </row>
    <row r="73" spans="1:11" ht="26.25" customHeight="1" x14ac:dyDescent="0.4">
      <c r="A73" s="348"/>
      <c r="B73" s="348"/>
      <c r="C73" s="348"/>
      <c r="D73" s="348"/>
      <c r="E73" s="348"/>
      <c r="F73" s="349"/>
      <c r="G73" s="339" t="s">
        <v>50</v>
      </c>
      <c r="H73" s="422">
        <f>AVERAGE(H61:H72)</f>
        <v>1.1796264664941616</v>
      </c>
    </row>
    <row r="74" spans="1:11" ht="26.25" customHeight="1" x14ac:dyDescent="0.4">
      <c r="C74" s="348"/>
      <c r="D74" s="348"/>
      <c r="E74" s="348"/>
      <c r="F74" s="349"/>
      <c r="G74" s="337" t="s">
        <v>63</v>
      </c>
      <c r="H74" s="423">
        <f>STDEV(H61:H72)/H73</f>
        <v>4.5900632090613847E-3</v>
      </c>
    </row>
    <row r="75" spans="1:11" ht="27" customHeight="1" x14ac:dyDescent="0.4">
      <c r="A75" s="348"/>
      <c r="B75" s="348"/>
      <c r="C75" s="349"/>
      <c r="D75" s="350"/>
      <c r="E75" s="350"/>
      <c r="F75" s="349"/>
      <c r="G75" s="338" t="s">
        <v>64</v>
      </c>
      <c r="H75" s="424">
        <f>COUNT(H61:H72)</f>
        <v>9</v>
      </c>
    </row>
    <row r="76" spans="1:11" x14ac:dyDescent="0.3">
      <c r="A76" s="348"/>
      <c r="B76" s="348"/>
      <c r="C76" s="349"/>
      <c r="D76" s="350"/>
      <c r="E76" s="350"/>
      <c r="F76" s="350"/>
      <c r="G76" s="350"/>
      <c r="H76" s="349"/>
      <c r="I76" s="351"/>
      <c r="J76" s="355"/>
      <c r="K76" s="369"/>
    </row>
    <row r="77" spans="1:11" ht="26.25" customHeight="1" x14ac:dyDescent="0.4">
      <c r="A77" s="308" t="s">
        <v>90</v>
      </c>
      <c r="B77" s="426" t="s">
        <v>91</v>
      </c>
      <c r="C77" s="579" t="str">
        <f>B20</f>
        <v>Pyridoxine-HCl</v>
      </c>
      <c r="D77" s="579"/>
      <c r="E77" s="373" t="s">
        <v>92</v>
      </c>
      <c r="F77" s="373"/>
      <c r="G77" s="427">
        <f>H73</f>
        <v>1.1796264664941616</v>
      </c>
      <c r="H77" s="349"/>
      <c r="I77" s="351"/>
      <c r="J77" s="355"/>
      <c r="K77" s="369"/>
    </row>
    <row r="78" spans="1:11" ht="19.5" customHeight="1" x14ac:dyDescent="0.3">
      <c r="A78" s="359"/>
      <c r="B78" s="360"/>
      <c r="C78" s="361"/>
      <c r="D78" s="361"/>
      <c r="E78" s="360"/>
      <c r="F78" s="360"/>
      <c r="G78" s="360"/>
      <c r="H78" s="360"/>
    </row>
    <row r="79" spans="1:11" x14ac:dyDescent="0.3">
      <c r="B79" s="311" t="s">
        <v>19</v>
      </c>
      <c r="E79" s="349" t="s">
        <v>20</v>
      </c>
      <c r="F79" s="349"/>
      <c r="G79" s="349" t="s">
        <v>21</v>
      </c>
    </row>
    <row r="80" spans="1:11" ht="83.1" customHeight="1" x14ac:dyDescent="0.3">
      <c r="A80" s="355" t="s">
        <v>22</v>
      </c>
      <c r="B80" s="402"/>
      <c r="C80" s="402"/>
      <c r="D80" s="348"/>
      <c r="E80" s="357"/>
      <c r="F80" s="351"/>
      <c r="G80" s="377"/>
      <c r="H80" s="377"/>
      <c r="I80" s="351"/>
    </row>
    <row r="81" spans="1:9" ht="83.1" customHeight="1" x14ac:dyDescent="0.3">
      <c r="A81" s="355" t="s">
        <v>23</v>
      </c>
      <c r="B81" s="403"/>
      <c r="C81" s="403"/>
      <c r="D81" s="365"/>
      <c r="E81" s="358"/>
      <c r="F81" s="351"/>
      <c r="G81" s="378"/>
      <c r="H81" s="378"/>
      <c r="I81" s="373"/>
    </row>
    <row r="82" spans="1:9" x14ac:dyDescent="0.3">
      <c r="A82" s="348"/>
      <c r="B82" s="349"/>
      <c r="C82" s="350"/>
      <c r="D82" s="350"/>
      <c r="E82" s="350"/>
      <c r="F82" s="350"/>
      <c r="G82" s="349"/>
      <c r="H82" s="349"/>
      <c r="I82" s="351"/>
    </row>
    <row r="83" spans="1:9" x14ac:dyDescent="0.3">
      <c r="A83" s="348"/>
      <c r="B83" s="348"/>
      <c r="C83" s="349"/>
      <c r="D83" s="350"/>
      <c r="E83" s="350"/>
      <c r="F83" s="350"/>
      <c r="G83" s="350"/>
      <c r="H83" s="349"/>
      <c r="I83" s="351"/>
    </row>
    <row r="84" spans="1:9" x14ac:dyDescent="0.3">
      <c r="A84" s="348"/>
      <c r="B84" s="348"/>
      <c r="C84" s="349"/>
      <c r="D84" s="350"/>
      <c r="E84" s="350"/>
      <c r="F84" s="350"/>
      <c r="G84" s="350"/>
      <c r="H84" s="349"/>
      <c r="I84" s="351"/>
    </row>
    <row r="85" spans="1:9" x14ac:dyDescent="0.3">
      <c r="A85" s="348"/>
      <c r="B85" s="348"/>
      <c r="C85" s="349"/>
      <c r="D85" s="350"/>
      <c r="E85" s="350"/>
      <c r="F85" s="350"/>
      <c r="G85" s="350"/>
      <c r="H85" s="349"/>
      <c r="I85" s="351"/>
    </row>
    <row r="86" spans="1:9" x14ac:dyDescent="0.3">
      <c r="A86" s="348"/>
      <c r="B86" s="348"/>
      <c r="C86" s="349"/>
      <c r="D86" s="350"/>
      <c r="E86" s="350"/>
      <c r="F86" s="350"/>
      <c r="G86" s="350"/>
      <c r="H86" s="349"/>
      <c r="I86" s="351"/>
    </row>
    <row r="87" spans="1:9" x14ac:dyDescent="0.3">
      <c r="A87" s="348"/>
      <c r="B87" s="348"/>
      <c r="C87" s="349"/>
      <c r="D87" s="350"/>
      <c r="E87" s="350"/>
      <c r="F87" s="350"/>
      <c r="G87" s="350"/>
      <c r="H87" s="349"/>
      <c r="I87" s="351"/>
    </row>
    <row r="88" spans="1:9" x14ac:dyDescent="0.3">
      <c r="A88" s="348"/>
      <c r="B88" s="348"/>
      <c r="C88" s="349"/>
      <c r="D88" s="350"/>
      <c r="E88" s="350"/>
      <c r="F88" s="350"/>
      <c r="G88" s="350"/>
      <c r="H88" s="349"/>
      <c r="I88" s="351"/>
    </row>
    <row r="89" spans="1:9" x14ac:dyDescent="0.3">
      <c r="A89" s="348"/>
      <c r="B89" s="348"/>
      <c r="C89" s="349"/>
      <c r="D89" s="350"/>
      <c r="E89" s="350"/>
      <c r="F89" s="350"/>
      <c r="G89" s="350"/>
      <c r="H89" s="349"/>
      <c r="I89" s="351"/>
    </row>
    <row r="90" spans="1:9" x14ac:dyDescent="0.3">
      <c r="A90" s="348"/>
      <c r="B90" s="348"/>
      <c r="C90" s="349"/>
      <c r="D90" s="350"/>
      <c r="E90" s="350"/>
      <c r="F90" s="350"/>
      <c r="G90" s="350"/>
      <c r="H90" s="349"/>
      <c r="I90" s="351"/>
    </row>
    <row r="250" spans="1:1" x14ac:dyDescent="0.3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5" priority="1" operator="greaterThan">
      <formula>0.02</formula>
    </cfRule>
  </conditionalFormatting>
  <conditionalFormatting sqref="H74">
    <cfRule type="cellIs" dxfId="4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0"/>
  <sheetViews>
    <sheetView view="pageBreakPreview" topLeftCell="A56" zoomScale="55" zoomScaleNormal="75" workbookViewId="0">
      <selection activeCell="C20" sqref="C20"/>
    </sheetView>
  </sheetViews>
  <sheetFormatPr defaultRowHeight="19.5" thickBottom="1" x14ac:dyDescent="0.35"/>
  <cols>
    <col min="1" max="1" width="55.42578125" style="564" customWidth="1"/>
    <col min="2" max="2" width="33.7109375" style="564" customWidth="1"/>
    <col min="3" max="3" width="42.28515625" style="564" customWidth="1"/>
    <col min="4" max="4" width="30.5703125" style="564" customWidth="1"/>
    <col min="5" max="5" width="35.42578125" style="564" customWidth="1"/>
    <col min="6" max="6" width="30.7109375" style="564" customWidth="1"/>
    <col min="7" max="7" width="35.42578125" style="564" customWidth="1"/>
    <col min="8" max="8" width="30.28515625" style="564" customWidth="1"/>
    <col min="9" max="16384" width="9.140625" style="37"/>
  </cols>
  <sheetData>
    <row r="1" spans="1:8" ht="12.75" x14ac:dyDescent="0.2">
      <c r="A1" s="574" t="s">
        <v>0</v>
      </c>
      <c r="B1" s="574"/>
      <c r="C1" s="574"/>
      <c r="D1" s="574"/>
      <c r="E1" s="574"/>
      <c r="F1" s="574"/>
      <c r="G1" s="574"/>
      <c r="H1" s="574"/>
    </row>
    <row r="2" spans="1:8" ht="12.75" x14ac:dyDescent="0.2">
      <c r="A2" s="574"/>
      <c r="B2" s="574"/>
      <c r="C2" s="574"/>
      <c r="D2" s="574"/>
      <c r="E2" s="574"/>
      <c r="F2" s="574"/>
      <c r="G2" s="574"/>
      <c r="H2" s="574"/>
    </row>
    <row r="3" spans="1:8" ht="12.75" x14ac:dyDescent="0.2">
      <c r="A3" s="574"/>
      <c r="B3" s="574"/>
      <c r="C3" s="574"/>
      <c r="D3" s="574"/>
      <c r="E3" s="574"/>
      <c r="F3" s="574"/>
      <c r="G3" s="574"/>
      <c r="H3" s="574"/>
    </row>
    <row r="4" spans="1:8" ht="12.75" x14ac:dyDescent="0.2">
      <c r="A4" s="574"/>
      <c r="B4" s="574"/>
      <c r="C4" s="574"/>
      <c r="D4" s="574"/>
      <c r="E4" s="574"/>
      <c r="F4" s="574"/>
      <c r="G4" s="574"/>
      <c r="H4" s="574"/>
    </row>
    <row r="5" spans="1:8" ht="12.75" x14ac:dyDescent="0.2">
      <c r="A5" s="574"/>
      <c r="B5" s="574"/>
      <c r="C5" s="574"/>
      <c r="D5" s="574"/>
      <c r="E5" s="574"/>
      <c r="F5" s="574"/>
      <c r="G5" s="574"/>
      <c r="H5" s="574"/>
    </row>
    <row r="6" spans="1:8" ht="12.75" x14ac:dyDescent="0.2">
      <c r="A6" s="574"/>
      <c r="B6" s="574"/>
      <c r="C6" s="574"/>
      <c r="D6" s="574"/>
      <c r="E6" s="574"/>
      <c r="F6" s="574"/>
      <c r="G6" s="574"/>
      <c r="H6" s="574"/>
    </row>
    <row r="7" spans="1:8" ht="12.75" x14ac:dyDescent="0.2">
      <c r="A7" s="574"/>
      <c r="B7" s="574"/>
      <c r="C7" s="574"/>
      <c r="D7" s="574"/>
      <c r="E7" s="574"/>
      <c r="F7" s="574"/>
      <c r="G7" s="574"/>
      <c r="H7" s="574"/>
    </row>
    <row r="8" spans="1:8" ht="12.75" x14ac:dyDescent="0.2">
      <c r="A8" s="575" t="s">
        <v>1</v>
      </c>
      <c r="B8" s="575"/>
      <c r="C8" s="575"/>
      <c r="D8" s="575"/>
      <c r="E8" s="575"/>
      <c r="F8" s="575"/>
      <c r="G8" s="575"/>
      <c r="H8" s="575"/>
    </row>
    <row r="9" spans="1:8" ht="12.75" x14ac:dyDescent="0.2">
      <c r="A9" s="575"/>
      <c r="B9" s="575"/>
      <c r="C9" s="575"/>
      <c r="D9" s="575"/>
      <c r="E9" s="575"/>
      <c r="F9" s="575"/>
      <c r="G9" s="575"/>
      <c r="H9" s="575"/>
    </row>
    <row r="10" spans="1:8" ht="12.75" x14ac:dyDescent="0.2">
      <c r="A10" s="575"/>
      <c r="B10" s="575"/>
      <c r="C10" s="575"/>
      <c r="D10" s="575"/>
      <c r="E10" s="575"/>
      <c r="F10" s="575"/>
      <c r="G10" s="575"/>
      <c r="H10" s="575"/>
    </row>
    <row r="11" spans="1:8" ht="12.75" x14ac:dyDescent="0.2">
      <c r="A11" s="575"/>
      <c r="B11" s="575"/>
      <c r="C11" s="575"/>
      <c r="D11" s="575"/>
      <c r="E11" s="575"/>
      <c r="F11" s="575"/>
      <c r="G11" s="575"/>
      <c r="H11" s="575"/>
    </row>
    <row r="12" spans="1:8" ht="12.75" x14ac:dyDescent="0.2">
      <c r="A12" s="575"/>
      <c r="B12" s="575"/>
      <c r="C12" s="575"/>
      <c r="D12" s="575"/>
      <c r="E12" s="575"/>
      <c r="F12" s="575"/>
      <c r="G12" s="575"/>
      <c r="H12" s="575"/>
    </row>
    <row r="13" spans="1:8" ht="12.75" x14ac:dyDescent="0.2">
      <c r="A13" s="575"/>
      <c r="B13" s="575"/>
      <c r="C13" s="575"/>
      <c r="D13" s="575"/>
      <c r="E13" s="575"/>
      <c r="F13" s="575"/>
      <c r="G13" s="575"/>
      <c r="H13" s="575"/>
    </row>
    <row r="14" spans="1:8" ht="13.5" thickBot="1" x14ac:dyDescent="0.25">
      <c r="A14" s="575"/>
      <c r="B14" s="575"/>
      <c r="C14" s="575"/>
      <c r="D14" s="575"/>
      <c r="E14" s="575"/>
      <c r="F14" s="575"/>
      <c r="G14" s="575"/>
      <c r="H14" s="575"/>
    </row>
    <row r="15" spans="1:8" ht="19.5" customHeight="1" thickBot="1" x14ac:dyDescent="0.35"/>
    <row r="16" spans="1:8" ht="19.5" customHeight="1" thickBot="1" x14ac:dyDescent="0.35">
      <c r="A16" s="568" t="s">
        <v>2</v>
      </c>
      <c r="B16" s="569"/>
      <c r="C16" s="569"/>
      <c r="D16" s="569"/>
      <c r="E16" s="569"/>
      <c r="F16" s="569"/>
      <c r="G16" s="569"/>
      <c r="H16" s="570"/>
    </row>
    <row r="17" spans="1:10" ht="20.25" customHeight="1" thickBot="1" x14ac:dyDescent="0.25">
      <c r="A17" s="576" t="s">
        <v>24</v>
      </c>
      <c r="B17" s="576"/>
      <c r="C17" s="576"/>
      <c r="D17" s="576"/>
      <c r="E17" s="576"/>
      <c r="F17" s="576"/>
      <c r="G17" s="576"/>
      <c r="H17" s="576"/>
    </row>
    <row r="18" spans="1:10" ht="26.25" customHeight="1" thickBot="1" x14ac:dyDescent="0.45">
      <c r="A18" s="432" t="s">
        <v>6</v>
      </c>
      <c r="B18" s="577" t="s">
        <v>4</v>
      </c>
      <c r="C18" s="577"/>
    </row>
    <row r="19" spans="1:10" ht="26.25" customHeight="1" thickBot="1" x14ac:dyDescent="0.45">
      <c r="A19" s="432" t="s">
        <v>8</v>
      </c>
      <c r="B19" s="565" t="s">
        <v>5</v>
      </c>
      <c r="C19" s="555">
        <v>10</v>
      </c>
    </row>
    <row r="20" spans="1:10" ht="26.25" customHeight="1" thickBot="1" x14ac:dyDescent="0.45">
      <c r="A20" s="432" t="s">
        <v>9</v>
      </c>
      <c r="B20" s="565" t="s">
        <v>98</v>
      </c>
      <c r="C20" s="533">
        <v>0</v>
      </c>
    </row>
    <row r="21" spans="1:10" ht="26.25" customHeight="1" x14ac:dyDescent="0.4">
      <c r="A21" s="432" t="s">
        <v>11</v>
      </c>
      <c r="B21" s="578" t="s">
        <v>98</v>
      </c>
      <c r="C21" s="578"/>
      <c r="D21" s="578"/>
      <c r="E21" s="578"/>
      <c r="F21" s="578"/>
      <c r="G21" s="578"/>
      <c r="H21" s="578"/>
    </row>
    <row r="22" spans="1:10" ht="26.25" customHeight="1" x14ac:dyDescent="0.4">
      <c r="A22" s="432" t="s">
        <v>12</v>
      </c>
      <c r="B22" s="534"/>
      <c r="C22" s="533"/>
      <c r="D22" s="533"/>
      <c r="E22" s="533"/>
      <c r="F22" s="533"/>
      <c r="G22" s="533"/>
      <c r="H22" s="533"/>
    </row>
    <row r="23" spans="1:10" ht="26.25" customHeight="1" thickBot="1" x14ac:dyDescent="0.45">
      <c r="A23" s="432" t="s">
        <v>13</v>
      </c>
      <c r="B23" s="534"/>
      <c r="C23" s="533"/>
      <c r="D23" s="533"/>
      <c r="E23" s="533"/>
      <c r="F23" s="533"/>
      <c r="G23" s="533"/>
      <c r="H23" s="533"/>
    </row>
    <row r="24" spans="1:10" thickBot="1" x14ac:dyDescent="0.35">
      <c r="A24" s="432"/>
      <c r="B24" s="434"/>
    </row>
    <row r="25" spans="1:10" thickBot="1" x14ac:dyDescent="0.35">
      <c r="A25" s="430" t="s">
        <v>25</v>
      </c>
      <c r="B25" s="434"/>
    </row>
    <row r="26" spans="1:10" ht="26.25" customHeight="1" thickBot="1" x14ac:dyDescent="0.45">
      <c r="A26" s="435" t="s">
        <v>26</v>
      </c>
      <c r="B26" s="577" t="s">
        <v>99</v>
      </c>
      <c r="C26" s="577"/>
    </row>
    <row r="27" spans="1:10" ht="26.25" customHeight="1" thickBot="1" x14ac:dyDescent="0.45">
      <c r="A27" s="552" t="s">
        <v>27</v>
      </c>
      <c r="B27" s="578" t="s">
        <v>101</v>
      </c>
      <c r="C27" s="578"/>
    </row>
    <row r="28" spans="1:10" ht="27" customHeight="1" thickBot="1" x14ac:dyDescent="0.45">
      <c r="A28" s="552" t="s">
        <v>28</v>
      </c>
      <c r="B28" s="531">
        <v>99.6</v>
      </c>
    </row>
    <row r="29" spans="1:10" s="7" customFormat="1" ht="27" customHeight="1" thickBot="1" x14ac:dyDescent="0.45">
      <c r="A29" s="552" t="s">
        <v>29</v>
      </c>
      <c r="B29" s="530">
        <v>0</v>
      </c>
      <c r="C29" s="588" t="s">
        <v>30</v>
      </c>
      <c r="D29" s="589"/>
      <c r="E29" s="589"/>
      <c r="F29" s="589"/>
      <c r="G29" s="589"/>
      <c r="H29" s="590"/>
    </row>
    <row r="30" spans="1:10" s="7" customFormat="1" ht="19.5" customHeight="1" thickBot="1" x14ac:dyDescent="0.35">
      <c r="A30" s="552" t="s">
        <v>31</v>
      </c>
      <c r="B30" s="566">
        <f>B28-B29</f>
        <v>99.6</v>
      </c>
      <c r="C30" s="440"/>
      <c r="D30" s="440"/>
      <c r="E30" s="440"/>
      <c r="F30" s="440"/>
      <c r="G30" s="440"/>
      <c r="H30" s="441"/>
    </row>
    <row r="31" spans="1:10" s="7" customFormat="1" ht="27" customHeight="1" thickBot="1" x14ac:dyDescent="0.45">
      <c r="A31" s="552" t="s">
        <v>32</v>
      </c>
      <c r="B31" s="551">
        <v>1</v>
      </c>
      <c r="C31" s="591" t="s">
        <v>33</v>
      </c>
      <c r="D31" s="592"/>
      <c r="E31" s="592"/>
      <c r="F31" s="592"/>
      <c r="G31" s="592"/>
      <c r="H31" s="593"/>
    </row>
    <row r="32" spans="1:10" s="7" customFormat="1" ht="27" customHeight="1" thickBot="1" x14ac:dyDescent="0.45">
      <c r="A32" s="552" t="s">
        <v>34</v>
      </c>
      <c r="B32" s="551">
        <v>1</v>
      </c>
      <c r="C32" s="591" t="s">
        <v>35</v>
      </c>
      <c r="D32" s="592"/>
      <c r="E32" s="592"/>
      <c r="F32" s="592"/>
      <c r="G32" s="592"/>
      <c r="H32" s="593"/>
      <c r="I32" s="443"/>
      <c r="J32" s="444"/>
    </row>
    <row r="33" spans="1:10" s="7" customFormat="1" ht="17.25" customHeight="1" x14ac:dyDescent="0.3">
      <c r="A33" s="552"/>
      <c r="B33" s="442"/>
      <c r="C33" s="445"/>
      <c r="D33" s="445"/>
      <c r="E33" s="445"/>
      <c r="F33" s="445"/>
      <c r="G33" s="445"/>
      <c r="H33" s="445"/>
      <c r="I33" s="443"/>
      <c r="J33" s="444"/>
    </row>
    <row r="34" spans="1:10" s="7" customFormat="1" ht="18.75" x14ac:dyDescent="0.3">
      <c r="A34" s="552" t="s">
        <v>36</v>
      </c>
      <c r="B34" s="446">
        <f>B31/B32</f>
        <v>1</v>
      </c>
      <c r="C34" s="500" t="s">
        <v>37</v>
      </c>
      <c r="D34" s="500"/>
      <c r="E34" s="500"/>
      <c r="F34" s="500"/>
      <c r="G34" s="500"/>
      <c r="H34" s="500"/>
      <c r="I34" s="443"/>
      <c r="J34" s="444"/>
    </row>
    <row r="35" spans="1:10" s="7" customFormat="1" ht="19.5" customHeight="1" thickBot="1" x14ac:dyDescent="0.35">
      <c r="A35" s="552"/>
      <c r="B35" s="566"/>
      <c r="H35" s="500"/>
      <c r="I35" s="443"/>
      <c r="J35" s="444"/>
    </row>
    <row r="36" spans="1:10" s="7" customFormat="1" ht="27" customHeight="1" thickBot="1" x14ac:dyDescent="0.45">
      <c r="A36" s="447" t="s">
        <v>38</v>
      </c>
      <c r="B36" s="535">
        <v>50</v>
      </c>
      <c r="C36" s="500"/>
      <c r="D36" s="580" t="s">
        <v>39</v>
      </c>
      <c r="E36" s="581"/>
      <c r="F36" s="493" t="s">
        <v>40</v>
      </c>
      <c r="G36" s="494"/>
      <c r="I36" s="443"/>
      <c r="J36" s="444"/>
    </row>
    <row r="37" spans="1:10" s="7" customFormat="1" ht="26.25" customHeight="1" x14ac:dyDescent="0.4">
      <c r="A37" s="448" t="s">
        <v>41</v>
      </c>
      <c r="B37" s="536">
        <v>4</v>
      </c>
      <c r="C37" s="450" t="s">
        <v>42</v>
      </c>
      <c r="D37" s="451" t="s">
        <v>43</v>
      </c>
      <c r="E37" s="483" t="s">
        <v>44</v>
      </c>
      <c r="F37" s="451" t="s">
        <v>43</v>
      </c>
      <c r="G37" s="452" t="s">
        <v>44</v>
      </c>
      <c r="I37" s="443"/>
      <c r="J37" s="444"/>
    </row>
    <row r="38" spans="1:10" s="7" customFormat="1" ht="26.25" customHeight="1" x14ac:dyDescent="0.4">
      <c r="A38" s="448" t="s">
        <v>45</v>
      </c>
      <c r="B38" s="536">
        <v>50</v>
      </c>
      <c r="C38" s="453">
        <v>1</v>
      </c>
      <c r="D38" s="537">
        <v>175744468</v>
      </c>
      <c r="E38" s="497">
        <f>IF(ISBLANK(D38),"-",$D$48/$D$45*D38)</f>
        <v>193816200.65499255</v>
      </c>
      <c r="F38" s="537">
        <v>226731900</v>
      </c>
      <c r="G38" s="489">
        <f>IF(ISBLANK(F38),"-",$D$48/$F$45*F38)</f>
        <v>200248478.07839382</v>
      </c>
      <c r="I38" s="443"/>
      <c r="J38" s="444"/>
    </row>
    <row r="39" spans="1:10" s="7" customFormat="1" ht="26.25" customHeight="1" thickBot="1" x14ac:dyDescent="0.45">
      <c r="A39" s="448" t="s">
        <v>46</v>
      </c>
      <c r="B39" s="536">
        <v>1</v>
      </c>
      <c r="C39" s="515">
        <v>2</v>
      </c>
      <c r="D39" s="538">
        <v>175915809</v>
      </c>
      <c r="E39" s="498">
        <f>IF(ISBLANK(D39),"-",$D$48/$D$45*D39)</f>
        <v>194005160.5808118</v>
      </c>
      <c r="F39" s="538">
        <v>226365641</v>
      </c>
      <c r="G39" s="490">
        <f>IF(ISBLANK(F39),"-",$D$48/$F$45*F39)</f>
        <v>199924999.96467221</v>
      </c>
      <c r="I39" s="443"/>
      <c r="J39" s="444"/>
    </row>
    <row r="40" spans="1:10" ht="26.25" customHeight="1" thickBot="1" x14ac:dyDescent="0.45">
      <c r="A40" s="448" t="s">
        <v>47</v>
      </c>
      <c r="B40" s="536">
        <v>1</v>
      </c>
      <c r="C40" s="515">
        <v>3</v>
      </c>
      <c r="D40" s="538">
        <v>176106165</v>
      </c>
      <c r="E40" s="498">
        <f>IF(ISBLANK(D40),"-",$D$48/$D$45*D40)</f>
        <v>194215090.81140023</v>
      </c>
      <c r="F40" s="538">
        <v>227090021</v>
      </c>
      <c r="G40" s="490">
        <f>IF(ISBLANK(F40),"-",$D$48/$F$45*F40)</f>
        <v>200564768.75128946</v>
      </c>
      <c r="I40" s="443"/>
      <c r="J40" s="500"/>
    </row>
    <row r="41" spans="1:10" ht="26.25" customHeight="1" thickBot="1" x14ac:dyDescent="0.45">
      <c r="A41" s="448" t="s">
        <v>48</v>
      </c>
      <c r="B41" s="536">
        <v>1</v>
      </c>
      <c r="C41" s="455">
        <v>4</v>
      </c>
      <c r="D41" s="539"/>
      <c r="E41" s="499" t="str">
        <f>IF(ISBLANK(D41),"-",$D$48/$D$45*D41)</f>
        <v>-</v>
      </c>
      <c r="F41" s="539"/>
      <c r="G41" s="491" t="str">
        <f>IF(ISBLANK(F41),"-",$D$48/$F$45*F41)</f>
        <v>-</v>
      </c>
      <c r="I41" s="443"/>
      <c r="J41" s="500"/>
    </row>
    <row r="42" spans="1:10" ht="27" customHeight="1" thickBot="1" x14ac:dyDescent="0.45">
      <c r="A42" s="448" t="s">
        <v>49</v>
      </c>
      <c r="B42" s="536">
        <v>1</v>
      </c>
      <c r="C42" s="456" t="s">
        <v>50</v>
      </c>
      <c r="D42" s="517">
        <f>AVERAGE(D38:D41)</f>
        <v>175922147.33333334</v>
      </c>
      <c r="E42" s="479">
        <f>AVERAGE(E38:E41)</f>
        <v>194012150.68240151</v>
      </c>
      <c r="F42" s="457">
        <f>AVERAGE(F38:F41)</f>
        <v>226729187.33333334</v>
      </c>
      <c r="G42" s="458">
        <f>AVERAGE(G38:G41)</f>
        <v>200246082.26478517</v>
      </c>
    </row>
    <row r="43" spans="1:10" ht="26.25" customHeight="1" thickBot="1" x14ac:dyDescent="0.45">
      <c r="A43" s="448" t="s">
        <v>51</v>
      </c>
      <c r="B43" s="531">
        <v>1</v>
      </c>
      <c r="C43" s="518" t="s">
        <v>52</v>
      </c>
      <c r="D43" s="541">
        <v>11.38</v>
      </c>
      <c r="E43" s="500"/>
      <c r="F43" s="540">
        <v>14.21</v>
      </c>
      <c r="G43" s="495"/>
    </row>
    <row r="44" spans="1:10" ht="26.25" customHeight="1" thickBot="1" x14ac:dyDescent="0.45">
      <c r="A44" s="448" t="s">
        <v>53</v>
      </c>
      <c r="B44" s="531">
        <v>1</v>
      </c>
      <c r="C44" s="519" t="s">
        <v>54</v>
      </c>
      <c r="D44" s="520">
        <f>D43*$B$34</f>
        <v>11.38</v>
      </c>
      <c r="E44" s="516"/>
      <c r="F44" s="459">
        <f>F43*$B$34</f>
        <v>14.21</v>
      </c>
      <c r="G44" s="477"/>
    </row>
    <row r="45" spans="1:10" ht="19.5" customHeight="1" thickBot="1" x14ac:dyDescent="0.35">
      <c r="A45" s="448" t="s">
        <v>55</v>
      </c>
      <c r="B45" s="516">
        <f>(B44/B43)*(B42/B41)*(B40/B39)*(B38/B37)*B36</f>
        <v>625</v>
      </c>
      <c r="C45" s="519" t="s">
        <v>56</v>
      </c>
      <c r="D45" s="521">
        <f>D44*$B$30/100</f>
        <v>11.334480000000001</v>
      </c>
      <c r="E45" s="477"/>
      <c r="F45" s="461">
        <f>F44*$B$30/100</f>
        <v>14.15316</v>
      </c>
      <c r="G45" s="477"/>
    </row>
    <row r="46" spans="1:10" ht="19.5" customHeight="1" thickBot="1" x14ac:dyDescent="0.35">
      <c r="A46" s="582" t="s">
        <v>57</v>
      </c>
      <c r="B46" s="586"/>
      <c r="C46" s="519" t="s">
        <v>58</v>
      </c>
      <c r="D46" s="520">
        <f>D45/$B$45</f>
        <v>1.8135168E-2</v>
      </c>
      <c r="E46" s="477"/>
      <c r="F46" s="463">
        <f>F45/$B$45</f>
        <v>2.2645056E-2</v>
      </c>
      <c r="G46" s="477"/>
    </row>
    <row r="47" spans="1:10" ht="27" customHeight="1" thickBot="1" x14ac:dyDescent="0.45">
      <c r="A47" s="584"/>
      <c r="B47" s="587"/>
      <c r="C47" s="519" t="s">
        <v>59</v>
      </c>
      <c r="D47" s="542">
        <v>0.02</v>
      </c>
      <c r="E47" s="495"/>
      <c r="F47" s="495"/>
      <c r="G47" s="495"/>
    </row>
    <row r="48" spans="1:10" thickBot="1" x14ac:dyDescent="0.35">
      <c r="C48" s="519" t="s">
        <v>60</v>
      </c>
      <c r="D48" s="521">
        <f>D47*$B$45</f>
        <v>12.5</v>
      </c>
      <c r="E48" s="477"/>
      <c r="F48" s="477"/>
      <c r="G48" s="477"/>
    </row>
    <row r="49" spans="1:8" ht="19.5" customHeight="1" thickBot="1" x14ac:dyDescent="0.35">
      <c r="C49" s="522" t="s">
        <v>61</v>
      </c>
      <c r="D49" s="523">
        <f>D48/B34</f>
        <v>12.5</v>
      </c>
      <c r="E49" s="481"/>
      <c r="F49" s="481"/>
      <c r="G49" s="481"/>
    </row>
    <row r="50" spans="1:8" thickBot="1" x14ac:dyDescent="0.35">
      <c r="C50" s="524" t="s">
        <v>62</v>
      </c>
      <c r="D50" s="525">
        <f>AVERAGE(E38:E41,G38:G41)</f>
        <v>197129116.47359332</v>
      </c>
      <c r="E50" s="480"/>
      <c r="F50" s="480"/>
      <c r="G50" s="480"/>
    </row>
    <row r="51" spans="1:8" thickBot="1" x14ac:dyDescent="0.35">
      <c r="C51" s="464" t="s">
        <v>63</v>
      </c>
      <c r="D51" s="467">
        <f>STDEV(E38:E41,G38:G41)/D50</f>
        <v>1.736314224323305E-2</v>
      </c>
      <c r="E51" s="516"/>
      <c r="F51" s="516"/>
      <c r="G51" s="516"/>
    </row>
    <row r="52" spans="1:8" ht="19.5" customHeight="1" thickBot="1" x14ac:dyDescent="0.35">
      <c r="C52" s="465" t="s">
        <v>64</v>
      </c>
      <c r="D52" s="468">
        <f>COUNT(E38:E41,G38:G41)</f>
        <v>6</v>
      </c>
      <c r="E52" s="516"/>
      <c r="F52" s="516"/>
      <c r="G52" s="516"/>
    </row>
    <row r="54" spans="1:8" thickBot="1" x14ac:dyDescent="0.35">
      <c r="A54" s="430" t="s">
        <v>25</v>
      </c>
      <c r="B54" s="469" t="s">
        <v>65</v>
      </c>
    </row>
    <row r="55" spans="1:8" thickBot="1" x14ac:dyDescent="0.35">
      <c r="A55" s="500" t="s">
        <v>66</v>
      </c>
      <c r="B55" s="433" t="str">
        <f>B21</f>
        <v>Thiamine Nitrate</v>
      </c>
    </row>
    <row r="56" spans="1:8" ht="26.25" customHeight="1" thickBot="1" x14ac:dyDescent="0.45">
      <c r="A56" s="552" t="s">
        <v>67</v>
      </c>
      <c r="B56" s="543">
        <v>15</v>
      </c>
      <c r="C56" s="516" t="s">
        <v>68</v>
      </c>
      <c r="D56" s="544">
        <v>5</v>
      </c>
      <c r="E56" s="516" t="str">
        <f>B20</f>
        <v>Thiamine Nitrate</v>
      </c>
    </row>
    <row r="57" spans="1:8" thickBot="1" x14ac:dyDescent="0.35">
      <c r="A57" s="433" t="s">
        <v>69</v>
      </c>
      <c r="B57" s="554">
        <f>RD!C39</f>
        <v>1.2167683820938036</v>
      </c>
    </row>
    <row r="58" spans="1:8" s="446" customFormat="1" thickBot="1" x14ac:dyDescent="0.35">
      <c r="A58" s="552" t="s">
        <v>70</v>
      </c>
      <c r="B58" s="507">
        <v>15</v>
      </c>
      <c r="C58" s="516" t="s">
        <v>71</v>
      </c>
      <c r="D58" s="656">
        <f>B57*B58</f>
        <v>18.251525731407053</v>
      </c>
    </row>
    <row r="59" spans="1:8" ht="19.5" customHeight="1" thickBot="1" x14ac:dyDescent="0.35"/>
    <row r="60" spans="1:8" s="7" customFormat="1" ht="27" customHeight="1" thickBot="1" x14ac:dyDescent="0.45">
      <c r="A60" s="447" t="s">
        <v>72</v>
      </c>
      <c r="B60" s="535">
        <v>50</v>
      </c>
      <c r="C60" s="500"/>
      <c r="D60" s="471" t="s">
        <v>73</v>
      </c>
      <c r="E60" s="470" t="s">
        <v>74</v>
      </c>
      <c r="F60" s="470" t="s">
        <v>43</v>
      </c>
      <c r="G60" s="470" t="s">
        <v>75</v>
      </c>
      <c r="H60" s="450" t="s">
        <v>76</v>
      </c>
    </row>
    <row r="61" spans="1:8" s="7" customFormat="1" ht="24" customHeight="1" x14ac:dyDescent="0.4">
      <c r="A61" s="448" t="s">
        <v>77</v>
      </c>
      <c r="B61" s="536">
        <v>4</v>
      </c>
      <c r="C61" s="597" t="s">
        <v>78</v>
      </c>
      <c r="D61" s="601">
        <v>34.463470000000001</v>
      </c>
      <c r="E61" s="501">
        <v>1</v>
      </c>
      <c r="F61" s="545">
        <v>170732723</v>
      </c>
      <c r="G61" s="512">
        <f>IF(ISBLANK(F61),"-",(F61/$D$50*$D$47*$B$69)*$D$58/$D$61)</f>
        <v>5.7334519435681104</v>
      </c>
      <c r="H61" s="509">
        <f t="shared" ref="H61:H72" si="0">IF(ISBLANK(F61),"-",G61/$D$56)</f>
        <v>1.1466903887136222</v>
      </c>
    </row>
    <row r="62" spans="1:8" s="7" customFormat="1" ht="26.25" customHeight="1" x14ac:dyDescent="0.4">
      <c r="A62" s="448" t="s">
        <v>79</v>
      </c>
      <c r="B62" s="536">
        <v>50</v>
      </c>
      <c r="C62" s="598"/>
      <c r="D62" s="602"/>
      <c r="E62" s="502">
        <v>2</v>
      </c>
      <c r="F62" s="538">
        <v>171017828</v>
      </c>
      <c r="G62" s="513">
        <f>IF(ISBLANK(F62),"-",(F62/$D$50*$D$47*$B$69)*$D$58/$D$61)</f>
        <v>5.7430261821068536</v>
      </c>
      <c r="H62" s="510">
        <f t="shared" si="0"/>
        <v>1.1486052364213708</v>
      </c>
    </row>
    <row r="63" spans="1:8" s="7" customFormat="1" ht="24.75" customHeight="1" x14ac:dyDescent="0.4">
      <c r="A63" s="448" t="s">
        <v>80</v>
      </c>
      <c r="B63" s="536">
        <v>1</v>
      </c>
      <c r="C63" s="598"/>
      <c r="D63" s="602"/>
      <c r="E63" s="502">
        <v>3</v>
      </c>
      <c r="F63" s="538">
        <v>170932085</v>
      </c>
      <c r="G63" s="513">
        <f>IF(ISBLANK(F63),"-",(F63/$D$50*$D$47*$B$69)*$D$58/$D$61)</f>
        <v>5.740146808069122</v>
      </c>
      <c r="H63" s="510">
        <f t="shared" si="0"/>
        <v>1.1480293616138244</v>
      </c>
    </row>
    <row r="64" spans="1:8" ht="27" customHeight="1" thickBot="1" x14ac:dyDescent="0.45">
      <c r="A64" s="448" t="s">
        <v>81</v>
      </c>
      <c r="B64" s="536">
        <v>1</v>
      </c>
      <c r="C64" s="599"/>
      <c r="D64" s="603"/>
      <c r="E64" s="503">
        <v>4</v>
      </c>
      <c r="F64" s="546"/>
      <c r="G64" s="513" t="str">
        <f>IF(ISBLANK(F64),"-",(F64/$D$50*$D$47*$B$69)*$D$58/$D$61)</f>
        <v>-</v>
      </c>
      <c r="H64" s="510" t="str">
        <f t="shared" si="0"/>
        <v>-</v>
      </c>
    </row>
    <row r="65" spans="1:8" ht="24.75" customHeight="1" x14ac:dyDescent="0.4">
      <c r="A65" s="448" t="s">
        <v>82</v>
      </c>
      <c r="B65" s="536">
        <v>1</v>
      </c>
      <c r="C65" s="597" t="s">
        <v>83</v>
      </c>
      <c r="D65" s="601">
        <v>35.418849999999999</v>
      </c>
      <c r="E65" s="472">
        <v>1</v>
      </c>
      <c r="F65" s="538">
        <v>176130631</v>
      </c>
      <c r="G65" s="512">
        <f>IF(ISBLANK(F65),"-",(F65/$D$50*$D$47*$B$69)*$D$58/$D$65)</f>
        <v>5.7551791547487037</v>
      </c>
      <c r="H65" s="509">
        <f t="shared" si="0"/>
        <v>1.1510358309497408</v>
      </c>
    </row>
    <row r="66" spans="1:8" ht="23.25" customHeight="1" x14ac:dyDescent="0.4">
      <c r="A66" s="448" t="s">
        <v>84</v>
      </c>
      <c r="B66" s="536">
        <v>1</v>
      </c>
      <c r="C66" s="598"/>
      <c r="D66" s="602"/>
      <c r="E66" s="473">
        <v>2</v>
      </c>
      <c r="F66" s="538">
        <v>176268585</v>
      </c>
      <c r="G66" s="513">
        <f>IF(ISBLANK(F66),"-",(F66/$D$50*$D$47*$B$69)*$D$58/$D$65)</f>
        <v>5.7596868884722845</v>
      </c>
      <c r="H66" s="510">
        <f t="shared" si="0"/>
        <v>1.1519373776944568</v>
      </c>
    </row>
    <row r="67" spans="1:8" ht="24.75" customHeight="1" x14ac:dyDescent="0.4">
      <c r="A67" s="448" t="s">
        <v>85</v>
      </c>
      <c r="B67" s="536">
        <v>1</v>
      </c>
      <c r="C67" s="598"/>
      <c r="D67" s="602"/>
      <c r="E67" s="473">
        <v>3</v>
      </c>
      <c r="F67" s="538">
        <v>176285529</v>
      </c>
      <c r="G67" s="513">
        <f>IF(ISBLANK(F67),"-",(F67/$D$50*$D$47*$B$69)*$D$58/$D$65)</f>
        <v>5.7602405443301237</v>
      </c>
      <c r="H67" s="510">
        <f t="shared" si="0"/>
        <v>1.1520481088660248</v>
      </c>
    </row>
    <row r="68" spans="1:8" ht="27" customHeight="1" thickBot="1" x14ac:dyDescent="0.45">
      <c r="A68" s="448" t="s">
        <v>86</v>
      </c>
      <c r="B68" s="536">
        <v>1</v>
      </c>
      <c r="C68" s="599"/>
      <c r="D68" s="603"/>
      <c r="E68" s="474">
        <v>4</v>
      </c>
      <c r="F68" s="546"/>
      <c r="G68" s="514" t="str">
        <f>IF(ISBLANK(F68),"-",(F68/$D$50*$D$47*$B$69)*$D$58/$D$65)</f>
        <v>-</v>
      </c>
      <c r="H68" s="511" t="str">
        <f t="shared" si="0"/>
        <v>-</v>
      </c>
    </row>
    <row r="69" spans="1:8" ht="23.25" customHeight="1" x14ac:dyDescent="0.4">
      <c r="A69" s="448" t="s">
        <v>87</v>
      </c>
      <c r="B69" s="515">
        <f>(B68/B67)*(B66/B65)*(B64/B63)*(B62/B61)*B60</f>
        <v>625</v>
      </c>
      <c r="C69" s="597" t="s">
        <v>88</v>
      </c>
      <c r="D69" s="601">
        <v>36.375860000000003</v>
      </c>
      <c r="E69" s="472">
        <v>1</v>
      </c>
      <c r="F69" s="545">
        <v>180309590</v>
      </c>
      <c r="G69" s="512">
        <f>IF(ISBLANK(F69),"-",(F69/$D$50*$D$47*$B$69)*$D$58/$D$69)</f>
        <v>5.7367241683655958</v>
      </c>
      <c r="H69" s="510">
        <f t="shared" si="0"/>
        <v>1.1473448336731191</v>
      </c>
    </row>
    <row r="70" spans="1:8" ht="22.5" customHeight="1" thickBot="1" x14ac:dyDescent="0.45">
      <c r="A70" s="526" t="s">
        <v>89</v>
      </c>
      <c r="B70" s="547">
        <f>(D47*B69)/D56*D58</f>
        <v>45.628814328517635</v>
      </c>
      <c r="C70" s="598"/>
      <c r="D70" s="602"/>
      <c r="E70" s="473">
        <v>2</v>
      </c>
      <c r="F70" s="538">
        <v>180399067</v>
      </c>
      <c r="G70" s="513">
        <f>IF(ISBLANK(F70),"-",(F70/$D$50*$D$47*$B$69)*$D$58/$D$69)</f>
        <v>5.7395709657456617</v>
      </c>
      <c r="H70" s="510">
        <f t="shared" si="0"/>
        <v>1.1479141931491323</v>
      </c>
    </row>
    <row r="71" spans="1:8" ht="23.25" customHeight="1" x14ac:dyDescent="0.4">
      <c r="A71" s="582" t="s">
        <v>57</v>
      </c>
      <c r="B71" s="583"/>
      <c r="C71" s="598"/>
      <c r="D71" s="602"/>
      <c r="E71" s="473">
        <v>3</v>
      </c>
      <c r="F71" s="538">
        <v>180100192</v>
      </c>
      <c r="G71" s="513">
        <f>IF(ISBLANK(F71),"-",(F71/$D$50*$D$47*$B$69)*$D$58/$D$69)</f>
        <v>5.7300619682718157</v>
      </c>
      <c r="H71" s="510">
        <f t="shared" si="0"/>
        <v>1.1460123936543631</v>
      </c>
    </row>
    <row r="72" spans="1:8" ht="23.25" customHeight="1" thickBot="1" x14ac:dyDescent="0.45">
      <c r="A72" s="584"/>
      <c r="B72" s="585"/>
      <c r="C72" s="600"/>
      <c r="D72" s="603"/>
      <c r="E72" s="474">
        <v>4</v>
      </c>
      <c r="F72" s="546"/>
      <c r="G72" s="514" t="str">
        <f>IF(ISBLANK(F72),"-",(F72/$D$50*$D$47*$B$69)*$D$58/$D$69)</f>
        <v>-</v>
      </c>
      <c r="H72" s="511" t="str">
        <f t="shared" si="0"/>
        <v>-</v>
      </c>
    </row>
    <row r="73" spans="1:8" ht="26.25" customHeight="1" thickBot="1" x14ac:dyDescent="0.45">
      <c r="A73" s="516"/>
      <c r="B73" s="516"/>
      <c r="C73" s="516"/>
      <c r="D73" s="516"/>
      <c r="E73" s="516"/>
      <c r="F73" s="516"/>
      <c r="G73" s="466" t="s">
        <v>50</v>
      </c>
      <c r="H73" s="548">
        <f>AVERAGE(H61:H72)</f>
        <v>1.1488464138595171</v>
      </c>
    </row>
    <row r="74" spans="1:8" ht="26.25" customHeight="1" thickBot="1" x14ac:dyDescent="0.45">
      <c r="C74" s="516"/>
      <c r="D74" s="516"/>
      <c r="E74" s="516"/>
      <c r="F74" s="516"/>
      <c r="G74" s="464" t="s">
        <v>63</v>
      </c>
      <c r="H74" s="549">
        <f>STDEV(H61:H72)/H73</f>
        <v>1.973614393630814E-3</v>
      </c>
    </row>
    <row r="75" spans="1:8" ht="27" customHeight="1" thickBot="1" x14ac:dyDescent="0.45">
      <c r="A75" s="516"/>
      <c r="B75" s="516"/>
      <c r="C75" s="516"/>
      <c r="D75" s="477"/>
      <c r="E75" s="477"/>
      <c r="F75" s="516"/>
      <c r="G75" s="465" t="s">
        <v>64</v>
      </c>
      <c r="H75" s="550">
        <f>COUNT(H61:H72)</f>
        <v>9</v>
      </c>
    </row>
    <row r="76" spans="1:8" ht="18.75" x14ac:dyDescent="0.3">
      <c r="A76" s="516"/>
      <c r="B76" s="516"/>
      <c r="C76" s="516"/>
      <c r="D76" s="477"/>
      <c r="E76" s="477"/>
      <c r="F76" s="477"/>
      <c r="G76" s="477"/>
      <c r="H76" s="516"/>
    </row>
    <row r="77" spans="1:8" ht="26.25" customHeight="1" x14ac:dyDescent="0.4">
      <c r="A77" s="435" t="s">
        <v>90</v>
      </c>
      <c r="B77" s="552" t="s">
        <v>91</v>
      </c>
      <c r="C77" s="579" t="str">
        <f>B20</f>
        <v>Thiamine Nitrate</v>
      </c>
      <c r="D77" s="579"/>
      <c r="E77" s="500" t="s">
        <v>92</v>
      </c>
      <c r="F77" s="500"/>
      <c r="G77" s="553">
        <f>H73</f>
        <v>1.1488464138595171</v>
      </c>
      <c r="H77" s="516"/>
    </row>
    <row r="78" spans="1:8" ht="19.5" customHeight="1" thickBot="1" x14ac:dyDescent="0.35">
      <c r="A78" s="567"/>
      <c r="B78" s="487"/>
      <c r="C78" s="488"/>
      <c r="D78" s="488"/>
      <c r="E78" s="487"/>
      <c r="F78" s="487"/>
      <c r="G78" s="487"/>
      <c r="H78" s="487"/>
    </row>
    <row r="79" spans="1:8" thickBot="1" x14ac:dyDescent="0.35">
      <c r="B79" s="516" t="s">
        <v>19</v>
      </c>
      <c r="E79" s="516" t="s">
        <v>20</v>
      </c>
      <c r="F79" s="516"/>
      <c r="G79" s="516" t="s">
        <v>21</v>
      </c>
    </row>
    <row r="80" spans="1:8" ht="83.1" customHeight="1" x14ac:dyDescent="0.3">
      <c r="A80" s="552" t="s">
        <v>22</v>
      </c>
      <c r="B80" s="528"/>
      <c r="C80" s="528"/>
      <c r="D80" s="516"/>
      <c r="E80" s="504"/>
      <c r="F80" s="500"/>
      <c r="G80" s="504"/>
      <c r="H80" s="504"/>
    </row>
    <row r="81" spans="1:8" ht="83.1" customHeight="1" x14ac:dyDescent="0.3">
      <c r="A81" s="552" t="s">
        <v>23</v>
      </c>
      <c r="B81" s="529"/>
      <c r="C81" s="529"/>
      <c r="D81" s="566"/>
      <c r="E81" s="505"/>
      <c r="F81" s="500"/>
      <c r="G81" s="505"/>
      <c r="H81" s="505"/>
    </row>
    <row r="82" spans="1:8" ht="18.75" x14ac:dyDescent="0.3">
      <c r="A82" s="516"/>
      <c r="B82" s="516"/>
      <c r="C82" s="477"/>
      <c r="D82" s="477"/>
      <c r="E82" s="477"/>
      <c r="F82" s="477"/>
      <c r="G82" s="516"/>
      <c r="H82" s="516"/>
    </row>
    <row r="83" spans="1:8" ht="18.75" x14ac:dyDescent="0.3">
      <c r="A83" s="516"/>
      <c r="B83" s="516"/>
      <c r="C83" s="516"/>
      <c r="D83" s="477"/>
      <c r="E83" s="477"/>
      <c r="F83" s="477"/>
      <c r="G83" s="477"/>
      <c r="H83" s="516"/>
    </row>
    <row r="84" spans="1:8" ht="18.75" x14ac:dyDescent="0.3">
      <c r="A84" s="516"/>
      <c r="B84" s="516"/>
      <c r="C84" s="516"/>
      <c r="D84" s="477"/>
      <c r="E84" s="477"/>
      <c r="F84" s="477"/>
      <c r="G84" s="477"/>
      <c r="H84" s="516"/>
    </row>
    <row r="85" spans="1:8" ht="18.75" x14ac:dyDescent="0.3">
      <c r="A85" s="516"/>
      <c r="B85" s="516"/>
      <c r="C85" s="516"/>
      <c r="D85" s="477"/>
      <c r="E85" s="477"/>
      <c r="F85" s="477"/>
      <c r="G85" s="477"/>
      <c r="H85" s="516"/>
    </row>
    <row r="86" spans="1:8" ht="18.75" x14ac:dyDescent="0.3">
      <c r="A86" s="516"/>
      <c r="B86" s="516"/>
      <c r="C86" s="516"/>
      <c r="D86" s="477"/>
      <c r="E86" s="477"/>
      <c r="F86" s="477"/>
      <c r="G86" s="477"/>
      <c r="H86" s="516"/>
    </row>
    <row r="87" spans="1:8" ht="18.75" x14ac:dyDescent="0.3">
      <c r="A87" s="516"/>
      <c r="B87" s="516"/>
      <c r="C87" s="516"/>
      <c r="D87" s="477"/>
      <c r="E87" s="477"/>
      <c r="F87" s="477"/>
      <c r="G87" s="477"/>
      <c r="H87" s="516"/>
    </row>
    <row r="88" spans="1:8" ht="18.75" x14ac:dyDescent="0.3">
      <c r="A88" s="516"/>
      <c r="B88" s="516"/>
      <c r="C88" s="516"/>
      <c r="D88" s="477"/>
      <c r="E88" s="477"/>
      <c r="F88" s="477"/>
      <c r="G88" s="477"/>
      <c r="H88" s="516"/>
    </row>
    <row r="89" spans="1:8" ht="18.75" x14ac:dyDescent="0.3">
      <c r="A89" s="516"/>
      <c r="B89" s="516"/>
      <c r="C89" s="516"/>
      <c r="D89" s="477"/>
      <c r="E89" s="477"/>
      <c r="F89" s="477"/>
      <c r="G89" s="477"/>
      <c r="H89" s="516"/>
    </row>
    <row r="90" spans="1:8" thickBot="1" x14ac:dyDescent="0.35">
      <c r="A90" s="516"/>
      <c r="B90" s="516"/>
      <c r="C90" s="516"/>
      <c r="D90" s="477"/>
      <c r="E90" s="477"/>
      <c r="F90" s="477"/>
      <c r="G90" s="477"/>
      <c r="H90" s="516"/>
    </row>
    <row r="250" spans="1:1" thickBot="1" x14ac:dyDescent="0.35">
      <c r="A250" s="564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  <mergeCell ref="D36:E36"/>
    <mergeCell ref="A1:H7"/>
    <mergeCell ref="A8:H14"/>
    <mergeCell ref="A16:H16"/>
    <mergeCell ref="A17:H17"/>
    <mergeCell ref="B18:C18"/>
    <mergeCell ref="B21:H21"/>
    <mergeCell ref="B26:C26"/>
    <mergeCell ref="B27:C27"/>
    <mergeCell ref="C29:H29"/>
    <mergeCell ref="C31:H31"/>
    <mergeCell ref="C32:H32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46" zoomScale="55" zoomScaleNormal="75" workbookViewId="0">
      <selection activeCell="C20" sqref="C20"/>
    </sheetView>
  </sheetViews>
  <sheetFormatPr defaultRowHeight="18.75" x14ac:dyDescent="0.3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3">
      <c r="A1" s="574" t="s">
        <v>0</v>
      </c>
      <c r="B1" s="574"/>
      <c r="C1" s="574"/>
      <c r="D1" s="574"/>
      <c r="E1" s="574"/>
      <c r="F1" s="574"/>
      <c r="G1" s="574"/>
      <c r="H1" s="574"/>
    </row>
    <row r="2" spans="1:8" x14ac:dyDescent="0.3">
      <c r="A2" s="574"/>
      <c r="B2" s="574"/>
      <c r="C2" s="574"/>
      <c r="D2" s="574"/>
      <c r="E2" s="574"/>
      <c r="F2" s="574"/>
      <c r="G2" s="574"/>
      <c r="H2" s="574"/>
    </row>
    <row r="3" spans="1:8" x14ac:dyDescent="0.3">
      <c r="A3" s="574"/>
      <c r="B3" s="574"/>
      <c r="C3" s="574"/>
      <c r="D3" s="574"/>
      <c r="E3" s="574"/>
      <c r="F3" s="574"/>
      <c r="G3" s="574"/>
      <c r="H3" s="574"/>
    </row>
    <row r="4" spans="1:8" x14ac:dyDescent="0.3">
      <c r="A4" s="574"/>
      <c r="B4" s="574"/>
      <c r="C4" s="574"/>
      <c r="D4" s="574"/>
      <c r="E4" s="574"/>
      <c r="F4" s="574"/>
      <c r="G4" s="574"/>
      <c r="H4" s="574"/>
    </row>
    <row r="5" spans="1:8" x14ac:dyDescent="0.3">
      <c r="A5" s="574"/>
      <c r="B5" s="574"/>
      <c r="C5" s="574"/>
      <c r="D5" s="574"/>
      <c r="E5" s="574"/>
      <c r="F5" s="574"/>
      <c r="G5" s="574"/>
      <c r="H5" s="574"/>
    </row>
    <row r="6" spans="1:8" x14ac:dyDescent="0.3">
      <c r="A6" s="574"/>
      <c r="B6" s="574"/>
      <c r="C6" s="574"/>
      <c r="D6" s="574"/>
      <c r="E6" s="574"/>
      <c r="F6" s="574"/>
      <c r="G6" s="574"/>
      <c r="H6" s="574"/>
    </row>
    <row r="7" spans="1:8" x14ac:dyDescent="0.3">
      <c r="A7" s="574"/>
      <c r="B7" s="574"/>
      <c r="C7" s="574"/>
      <c r="D7" s="574"/>
      <c r="E7" s="574"/>
      <c r="F7" s="574"/>
      <c r="G7" s="574"/>
      <c r="H7" s="574"/>
    </row>
    <row r="8" spans="1:8" x14ac:dyDescent="0.3">
      <c r="A8" s="575" t="s">
        <v>1</v>
      </c>
      <c r="B8" s="575"/>
      <c r="C8" s="575"/>
      <c r="D8" s="575"/>
      <c r="E8" s="575"/>
      <c r="F8" s="575"/>
      <c r="G8" s="575"/>
      <c r="H8" s="575"/>
    </row>
    <row r="9" spans="1:8" x14ac:dyDescent="0.3">
      <c r="A9" s="575"/>
      <c r="B9" s="575"/>
      <c r="C9" s="575"/>
      <c r="D9" s="575"/>
      <c r="E9" s="575"/>
      <c r="F9" s="575"/>
      <c r="G9" s="575"/>
      <c r="H9" s="575"/>
    </row>
    <row r="10" spans="1:8" x14ac:dyDescent="0.3">
      <c r="A10" s="575"/>
      <c r="B10" s="575"/>
      <c r="C10" s="575"/>
      <c r="D10" s="575"/>
      <c r="E10" s="575"/>
      <c r="F10" s="575"/>
      <c r="G10" s="575"/>
      <c r="H10" s="575"/>
    </row>
    <row r="11" spans="1:8" x14ac:dyDescent="0.3">
      <c r="A11" s="575"/>
      <c r="B11" s="575"/>
      <c r="C11" s="575"/>
      <c r="D11" s="575"/>
      <c r="E11" s="575"/>
      <c r="F11" s="575"/>
      <c r="G11" s="575"/>
      <c r="H11" s="575"/>
    </row>
    <row r="12" spans="1:8" x14ac:dyDescent="0.3">
      <c r="A12" s="575"/>
      <c r="B12" s="575"/>
      <c r="C12" s="575"/>
      <c r="D12" s="575"/>
      <c r="E12" s="575"/>
      <c r="F12" s="575"/>
      <c r="G12" s="575"/>
      <c r="H12" s="575"/>
    </row>
    <row r="13" spans="1:8" x14ac:dyDescent="0.3">
      <c r="A13" s="575"/>
      <c r="B13" s="575"/>
      <c r="C13" s="575"/>
      <c r="D13" s="575"/>
      <c r="E13" s="575"/>
      <c r="F13" s="575"/>
      <c r="G13" s="575"/>
      <c r="H13" s="575"/>
    </row>
    <row r="14" spans="1:8" x14ac:dyDescent="0.3">
      <c r="A14" s="575"/>
      <c r="B14" s="575"/>
      <c r="C14" s="575"/>
      <c r="D14" s="575"/>
      <c r="E14" s="575"/>
      <c r="F14" s="575"/>
      <c r="G14" s="575"/>
      <c r="H14" s="575"/>
    </row>
    <row r="15" spans="1:8" ht="19.5" customHeight="1" x14ac:dyDescent="0.3"/>
    <row r="16" spans="1:8" ht="19.5" customHeight="1" x14ac:dyDescent="0.3">
      <c r="A16" s="568" t="s">
        <v>2</v>
      </c>
      <c r="B16" s="569"/>
      <c r="C16" s="569"/>
      <c r="D16" s="569"/>
      <c r="E16" s="569"/>
      <c r="F16" s="569"/>
      <c r="G16" s="569"/>
      <c r="H16" s="570"/>
    </row>
    <row r="17" spans="1:14" ht="20.25" customHeight="1" x14ac:dyDescent="0.3">
      <c r="A17" s="576" t="s">
        <v>24</v>
      </c>
      <c r="B17" s="576"/>
      <c r="C17" s="576"/>
      <c r="D17" s="576"/>
      <c r="E17" s="576"/>
      <c r="F17" s="576"/>
      <c r="G17" s="576"/>
      <c r="H17" s="576"/>
    </row>
    <row r="18" spans="1:14" ht="26.25" customHeight="1" x14ac:dyDescent="0.4">
      <c r="A18" s="178" t="s">
        <v>6</v>
      </c>
      <c r="B18" s="577" t="s">
        <v>4</v>
      </c>
      <c r="C18" s="577"/>
    </row>
    <row r="19" spans="1:14" ht="26.25" customHeight="1" x14ac:dyDescent="0.4">
      <c r="A19" s="178" t="s">
        <v>8</v>
      </c>
      <c r="B19" s="279" t="s">
        <v>5</v>
      </c>
      <c r="C19" s="302">
        <v>10</v>
      </c>
    </row>
    <row r="20" spans="1:14" ht="26.25" customHeight="1" x14ac:dyDescent="0.4">
      <c r="A20" s="178" t="s">
        <v>9</v>
      </c>
      <c r="B20" s="279" t="s">
        <v>96</v>
      </c>
      <c r="C20" s="280"/>
    </row>
    <row r="21" spans="1:14" ht="26.25" customHeight="1" x14ac:dyDescent="0.4">
      <c r="A21" s="178" t="s">
        <v>11</v>
      </c>
      <c r="B21" s="578" t="s">
        <v>96</v>
      </c>
      <c r="C21" s="578"/>
      <c r="D21" s="578"/>
      <c r="E21" s="578"/>
      <c r="F21" s="578"/>
      <c r="G21" s="578"/>
      <c r="H21" s="578"/>
      <c r="I21" s="578"/>
    </row>
    <row r="22" spans="1:14" ht="26.25" customHeight="1" x14ac:dyDescent="0.4">
      <c r="A22" s="178" t="s">
        <v>12</v>
      </c>
      <c r="B22" s="281"/>
      <c r="C22" s="280"/>
      <c r="D22" s="280"/>
      <c r="E22" s="280"/>
      <c r="F22" s="280"/>
      <c r="G22" s="280"/>
      <c r="H22" s="280"/>
      <c r="I22" s="280"/>
    </row>
    <row r="23" spans="1:14" ht="26.25" customHeight="1" x14ac:dyDescent="0.4">
      <c r="A23" s="178" t="s">
        <v>13</v>
      </c>
      <c r="B23" s="281"/>
      <c r="C23" s="280"/>
      <c r="D23" s="280"/>
      <c r="E23" s="280"/>
      <c r="F23" s="280"/>
      <c r="G23" s="280"/>
      <c r="H23" s="280"/>
      <c r="I23" s="280"/>
    </row>
    <row r="24" spans="1:14" x14ac:dyDescent="0.3">
      <c r="A24" s="178"/>
      <c r="B24" s="180"/>
    </row>
    <row r="25" spans="1:14" x14ac:dyDescent="0.3">
      <c r="A25" s="176" t="s">
        <v>25</v>
      </c>
      <c r="B25" s="180"/>
    </row>
    <row r="26" spans="1:14" ht="26.25" customHeight="1" x14ac:dyDescent="0.4">
      <c r="A26" s="181" t="s">
        <v>26</v>
      </c>
      <c r="B26" s="577" t="s">
        <v>96</v>
      </c>
      <c r="C26" s="577"/>
    </row>
    <row r="27" spans="1:14" ht="26.25" customHeight="1" x14ac:dyDescent="0.4">
      <c r="A27" s="183" t="s">
        <v>27</v>
      </c>
      <c r="B27" s="578" t="s">
        <v>105</v>
      </c>
      <c r="C27" s="578"/>
    </row>
    <row r="28" spans="1:14" ht="27" customHeight="1" x14ac:dyDescent="0.4">
      <c r="A28" s="183" t="s">
        <v>28</v>
      </c>
      <c r="B28" s="278">
        <v>99.26</v>
      </c>
    </row>
    <row r="29" spans="1:14" s="7" customFormat="1" ht="27" customHeight="1" x14ac:dyDescent="0.4">
      <c r="A29" s="183" t="s">
        <v>29</v>
      </c>
      <c r="B29" s="277">
        <v>0</v>
      </c>
      <c r="C29" s="588" t="s">
        <v>30</v>
      </c>
      <c r="D29" s="589"/>
      <c r="E29" s="589"/>
      <c r="F29" s="589"/>
      <c r="G29" s="589"/>
      <c r="H29" s="590"/>
      <c r="I29" s="185"/>
      <c r="J29" s="185"/>
      <c r="K29" s="185"/>
      <c r="L29" s="185"/>
    </row>
    <row r="30" spans="1:14" s="7" customFormat="1" ht="19.5" customHeight="1" x14ac:dyDescent="0.3">
      <c r="A30" s="183" t="s">
        <v>31</v>
      </c>
      <c r="B30" s="182">
        <f>B28-B29</f>
        <v>99.26</v>
      </c>
      <c r="C30" s="186"/>
      <c r="D30" s="186"/>
      <c r="E30" s="186"/>
      <c r="F30" s="186"/>
      <c r="G30" s="186"/>
      <c r="H30" s="187"/>
      <c r="I30" s="185"/>
      <c r="J30" s="185"/>
      <c r="K30" s="185"/>
      <c r="L30" s="185"/>
    </row>
    <row r="31" spans="1:14" s="7" customFormat="1" ht="27" customHeight="1" x14ac:dyDescent="0.4">
      <c r="A31" s="183" t="s">
        <v>32</v>
      </c>
      <c r="B31" s="298">
        <v>1</v>
      </c>
      <c r="C31" s="591" t="s">
        <v>33</v>
      </c>
      <c r="D31" s="592"/>
      <c r="E31" s="592"/>
      <c r="F31" s="592"/>
      <c r="G31" s="592"/>
      <c r="H31" s="593"/>
      <c r="I31" s="185"/>
      <c r="J31" s="185"/>
      <c r="K31" s="185"/>
      <c r="L31" s="185"/>
    </row>
    <row r="32" spans="1:14" s="7" customFormat="1" ht="27" customHeight="1" x14ac:dyDescent="0.4">
      <c r="A32" s="183" t="s">
        <v>34</v>
      </c>
      <c r="B32" s="298">
        <v>1</v>
      </c>
      <c r="C32" s="591" t="s">
        <v>35</v>
      </c>
      <c r="D32" s="592"/>
      <c r="E32" s="592"/>
      <c r="F32" s="592"/>
      <c r="G32" s="592"/>
      <c r="H32" s="593"/>
      <c r="I32" s="185"/>
      <c r="J32" s="185"/>
      <c r="K32" s="185"/>
      <c r="L32" s="189"/>
      <c r="M32" s="189"/>
      <c r="N32" s="190"/>
    </row>
    <row r="33" spans="1:14" s="7" customFormat="1" ht="17.25" customHeight="1" x14ac:dyDescent="0.3">
      <c r="A33" s="183"/>
      <c r="B33" s="188"/>
      <c r="C33" s="191"/>
      <c r="D33" s="191"/>
      <c r="E33" s="191"/>
      <c r="F33" s="191"/>
      <c r="G33" s="191"/>
      <c r="H33" s="191"/>
      <c r="I33" s="185"/>
      <c r="J33" s="185"/>
      <c r="K33" s="185"/>
      <c r="L33" s="189"/>
      <c r="M33" s="189"/>
      <c r="N33" s="190"/>
    </row>
    <row r="34" spans="1:14" s="7" customFormat="1" x14ac:dyDescent="0.3">
      <c r="A34" s="183" t="s">
        <v>36</v>
      </c>
      <c r="B34" s="192">
        <f>B31/B32</f>
        <v>1</v>
      </c>
      <c r="C34" s="177" t="s">
        <v>37</v>
      </c>
      <c r="D34" s="177"/>
      <c r="E34" s="177"/>
      <c r="F34" s="177"/>
      <c r="G34" s="177"/>
      <c r="H34" s="177"/>
      <c r="I34" s="185"/>
      <c r="J34" s="185"/>
      <c r="K34" s="185"/>
      <c r="L34" s="189"/>
      <c r="M34" s="189"/>
      <c r="N34" s="190"/>
    </row>
    <row r="35" spans="1:14" s="7" customFormat="1" ht="19.5" customHeight="1" x14ac:dyDescent="0.3">
      <c r="A35" s="183"/>
      <c r="B35" s="182"/>
      <c r="H35" s="177"/>
      <c r="I35" s="185"/>
      <c r="J35" s="185"/>
      <c r="K35" s="185"/>
      <c r="L35" s="189"/>
      <c r="M35" s="189"/>
      <c r="N35" s="190"/>
    </row>
    <row r="36" spans="1:14" s="7" customFormat="1" ht="27" customHeight="1" x14ac:dyDescent="0.4">
      <c r="A36" s="193" t="s">
        <v>38</v>
      </c>
      <c r="B36" s="282">
        <v>20</v>
      </c>
      <c r="C36" s="177"/>
      <c r="D36" s="580" t="s">
        <v>39</v>
      </c>
      <c r="E36" s="581"/>
      <c r="F36" s="239" t="s">
        <v>40</v>
      </c>
      <c r="G36" s="240"/>
      <c r="J36" s="185"/>
      <c r="K36" s="185"/>
      <c r="L36" s="189"/>
      <c r="M36" s="189"/>
      <c r="N36" s="190"/>
    </row>
    <row r="37" spans="1:14" s="7" customFormat="1" ht="26.25" customHeight="1" x14ac:dyDescent="0.4">
      <c r="A37" s="194" t="s">
        <v>41</v>
      </c>
      <c r="B37" s="283">
        <v>15</v>
      </c>
      <c r="C37" s="196" t="s">
        <v>42</v>
      </c>
      <c r="D37" s="197" t="s">
        <v>43</v>
      </c>
      <c r="E37" s="229" t="s">
        <v>44</v>
      </c>
      <c r="F37" s="197" t="s">
        <v>43</v>
      </c>
      <c r="G37" s="198" t="s">
        <v>44</v>
      </c>
      <c r="J37" s="185"/>
      <c r="K37" s="185"/>
      <c r="L37" s="189"/>
      <c r="M37" s="189"/>
      <c r="N37" s="190"/>
    </row>
    <row r="38" spans="1:14" s="7" customFormat="1" ht="26.25" customHeight="1" x14ac:dyDescent="0.4">
      <c r="A38" s="194" t="s">
        <v>45</v>
      </c>
      <c r="B38" s="283">
        <v>50</v>
      </c>
      <c r="C38" s="199">
        <v>1</v>
      </c>
      <c r="D38" s="284">
        <v>90058981</v>
      </c>
      <c r="E38" s="243">
        <f>IF(ISBLANK(D38),"-",$D$48/$D$45*D38)</f>
        <v>24350613.487742741</v>
      </c>
      <c r="F38" s="284">
        <v>88395754</v>
      </c>
      <c r="G38" s="235">
        <f>IF(ISBLANK(F38),"-",$D$48/$F$45*F38)</f>
        <v>24472316.355651218</v>
      </c>
      <c r="J38" s="185"/>
      <c r="K38" s="185"/>
      <c r="L38" s="189"/>
      <c r="M38" s="189"/>
      <c r="N38" s="190"/>
    </row>
    <row r="39" spans="1:14" s="7" customFormat="1" ht="26.25" customHeight="1" x14ac:dyDescent="0.4">
      <c r="A39" s="194" t="s">
        <v>46</v>
      </c>
      <c r="B39" s="283">
        <v>1</v>
      </c>
      <c r="C39" s="195">
        <v>2</v>
      </c>
      <c r="D39" s="285">
        <v>90226196</v>
      </c>
      <c r="E39" s="244">
        <f>IF(ISBLANK(D39),"-",$D$48/$D$45*D39)</f>
        <v>24395825.945058383</v>
      </c>
      <c r="F39" s="285">
        <v>87757497</v>
      </c>
      <c r="G39" s="236">
        <f>IF(ISBLANK(F39),"-",$D$48/$F$45*F39)</f>
        <v>24295615.25278819</v>
      </c>
      <c r="J39" s="185"/>
      <c r="K39" s="185"/>
      <c r="L39" s="189"/>
      <c r="M39" s="189"/>
      <c r="N39" s="190"/>
    </row>
    <row r="40" spans="1:14" ht="26.25" customHeight="1" x14ac:dyDescent="0.4">
      <c r="A40" s="194" t="s">
        <v>47</v>
      </c>
      <c r="B40" s="283">
        <v>1</v>
      </c>
      <c r="C40" s="195">
        <v>3</v>
      </c>
      <c r="D40" s="285">
        <v>90406574</v>
      </c>
      <c r="E40" s="244">
        <f>IF(ISBLANK(D40),"-",$D$48/$D$45*D40)</f>
        <v>24444597.482454438</v>
      </c>
      <c r="F40" s="285">
        <v>88138161</v>
      </c>
      <c r="G40" s="236">
        <f>IF(ISBLANK(F40),"-",$D$48/$F$45*F40)</f>
        <v>24401001.873883221</v>
      </c>
      <c r="L40" s="189"/>
      <c r="M40" s="189"/>
      <c r="N40" s="200"/>
    </row>
    <row r="41" spans="1:14" ht="26.25" customHeight="1" x14ac:dyDescent="0.4">
      <c r="A41" s="194" t="s">
        <v>48</v>
      </c>
      <c r="B41" s="283">
        <v>1</v>
      </c>
      <c r="C41" s="201">
        <v>4</v>
      </c>
      <c r="D41" s="286"/>
      <c r="E41" s="245" t="str">
        <f>IF(ISBLANK(D41),"-",$D$48/$D$45*D41)</f>
        <v>-</v>
      </c>
      <c r="F41" s="286"/>
      <c r="G41" s="237" t="str">
        <f>IF(ISBLANK(F41),"-",$D$48/$F$45*F41)</f>
        <v>-</v>
      </c>
      <c r="L41" s="189"/>
      <c r="M41" s="189"/>
      <c r="N41" s="200"/>
    </row>
    <row r="42" spans="1:14" ht="27" customHeight="1" x14ac:dyDescent="0.4">
      <c r="A42" s="194" t="s">
        <v>49</v>
      </c>
      <c r="B42" s="283">
        <v>1</v>
      </c>
      <c r="C42" s="202" t="s">
        <v>50</v>
      </c>
      <c r="D42" s="263">
        <f>AVERAGE(D38:D41)</f>
        <v>90230583.666666672</v>
      </c>
      <c r="E42" s="225">
        <f>AVERAGE(E38:E41)</f>
        <v>24397012.305085186</v>
      </c>
      <c r="F42" s="203">
        <f>AVERAGE(F38:F41)</f>
        <v>88097137.333333328</v>
      </c>
      <c r="G42" s="204">
        <f>AVERAGE(G38:G41)</f>
        <v>24389644.494107544</v>
      </c>
    </row>
    <row r="43" spans="1:14" ht="26.25" customHeight="1" x14ac:dyDescent="0.4">
      <c r="A43" s="194" t="s">
        <v>51</v>
      </c>
      <c r="B43" s="278">
        <v>1</v>
      </c>
      <c r="C43" s="264" t="s">
        <v>52</v>
      </c>
      <c r="D43" s="288">
        <v>12.42</v>
      </c>
      <c r="E43" s="200"/>
      <c r="F43" s="287">
        <v>12.13</v>
      </c>
      <c r="G43" s="241"/>
    </row>
    <row r="44" spans="1:14" ht="26.25" customHeight="1" x14ac:dyDescent="0.4">
      <c r="A44" s="194" t="s">
        <v>53</v>
      </c>
      <c r="B44" s="278">
        <v>1</v>
      </c>
      <c r="C44" s="265" t="s">
        <v>54</v>
      </c>
      <c r="D44" s="266">
        <f>D43*$B$34</f>
        <v>12.42</v>
      </c>
      <c r="E44" s="206"/>
      <c r="F44" s="205">
        <f>F43*$B$34</f>
        <v>12.13</v>
      </c>
      <c r="G44" s="208"/>
    </row>
    <row r="45" spans="1:14" ht="19.5" customHeight="1" x14ac:dyDescent="0.3">
      <c r="A45" s="194" t="s">
        <v>55</v>
      </c>
      <c r="B45" s="262">
        <f>(B44/B43)*(B42/B41)*(B40/B39)*(B38/B37)*B36</f>
        <v>66.666666666666671</v>
      </c>
      <c r="C45" s="265" t="s">
        <v>56</v>
      </c>
      <c r="D45" s="267">
        <f>D44*$B$30/100</f>
        <v>12.328092000000002</v>
      </c>
      <c r="E45" s="208"/>
      <c r="F45" s="207">
        <f>F44*$B$30/100</f>
        <v>12.040238000000002</v>
      </c>
      <c r="G45" s="208"/>
    </row>
    <row r="46" spans="1:14" ht="19.5" customHeight="1" x14ac:dyDescent="0.3">
      <c r="A46" s="582" t="s">
        <v>57</v>
      </c>
      <c r="B46" s="586"/>
      <c r="C46" s="265" t="s">
        <v>58</v>
      </c>
      <c r="D46" s="266">
        <f>D45/$B$45</f>
        <v>0.18492138000000002</v>
      </c>
      <c r="E46" s="208"/>
      <c r="F46" s="209">
        <f>F45/$B$45</f>
        <v>0.18060357000000002</v>
      </c>
      <c r="G46" s="208"/>
    </row>
    <row r="47" spans="1:14" ht="27" customHeight="1" x14ac:dyDescent="0.4">
      <c r="A47" s="584"/>
      <c r="B47" s="587"/>
      <c r="C47" s="265" t="s">
        <v>59</v>
      </c>
      <c r="D47" s="289">
        <v>0.05</v>
      </c>
      <c r="E47" s="241"/>
      <c r="F47" s="241"/>
      <c r="G47" s="241"/>
    </row>
    <row r="48" spans="1:14" x14ac:dyDescent="0.3">
      <c r="C48" s="265" t="s">
        <v>60</v>
      </c>
      <c r="D48" s="267">
        <f>D47*$B$45</f>
        <v>3.3333333333333339</v>
      </c>
      <c r="E48" s="208"/>
      <c r="F48" s="208"/>
      <c r="G48" s="208"/>
    </row>
    <row r="49" spans="1:12" ht="19.5" customHeight="1" x14ac:dyDescent="0.3">
      <c r="C49" s="268" t="s">
        <v>61</v>
      </c>
      <c r="D49" s="269">
        <f>D48/B34</f>
        <v>3.3333333333333339</v>
      </c>
      <c r="E49" s="227"/>
      <c r="F49" s="227"/>
      <c r="G49" s="227"/>
    </row>
    <row r="50" spans="1:12" x14ac:dyDescent="0.3">
      <c r="C50" s="270" t="s">
        <v>62</v>
      </c>
      <c r="D50" s="271">
        <f>AVERAGE(E38:E41,G38:G41)</f>
        <v>24393328.399596363</v>
      </c>
      <c r="E50" s="226"/>
      <c r="F50" s="226"/>
      <c r="G50" s="226"/>
    </row>
    <row r="51" spans="1:12" x14ac:dyDescent="0.3">
      <c r="C51" s="210" t="s">
        <v>63</v>
      </c>
      <c r="D51" s="213">
        <f>STDEV(E38:E41,G38:G41)/D50</f>
        <v>2.6124448431214271E-3</v>
      </c>
      <c r="E51" s="206"/>
      <c r="F51" s="206"/>
      <c r="G51" s="206"/>
    </row>
    <row r="52" spans="1:12" ht="19.5" customHeight="1" x14ac:dyDescent="0.3">
      <c r="C52" s="211" t="s">
        <v>64</v>
      </c>
      <c r="D52" s="214">
        <f>COUNT(E38:E41,G38:G41)</f>
        <v>6</v>
      </c>
      <c r="E52" s="206"/>
      <c r="F52" s="206"/>
      <c r="G52" s="206"/>
    </row>
    <row r="54" spans="1:12" x14ac:dyDescent="0.3">
      <c r="A54" s="176" t="s">
        <v>25</v>
      </c>
      <c r="B54" s="215" t="s">
        <v>65</v>
      </c>
    </row>
    <row r="55" spans="1:12" x14ac:dyDescent="0.3">
      <c r="A55" s="177" t="s">
        <v>66</v>
      </c>
      <c r="B55" s="179" t="str">
        <f>B21</f>
        <v>Riboflavin</v>
      </c>
    </row>
    <row r="56" spans="1:12" ht="26.25" customHeight="1" x14ac:dyDescent="0.4">
      <c r="A56" s="273" t="s">
        <v>67</v>
      </c>
      <c r="B56" s="290">
        <v>15</v>
      </c>
      <c r="C56" s="254" t="s">
        <v>68</v>
      </c>
      <c r="D56" s="291">
        <v>5</v>
      </c>
      <c r="E56" s="254" t="str">
        <f>B20</f>
        <v>Riboflavin</v>
      </c>
    </row>
    <row r="57" spans="1:12" x14ac:dyDescent="0.3">
      <c r="A57" s="179" t="s">
        <v>69</v>
      </c>
      <c r="B57" s="301">
        <v>1.2167683820938036</v>
      </c>
    </row>
    <row r="58" spans="1:12" s="59" customFormat="1" x14ac:dyDescent="0.3">
      <c r="A58" s="252" t="s">
        <v>70</v>
      </c>
      <c r="B58" s="253">
        <v>15</v>
      </c>
      <c r="C58" s="254" t="s">
        <v>71</v>
      </c>
      <c r="D58" s="274">
        <v>18.251525731407053</v>
      </c>
    </row>
    <row r="59" spans="1:12" ht="19.5" customHeight="1" x14ac:dyDescent="0.3"/>
    <row r="60" spans="1:12" s="7" customFormat="1" ht="27" customHeight="1" x14ac:dyDescent="0.4">
      <c r="A60" s="193" t="s">
        <v>72</v>
      </c>
      <c r="B60" s="282">
        <v>50</v>
      </c>
      <c r="C60" s="177"/>
      <c r="D60" s="217" t="s">
        <v>73</v>
      </c>
      <c r="E60" s="216" t="s">
        <v>74</v>
      </c>
      <c r="F60" s="216" t="s">
        <v>43</v>
      </c>
      <c r="G60" s="216" t="s">
        <v>75</v>
      </c>
      <c r="H60" s="196" t="s">
        <v>76</v>
      </c>
      <c r="L60" s="185"/>
    </row>
    <row r="61" spans="1:12" s="7" customFormat="1" ht="24" customHeight="1" x14ac:dyDescent="0.4">
      <c r="A61" s="194" t="s">
        <v>77</v>
      </c>
      <c r="B61" s="283">
        <v>1</v>
      </c>
      <c r="C61" s="597" t="s">
        <v>78</v>
      </c>
      <c r="D61" s="601">
        <v>8.9171200000000006</v>
      </c>
      <c r="E61" s="247">
        <v>1</v>
      </c>
      <c r="F61" s="292">
        <v>27565526</v>
      </c>
      <c r="G61" s="258">
        <f>IF(ISBLANK(F61),"-",(F61/$D$50*$D$47*$B$69)*$D$58/$D$61)</f>
        <v>5.7824221441712229</v>
      </c>
      <c r="H61" s="255">
        <f t="shared" ref="H61:H72" si="0">IF(ISBLANK(F61),"-",G61/$D$56)</f>
        <v>1.1564844288342446</v>
      </c>
      <c r="L61" s="185"/>
    </row>
    <row r="62" spans="1:12" s="7" customFormat="1" ht="26.25" customHeight="1" x14ac:dyDescent="0.4">
      <c r="A62" s="194" t="s">
        <v>79</v>
      </c>
      <c r="B62" s="283">
        <v>1</v>
      </c>
      <c r="C62" s="598"/>
      <c r="D62" s="602"/>
      <c r="E62" s="248">
        <v>2</v>
      </c>
      <c r="F62" s="285">
        <v>27673656</v>
      </c>
      <c r="G62" s="259">
        <f>IF(ISBLANK(F62),"-",(F62/$D$50*$D$47*$B$69)*$D$58/$D$61)</f>
        <v>5.8051045811560735</v>
      </c>
      <c r="H62" s="256">
        <f t="shared" si="0"/>
        <v>1.1610209162312146</v>
      </c>
      <c r="L62" s="185"/>
    </row>
    <row r="63" spans="1:12" s="7" customFormat="1" ht="24.75" customHeight="1" x14ac:dyDescent="0.4">
      <c r="A63" s="194" t="s">
        <v>80</v>
      </c>
      <c r="B63" s="283">
        <v>1</v>
      </c>
      <c r="C63" s="598"/>
      <c r="D63" s="602"/>
      <c r="E63" s="248">
        <v>3</v>
      </c>
      <c r="F63" s="285">
        <v>27487591</v>
      </c>
      <c r="G63" s="259">
        <f>IF(ISBLANK(F63),"-",(F63/$D$50*$D$47*$B$69)*$D$58/$D$61)</f>
        <v>5.7660737142589502</v>
      </c>
      <c r="H63" s="256">
        <f t="shared" si="0"/>
        <v>1.15321474285179</v>
      </c>
      <c r="L63" s="185"/>
    </row>
    <row r="64" spans="1:12" ht="27" customHeight="1" x14ac:dyDescent="0.4">
      <c r="A64" s="194" t="s">
        <v>81</v>
      </c>
      <c r="B64" s="283">
        <v>1</v>
      </c>
      <c r="C64" s="599"/>
      <c r="D64" s="603"/>
      <c r="E64" s="249">
        <v>4</v>
      </c>
      <c r="F64" s="293"/>
      <c r="G64" s="259" t="str">
        <f>IF(ISBLANK(F64),"-",(F64/$D$50*$D$47*$B$69)*$D$58/$D$61)</f>
        <v>-</v>
      </c>
      <c r="H64" s="256" t="str">
        <f t="shared" si="0"/>
        <v>-</v>
      </c>
    </row>
    <row r="65" spans="1:11" ht="24.75" customHeight="1" x14ac:dyDescent="0.4">
      <c r="A65" s="194" t="s">
        <v>82</v>
      </c>
      <c r="B65" s="283">
        <v>1</v>
      </c>
      <c r="C65" s="597" t="s">
        <v>83</v>
      </c>
      <c r="D65" s="601">
        <v>8.9583700000000004</v>
      </c>
      <c r="E65" s="218">
        <v>1</v>
      </c>
      <c r="F65" s="285">
        <v>28375240</v>
      </c>
      <c r="G65" s="258">
        <f>IF(ISBLANK(F65),"-",(F65/$D$50*$D$47*$B$69)*$D$58/$D$65)</f>
        <v>5.9248678595379323</v>
      </c>
      <c r="H65" s="255">
        <f t="shared" si="0"/>
        <v>1.1849735719075865</v>
      </c>
    </row>
    <row r="66" spans="1:11" ht="23.25" customHeight="1" x14ac:dyDescent="0.4">
      <c r="A66" s="194" t="s">
        <v>84</v>
      </c>
      <c r="B66" s="283">
        <v>1</v>
      </c>
      <c r="C66" s="598"/>
      <c r="D66" s="602"/>
      <c r="E66" s="219">
        <v>2</v>
      </c>
      <c r="F66" s="285">
        <v>28338727</v>
      </c>
      <c r="G66" s="259">
        <f>IF(ISBLANK(F66),"-",(F66/$D$50*$D$47*$B$69)*$D$58/$D$65)</f>
        <v>5.9172437936214752</v>
      </c>
      <c r="H66" s="256">
        <f t="shared" si="0"/>
        <v>1.183448758724295</v>
      </c>
    </row>
    <row r="67" spans="1:11" ht="24.75" customHeight="1" x14ac:dyDescent="0.4">
      <c r="A67" s="194" t="s">
        <v>85</v>
      </c>
      <c r="B67" s="283">
        <v>1</v>
      </c>
      <c r="C67" s="598"/>
      <c r="D67" s="602"/>
      <c r="E67" s="219">
        <v>3</v>
      </c>
      <c r="F67" s="285">
        <v>28406033</v>
      </c>
      <c r="G67" s="259">
        <f>IF(ISBLANK(F67),"-",(F67/$D$50*$D$47*$B$69)*$D$58/$D$65)</f>
        <v>5.9312975657183467</v>
      </c>
      <c r="H67" s="256">
        <f t="shared" si="0"/>
        <v>1.1862595131436693</v>
      </c>
    </row>
    <row r="68" spans="1:11" ht="27" customHeight="1" x14ac:dyDescent="0.4">
      <c r="A68" s="194" t="s">
        <v>86</v>
      </c>
      <c r="B68" s="283">
        <v>1</v>
      </c>
      <c r="C68" s="599"/>
      <c r="D68" s="603"/>
      <c r="E68" s="220">
        <v>4</v>
      </c>
      <c r="F68" s="293"/>
      <c r="G68" s="260" t="str">
        <f>IF(ISBLANK(F68),"-",(F68/$D$50*$D$47*$B$69)*$D$58/$D$65)</f>
        <v>-</v>
      </c>
      <c r="H68" s="257" t="str">
        <f t="shared" si="0"/>
        <v>-</v>
      </c>
    </row>
    <row r="69" spans="1:11" ht="23.25" customHeight="1" x14ac:dyDescent="0.4">
      <c r="A69" s="194" t="s">
        <v>87</v>
      </c>
      <c r="B69" s="261">
        <f>(B68/B67)*(B66/B65)*(B64/B63)*(B62/B61)*B60</f>
        <v>50</v>
      </c>
      <c r="C69" s="597" t="s">
        <v>88</v>
      </c>
      <c r="D69" s="601">
        <v>8.9229400000000005</v>
      </c>
      <c r="E69" s="218">
        <v>1</v>
      </c>
      <c r="F69" s="292">
        <v>27791770</v>
      </c>
      <c r="G69" s="258">
        <f>IF(ISBLANK(F69),"-",(F69/$D$50*$D$47*$B$69)*$D$58/$D$69)</f>
        <v>5.8260788142461131</v>
      </c>
      <c r="H69" s="256">
        <f t="shared" si="0"/>
        <v>1.1652157628492226</v>
      </c>
    </row>
    <row r="70" spans="1:11" ht="22.5" customHeight="1" x14ac:dyDescent="0.4">
      <c r="A70" s="272" t="s">
        <v>89</v>
      </c>
      <c r="B70" s="294">
        <f>(D47*B69)/D56*D58</f>
        <v>9.1257628657035266</v>
      </c>
      <c r="C70" s="598"/>
      <c r="D70" s="602"/>
      <c r="E70" s="219">
        <v>2</v>
      </c>
      <c r="F70" s="285">
        <v>27928776</v>
      </c>
      <c r="G70" s="259">
        <f>IF(ISBLANK(F70),"-",(F70/$D$50*$D$47*$B$69)*$D$58/$D$69)</f>
        <v>5.854799826042937</v>
      </c>
      <c r="H70" s="256">
        <f t="shared" si="0"/>
        <v>1.1709599652085874</v>
      </c>
    </row>
    <row r="71" spans="1:11" ht="23.25" customHeight="1" x14ac:dyDescent="0.4">
      <c r="A71" s="582" t="s">
        <v>57</v>
      </c>
      <c r="B71" s="583"/>
      <c r="C71" s="598"/>
      <c r="D71" s="602"/>
      <c r="E71" s="219">
        <v>3</v>
      </c>
      <c r="F71" s="285">
        <v>27876938</v>
      </c>
      <c r="G71" s="259">
        <f>IF(ISBLANK(F71),"-",(F71/$D$50*$D$47*$B$69)*$D$58/$D$69)</f>
        <v>5.8439328581034022</v>
      </c>
      <c r="H71" s="256">
        <f t="shared" si="0"/>
        <v>1.1687865716206804</v>
      </c>
    </row>
    <row r="72" spans="1:11" ht="23.25" customHeight="1" x14ac:dyDescent="0.4">
      <c r="A72" s="584"/>
      <c r="B72" s="585"/>
      <c r="C72" s="600"/>
      <c r="D72" s="603"/>
      <c r="E72" s="220">
        <v>4</v>
      </c>
      <c r="F72" s="293"/>
      <c r="G72" s="260" t="str">
        <f>IF(ISBLANK(F72),"-",(F72/$D$50*$D$47*$B$69)*$D$58/$D$69)</f>
        <v>-</v>
      </c>
      <c r="H72" s="257" t="str">
        <f t="shared" si="0"/>
        <v>-</v>
      </c>
    </row>
    <row r="73" spans="1:11" ht="26.25" customHeight="1" x14ac:dyDescent="0.4">
      <c r="A73" s="221"/>
      <c r="B73" s="221"/>
      <c r="C73" s="221"/>
      <c r="D73" s="221"/>
      <c r="E73" s="221"/>
      <c r="F73" s="222"/>
      <c r="G73" s="212" t="s">
        <v>50</v>
      </c>
      <c r="H73" s="295">
        <f>AVERAGE(H61:H72)</f>
        <v>1.1700404701523657</v>
      </c>
    </row>
    <row r="74" spans="1:11" ht="26.25" customHeight="1" x14ac:dyDescent="0.4">
      <c r="C74" s="221"/>
      <c r="D74" s="221"/>
      <c r="E74" s="221"/>
      <c r="F74" s="222"/>
      <c r="G74" s="210" t="s">
        <v>63</v>
      </c>
      <c r="H74" s="296">
        <f>STDEV(H61:H72)/H73</f>
        <v>1.0639526230599236E-2</v>
      </c>
    </row>
    <row r="75" spans="1:11" ht="27" customHeight="1" x14ac:dyDescent="0.4">
      <c r="A75" s="221"/>
      <c r="B75" s="221"/>
      <c r="C75" s="222"/>
      <c r="D75" s="223"/>
      <c r="E75" s="223"/>
      <c r="F75" s="222"/>
      <c r="G75" s="211" t="s">
        <v>64</v>
      </c>
      <c r="H75" s="297">
        <f>COUNT(H61:H72)</f>
        <v>9</v>
      </c>
    </row>
    <row r="76" spans="1:11" x14ac:dyDescent="0.3">
      <c r="A76" s="221"/>
      <c r="B76" s="221"/>
      <c r="C76" s="222"/>
      <c r="D76" s="223"/>
      <c r="E76" s="223"/>
      <c r="F76" s="223"/>
      <c r="G76" s="223"/>
      <c r="H76" s="222"/>
      <c r="I76" s="224"/>
      <c r="J76" s="228"/>
      <c r="K76" s="242"/>
    </row>
    <row r="77" spans="1:11" ht="26.25" customHeight="1" x14ac:dyDescent="0.4">
      <c r="A77" s="181" t="s">
        <v>90</v>
      </c>
      <c r="B77" s="299" t="s">
        <v>91</v>
      </c>
      <c r="C77" s="579" t="str">
        <f>B20</f>
        <v>Riboflavin</v>
      </c>
      <c r="D77" s="579"/>
      <c r="E77" s="246" t="s">
        <v>92</v>
      </c>
      <c r="F77" s="246"/>
      <c r="G77" s="300">
        <f>H73</f>
        <v>1.1700404701523657</v>
      </c>
      <c r="H77" s="222"/>
      <c r="I77" s="224"/>
      <c r="J77" s="228"/>
      <c r="K77" s="242"/>
    </row>
    <row r="78" spans="1:11" ht="19.5" customHeight="1" x14ac:dyDescent="0.3">
      <c r="A78" s="232"/>
      <c r="B78" s="233"/>
      <c r="C78" s="234"/>
      <c r="D78" s="234"/>
      <c r="E78" s="233"/>
      <c r="F78" s="233"/>
      <c r="G78" s="233"/>
      <c r="H78" s="233"/>
    </row>
    <row r="79" spans="1:11" x14ac:dyDescent="0.3">
      <c r="B79" s="184" t="s">
        <v>19</v>
      </c>
      <c r="E79" s="222" t="s">
        <v>20</v>
      </c>
      <c r="F79" s="222"/>
      <c r="G79" s="222" t="s">
        <v>21</v>
      </c>
    </row>
    <row r="80" spans="1:11" ht="83.1" customHeight="1" x14ac:dyDescent="0.3">
      <c r="A80" s="228" t="s">
        <v>22</v>
      </c>
      <c r="B80" s="275"/>
      <c r="C80" s="275"/>
      <c r="D80" s="221"/>
      <c r="E80" s="230"/>
      <c r="F80" s="224"/>
      <c r="G80" s="250"/>
      <c r="H80" s="250"/>
      <c r="I80" s="224"/>
    </row>
    <row r="81" spans="1:9" ht="83.1" customHeight="1" x14ac:dyDescent="0.3">
      <c r="A81" s="228" t="s">
        <v>23</v>
      </c>
      <c r="B81" s="276"/>
      <c r="C81" s="276"/>
      <c r="D81" s="238"/>
      <c r="E81" s="231"/>
      <c r="F81" s="224"/>
      <c r="G81" s="251"/>
      <c r="H81" s="251"/>
      <c r="I81" s="246"/>
    </row>
    <row r="82" spans="1:9" x14ac:dyDescent="0.3">
      <c r="A82" s="221"/>
      <c r="B82" s="222"/>
      <c r="C82" s="223"/>
      <c r="D82" s="223"/>
      <c r="E82" s="223"/>
      <c r="F82" s="223"/>
      <c r="G82" s="222"/>
      <c r="H82" s="222"/>
      <c r="I82" s="224"/>
    </row>
    <row r="83" spans="1:9" x14ac:dyDescent="0.3">
      <c r="A83" s="221"/>
      <c r="B83" s="221"/>
      <c r="C83" s="222"/>
      <c r="D83" s="223"/>
      <c r="E83" s="223"/>
      <c r="F83" s="223"/>
      <c r="G83" s="223"/>
      <c r="H83" s="222"/>
      <c r="I83" s="224"/>
    </row>
    <row r="84" spans="1:9" x14ac:dyDescent="0.3">
      <c r="A84" s="221"/>
      <c r="B84" s="221"/>
      <c r="C84" s="222"/>
      <c r="D84" s="223"/>
      <c r="E84" s="223"/>
      <c r="F84" s="223"/>
      <c r="G84" s="223"/>
      <c r="H84" s="222"/>
      <c r="I84" s="224"/>
    </row>
    <row r="85" spans="1:9" x14ac:dyDescent="0.3">
      <c r="A85" s="221"/>
      <c r="B85" s="221"/>
      <c r="C85" s="222"/>
      <c r="D85" s="223"/>
      <c r="E85" s="223"/>
      <c r="F85" s="223"/>
      <c r="G85" s="223"/>
      <c r="H85" s="222"/>
      <c r="I85" s="224"/>
    </row>
    <row r="86" spans="1:9" x14ac:dyDescent="0.3">
      <c r="A86" s="221"/>
      <c r="B86" s="221"/>
      <c r="C86" s="222"/>
      <c r="D86" s="223"/>
      <c r="E86" s="223"/>
      <c r="F86" s="223"/>
      <c r="G86" s="223"/>
      <c r="H86" s="222"/>
      <c r="I86" s="224"/>
    </row>
    <row r="87" spans="1:9" x14ac:dyDescent="0.3">
      <c r="A87" s="221"/>
      <c r="B87" s="221"/>
      <c r="C87" s="222"/>
      <c r="D87" s="223"/>
      <c r="E87" s="223"/>
      <c r="F87" s="223"/>
      <c r="G87" s="223"/>
      <c r="H87" s="222"/>
      <c r="I87" s="224"/>
    </row>
    <row r="88" spans="1:9" x14ac:dyDescent="0.3">
      <c r="A88" s="221"/>
      <c r="B88" s="221"/>
      <c r="C88" s="222"/>
      <c r="D88" s="223"/>
      <c r="E88" s="223"/>
      <c r="F88" s="223"/>
      <c r="G88" s="223"/>
      <c r="H88" s="222"/>
      <c r="I88" s="224"/>
    </row>
    <row r="89" spans="1:9" x14ac:dyDescent="0.3">
      <c r="A89" s="221"/>
      <c r="B89" s="221"/>
      <c r="C89" s="222"/>
      <c r="D89" s="223"/>
      <c r="E89" s="223"/>
      <c r="F89" s="223"/>
      <c r="G89" s="223"/>
      <c r="H89" s="222"/>
      <c r="I89" s="224"/>
    </row>
    <row r="90" spans="1:9" x14ac:dyDescent="0.3">
      <c r="A90" s="221"/>
      <c r="B90" s="221"/>
      <c r="C90" s="222"/>
      <c r="D90" s="223"/>
      <c r="E90" s="223"/>
      <c r="F90" s="223"/>
      <c r="G90" s="223"/>
      <c r="H90" s="222"/>
      <c r="I90" s="224"/>
    </row>
    <row r="250" spans="1:1" x14ac:dyDescent="0.3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RD</vt:lpstr>
      <vt:lpstr>Ferrous Gluconate</vt:lpstr>
      <vt:lpstr>SST </vt:lpstr>
      <vt:lpstr>Niacinamide BP</vt:lpstr>
      <vt:lpstr>Pyridoxine HCl BP</vt:lpstr>
      <vt:lpstr>Thiamine</vt:lpstr>
      <vt:lpstr>Riboflavin BP</vt:lpstr>
      <vt:lpstr>'Ferrous Gluconate'!Print_Area</vt:lpstr>
      <vt:lpstr>'Niacinamide BP'!Print_Area</vt:lpstr>
      <vt:lpstr>'Pyridoxine HCl BP'!Print_Area</vt:lpstr>
      <vt:lpstr>RD!Print_Area</vt:lpstr>
      <vt:lpstr>'Riboflavin BP'!Print_Area</vt:lpstr>
      <vt:lpstr>Thiamine!Print_Area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probook</cp:lastModifiedBy>
  <cp:lastPrinted>2015-12-10T08:25:42Z</cp:lastPrinted>
  <dcterms:created xsi:type="dcterms:W3CDTF">2005-07-05T10:19:27Z</dcterms:created>
  <dcterms:modified xsi:type="dcterms:W3CDTF">2015-12-18T10:23:41Z</dcterms:modified>
</cp:coreProperties>
</file>