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1"/>
  </bookViews>
  <sheets>
    <sheet name="RD " sheetId="12" r:id="rId1"/>
    <sheet name="Ferrous Gluconate" sheetId="10" r:id="rId2"/>
    <sheet name="SST " sheetId="16" r:id="rId3"/>
    <sheet name="Niacinamide BP" sheetId="14" r:id="rId4"/>
    <sheet name="Pyridoxine HCl BP" sheetId="13" r:id="rId5"/>
    <sheet name="Thiamine" sheetId="15" r:id="rId6"/>
    <sheet name="Riboflavin BP" sheetId="11" r:id="rId7"/>
  </sheets>
  <externalReferences>
    <externalReference r:id="rId8"/>
  </externalReferences>
  <definedNames>
    <definedName name="_xlnm.Print_Area" localSheetId="1">'Ferrous Gluconate'!$A$1:$H$81</definedName>
    <definedName name="_xlnm.Print_Area" localSheetId="3">'Niacinamide BP'!$A$1:$H$81</definedName>
    <definedName name="_xlnm.Print_Area" localSheetId="4">'Pyridoxine HCl BP'!$A$1:$H$81</definedName>
    <definedName name="_xlnm.Print_Area" localSheetId="0">'RD '!$A$1:$H$48</definedName>
    <definedName name="_xlnm.Print_Area" localSheetId="6">'Riboflavin BP'!$A$1:$H$81</definedName>
    <definedName name="_xlnm.Print_Area" localSheetId="5">Thiamine!$A$1:$H$81</definedName>
  </definedNames>
  <calcPr calcId="144525"/>
</workbook>
</file>

<file path=xl/calcChain.xml><?xml version="1.0" encoding="utf-8"?>
<calcChain xmlns="http://schemas.openxmlformats.org/spreadsheetml/2006/main">
  <c r="B93" i="16" l="1"/>
  <c r="E91" i="16"/>
  <c r="D91" i="16"/>
  <c r="C91" i="16"/>
  <c r="B91" i="16"/>
  <c r="B92" i="16" s="1"/>
  <c r="B81" i="16"/>
  <c r="B82" i="16" s="1"/>
  <c r="B80" i="16"/>
  <c r="B79" i="16"/>
  <c r="B73" i="16"/>
  <c r="E71" i="16"/>
  <c r="D71" i="16"/>
  <c r="C71" i="16"/>
  <c r="B71" i="16"/>
  <c r="B72" i="16" s="1"/>
  <c r="B62" i="16"/>
  <c r="B61" i="16"/>
  <c r="B60" i="16"/>
  <c r="B59" i="16"/>
  <c r="B53" i="16"/>
  <c r="E51" i="16"/>
  <c r="D51" i="16"/>
  <c r="C51" i="16"/>
  <c r="B51" i="16"/>
  <c r="B52" i="16" s="1"/>
  <c r="B41" i="16"/>
  <c r="B42" i="16" s="1"/>
  <c r="B40" i="16"/>
  <c r="B39" i="16"/>
  <c r="B33" i="16"/>
  <c r="E31" i="16"/>
  <c r="D31" i="16"/>
  <c r="C31" i="16"/>
  <c r="B31" i="16"/>
  <c r="B32" i="16" s="1"/>
  <c r="B22" i="16"/>
  <c r="B21" i="16"/>
  <c r="B20" i="16"/>
  <c r="B19" i="16"/>
  <c r="B18" i="16"/>
  <c r="B17" i="16"/>
  <c r="C77" i="15" l="1"/>
  <c r="H72" i="15"/>
  <c r="G72" i="15"/>
  <c r="B69" i="15"/>
  <c r="B70" i="15" s="1"/>
  <c r="H68" i="15"/>
  <c r="G68" i="15"/>
  <c r="H64" i="15"/>
  <c r="G64" i="15"/>
  <c r="E56" i="15"/>
  <c r="B55" i="15"/>
  <c r="B45" i="15"/>
  <c r="D48" i="15" s="1"/>
  <c r="F42" i="15"/>
  <c r="D42" i="15"/>
  <c r="G41" i="15"/>
  <c r="E41" i="15"/>
  <c r="B34" i="15"/>
  <c r="D44" i="15" s="1"/>
  <c r="D45" i="15" s="1"/>
  <c r="D46" i="15" s="1"/>
  <c r="B30" i="15"/>
  <c r="C77" i="14"/>
  <c r="H72" i="14"/>
  <c r="G72" i="14"/>
  <c r="B69" i="14"/>
  <c r="B70" i="14" s="1"/>
  <c r="H68" i="14"/>
  <c r="G68" i="14"/>
  <c r="H64" i="14"/>
  <c r="G64" i="14"/>
  <c r="E56" i="14"/>
  <c r="B55" i="14"/>
  <c r="B45" i="14"/>
  <c r="D48" i="14" s="1"/>
  <c r="F42" i="14"/>
  <c r="D42" i="14"/>
  <c r="G41" i="14"/>
  <c r="E41" i="14"/>
  <c r="B34" i="14"/>
  <c r="F44" i="14" s="1"/>
  <c r="F45" i="14" s="1"/>
  <c r="F46" i="14" s="1"/>
  <c r="B30" i="14"/>
  <c r="C77" i="13"/>
  <c r="H72" i="13"/>
  <c r="G72" i="13"/>
  <c r="B70" i="13"/>
  <c r="B69" i="13"/>
  <c r="H68" i="13"/>
  <c r="G68" i="13"/>
  <c r="H64" i="13"/>
  <c r="G64" i="13"/>
  <c r="E56" i="13"/>
  <c r="B55" i="13"/>
  <c r="D48" i="13"/>
  <c r="D49" i="13" s="1"/>
  <c r="B45" i="13"/>
  <c r="F44" i="13"/>
  <c r="F45" i="13" s="1"/>
  <c r="F42" i="13"/>
  <c r="D42" i="13"/>
  <c r="G41" i="13"/>
  <c r="E41" i="13"/>
  <c r="B34" i="13"/>
  <c r="D44" i="13" s="1"/>
  <c r="D45" i="13" s="1"/>
  <c r="D46" i="13" s="1"/>
  <c r="B30" i="13"/>
  <c r="C35" i="12"/>
  <c r="D33" i="12"/>
  <c r="C33" i="12"/>
  <c r="B33" i="12"/>
  <c r="C77" i="11"/>
  <c r="H72" i="11"/>
  <c r="G72" i="11"/>
  <c r="B69" i="11"/>
  <c r="B70" i="11" s="1"/>
  <c r="H68" i="11"/>
  <c r="G68" i="11"/>
  <c r="H64" i="11"/>
  <c r="G64" i="11"/>
  <c r="E56" i="11"/>
  <c r="B55" i="11"/>
  <c r="B45" i="11"/>
  <c r="D48" i="11" s="1"/>
  <c r="F42" i="11"/>
  <c r="D42" i="11"/>
  <c r="G41" i="11"/>
  <c r="E41" i="11"/>
  <c r="B34" i="11"/>
  <c r="F44" i="11" s="1"/>
  <c r="F45" i="11" s="1"/>
  <c r="F46" i="11" s="1"/>
  <c r="B30" i="11"/>
  <c r="C77" i="10"/>
  <c r="H72" i="10"/>
  <c r="G72" i="10"/>
  <c r="B69" i="10"/>
  <c r="H68" i="10"/>
  <c r="G68" i="10"/>
  <c r="H64" i="10"/>
  <c r="G64" i="10"/>
  <c r="D58" i="10"/>
  <c r="B58" i="10"/>
  <c r="E56" i="10"/>
  <c r="B55" i="10"/>
  <c r="B45" i="10"/>
  <c r="D48" i="10" s="1"/>
  <c r="F44" i="10"/>
  <c r="F45" i="10" s="1"/>
  <c r="F46" i="10" s="1"/>
  <c r="D44" i="10"/>
  <c r="D45" i="10" s="1"/>
  <c r="D46" i="10" s="1"/>
  <c r="F42" i="10"/>
  <c r="D42" i="10"/>
  <c r="G41" i="10"/>
  <c r="E41" i="10"/>
  <c r="B34" i="10"/>
  <c r="B30" i="10"/>
  <c r="B70" i="10" l="1"/>
  <c r="C37" i="12"/>
  <c r="C39" i="12" s="1"/>
  <c r="D49" i="15"/>
  <c r="E40" i="15"/>
  <c r="E38" i="15"/>
  <c r="E39" i="15"/>
  <c r="F44" i="15"/>
  <c r="F45" i="15" s="1"/>
  <c r="F46" i="15" s="1"/>
  <c r="D49" i="14"/>
  <c r="E40" i="14"/>
  <c r="E39" i="14"/>
  <c r="G39" i="14"/>
  <c r="G40" i="14"/>
  <c r="G38" i="14"/>
  <c r="G42" i="14" s="1"/>
  <c r="E38" i="14"/>
  <c r="D44" i="14"/>
  <c r="D45" i="14" s="1"/>
  <c r="D46" i="14" s="1"/>
  <c r="G39" i="13"/>
  <c r="G40" i="13"/>
  <c r="F46" i="13"/>
  <c r="G38" i="13"/>
  <c r="E39" i="13"/>
  <c r="E38" i="13"/>
  <c r="E40" i="13"/>
  <c r="E38" i="11"/>
  <c r="G40" i="11"/>
  <c r="G38" i="11"/>
  <c r="G42" i="11" s="1"/>
  <c r="D49" i="11"/>
  <c r="E40" i="11"/>
  <c r="G39" i="11"/>
  <c r="E39" i="11"/>
  <c r="D44" i="11"/>
  <c r="D45" i="11" s="1"/>
  <c r="D46" i="11" s="1"/>
  <c r="D49" i="10"/>
  <c r="E38" i="10"/>
  <c r="E40" i="10"/>
  <c r="G39" i="10"/>
  <c r="E39" i="10"/>
  <c r="G40" i="10"/>
  <c r="G38" i="10"/>
  <c r="G42" i="10" s="1"/>
  <c r="G39" i="15" l="1"/>
  <c r="G40" i="15"/>
  <c r="G38" i="15"/>
  <c r="D50" i="15" s="1"/>
  <c r="E42" i="15"/>
  <c r="D52" i="14"/>
  <c r="D50" i="14"/>
  <c r="E42" i="14"/>
  <c r="G42" i="13"/>
  <c r="D52" i="13"/>
  <c r="D50" i="13"/>
  <c r="E42" i="13"/>
  <c r="D50" i="11"/>
  <c r="E42" i="11"/>
  <c r="D52" i="11"/>
  <c r="E42" i="10"/>
  <c r="D52" i="10"/>
  <c r="D50" i="10"/>
  <c r="G42" i="15" l="1"/>
  <c r="D52" i="15"/>
  <c r="G71" i="15"/>
  <c r="H71" i="15" s="1"/>
  <c r="G66" i="15"/>
  <c r="H66" i="15" s="1"/>
  <c r="G62" i="15"/>
  <c r="H62" i="15" s="1"/>
  <c r="G69" i="15"/>
  <c r="H69" i="15" s="1"/>
  <c r="G70" i="15"/>
  <c r="H70" i="15" s="1"/>
  <c r="G67" i="15"/>
  <c r="H67" i="15" s="1"/>
  <c r="G65" i="15"/>
  <c r="H65" i="15" s="1"/>
  <c r="G63" i="15"/>
  <c r="H63" i="15" s="1"/>
  <c r="G61" i="15"/>
  <c r="H61" i="15" s="1"/>
  <c r="D51" i="15"/>
  <c r="G69" i="14"/>
  <c r="H69" i="14" s="1"/>
  <c r="G65" i="14"/>
  <c r="H65" i="14" s="1"/>
  <c r="G70" i="14"/>
  <c r="H70" i="14" s="1"/>
  <c r="G61" i="14"/>
  <c r="H61" i="14" s="1"/>
  <c r="G71" i="14"/>
  <c r="H71" i="14" s="1"/>
  <c r="G66" i="14"/>
  <c r="H66" i="14" s="1"/>
  <c r="G62" i="14"/>
  <c r="H62" i="14" s="1"/>
  <c r="G67" i="14"/>
  <c r="H67" i="14" s="1"/>
  <c r="G63" i="14"/>
  <c r="H63" i="14" s="1"/>
  <c r="D51" i="14"/>
  <c r="G71" i="13"/>
  <c r="H71" i="13" s="1"/>
  <c r="G66" i="13"/>
  <c r="H66" i="13" s="1"/>
  <c r="G62" i="13"/>
  <c r="H62" i="13" s="1"/>
  <c r="G69" i="13"/>
  <c r="H69" i="13" s="1"/>
  <c r="G70" i="13"/>
  <c r="H70" i="13" s="1"/>
  <c r="G67" i="13"/>
  <c r="H67" i="13" s="1"/>
  <c r="G65" i="13"/>
  <c r="H65" i="13" s="1"/>
  <c r="G63" i="13"/>
  <c r="H63" i="13" s="1"/>
  <c r="G61" i="13"/>
  <c r="H61" i="13" s="1"/>
  <c r="D51" i="13"/>
  <c r="G62" i="11"/>
  <c r="H62" i="11" s="1"/>
  <c r="G67" i="11"/>
  <c r="H67" i="11" s="1"/>
  <c r="G61" i="11"/>
  <c r="H61" i="11" s="1"/>
  <c r="G63" i="11"/>
  <c r="H63" i="11" s="1"/>
  <c r="G70" i="11"/>
  <c r="H70" i="11" s="1"/>
  <c r="G65" i="11"/>
  <c r="H65" i="11" s="1"/>
  <c r="D51" i="11"/>
  <c r="G71" i="11"/>
  <c r="H71" i="11" s="1"/>
  <c r="G66" i="11"/>
  <c r="H66" i="11" s="1"/>
  <c r="G69" i="11"/>
  <c r="H69" i="11" s="1"/>
  <c r="G61" i="10"/>
  <c r="H61" i="10" s="1"/>
  <c r="G63" i="10"/>
  <c r="H63" i="10" s="1"/>
  <c r="G67" i="10"/>
  <c r="H67" i="10" s="1"/>
  <c r="G71" i="10"/>
  <c r="H71" i="10" s="1"/>
  <c r="G66" i="10"/>
  <c r="H66" i="10" s="1"/>
  <c r="G62" i="10"/>
  <c r="H62" i="10" s="1"/>
  <c r="D51" i="10"/>
  <c r="G69" i="10"/>
  <c r="H69" i="10" s="1"/>
  <c r="G70" i="10"/>
  <c r="H70" i="10" s="1"/>
  <c r="G65" i="10"/>
  <c r="H65" i="10" s="1"/>
  <c r="H73" i="15" l="1"/>
  <c r="H75" i="15"/>
  <c r="H75" i="14"/>
  <c r="H73" i="14"/>
  <c r="H73" i="13"/>
  <c r="H75" i="13"/>
  <c r="H73" i="11"/>
  <c r="H75" i="11"/>
  <c r="H75" i="10"/>
  <c r="H73" i="10"/>
  <c r="G77" i="15" l="1"/>
  <c r="H74" i="15"/>
  <c r="H74" i="14"/>
  <c r="G77" i="14"/>
  <c r="G77" i="13"/>
  <c r="H74" i="13"/>
  <c r="G77" i="11"/>
  <c r="H74" i="11"/>
  <c r="H74" i="10"/>
  <c r="G77" i="10"/>
</calcChain>
</file>

<file path=xl/sharedStrings.xml><?xml version="1.0" encoding="utf-8"?>
<sst xmlns="http://schemas.openxmlformats.org/spreadsheetml/2006/main" count="584" uniqueCount="122">
  <si>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</si>
  <si>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</si>
  <si>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</si>
  <si>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</si>
  <si>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</si>
  <si>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Ferrous Gluconate, Thiamine Mononitrate BP, Riboflavin, Pyridoxine-HCl, Niacinamide &amp; Cyanocoblamine</t>
  </si>
  <si>
    <t>Laboratory Ref No:</t>
  </si>
  <si>
    <t>Active Ingredient:</t>
  </si>
  <si>
    <t>2015-01-28 12:56:47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</si>
  <si>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</si>
  <si>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</si>
  <si>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</si>
  <si>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</si>
  <si>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</si>
  <si>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</si>
  <si>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</si>
  <si>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</si>
  <si>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Name</t>
  </si>
  <si>
    <t>Date</t>
  </si>
  <si>
    <t>Signature</t>
  </si>
  <si>
    <t>Analysed by:</t>
  </si>
  <si>
    <t>Reviewed By:</t>
  </si>
  <si>
    <t>Analysis Report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</si>
  <si>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</si>
  <si>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</si>
  <si>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</si>
  <si>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</si>
  <si>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</si>
  <si>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</si>
  <si>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</si>
  <si>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</si>
  <si>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</si>
  <si>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</si>
  <si>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</si>
  <si>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</si>
  <si>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</si>
  <si>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</si>
  <si>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</si>
  <si>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</si>
  <si>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</si>
  <si>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</si>
  <si>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</si>
  <si>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</si>
  <si>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</si>
  <si>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</si>
  <si>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</si>
  <si>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</si>
  <si>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</si>
  <si>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</si>
  <si>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</si>
  <si>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</si>
  <si>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</si>
  <si>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</si>
  <si>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</si>
  <si>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</si>
  <si>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</si>
  <si>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</si>
  <si>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</si>
  <si>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</si>
  <si>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</si>
  <si>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</si>
  <si>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</si>
  <si>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</si>
  <si>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</si>
  <si>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</si>
  <si>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</si>
  <si>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</si>
  <si>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</si>
  <si>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</si>
  <si>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</si>
  <si>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</si>
  <si>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</si>
  <si>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</si>
  <si>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</si>
  <si>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</si>
  <si>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</si>
  <si>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</si>
  <si>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</si>
  <si>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</si>
  <si>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</si>
  <si>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</si>
  <si>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</si>
  <si>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</si>
  <si>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</si>
  <si>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</si>
  <si>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</si>
  <si>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</si>
  <si>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</si>
  <si>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</si>
  <si>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</si>
  <si>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</si>
  <si>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Niacinamide</t>
  </si>
  <si>
    <t>Pyridoxine-HCl</t>
  </si>
  <si>
    <t xml:space="preserve"> Pyridoxine-HCl</t>
  </si>
  <si>
    <t>Riboflavin</t>
  </si>
  <si>
    <t>Ferrous Gluconate</t>
  </si>
  <si>
    <t>Thiamine Nitrate</t>
  </si>
  <si>
    <t>Thiamine Mononitrate</t>
  </si>
  <si>
    <t>HAEMOGLOW SYRUP 200ml</t>
  </si>
  <si>
    <t>NDQD201501047</t>
  </si>
  <si>
    <t>FG-14076</t>
  </si>
  <si>
    <t>T19-1</t>
  </si>
  <si>
    <t>14-0468</t>
  </si>
  <si>
    <t>Pyridoxine HCl</t>
  </si>
  <si>
    <t>P20-1</t>
  </si>
  <si>
    <t>H201410011FM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</si>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</sst>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000000"/>
    <numFmt numFmtId="166" formatCode="0.0000"/>
    <numFmt numFmtId="167" formatCode="0.000"/>
    <numFmt numFmtId="168" formatCode="[$-409]d/mmm/yy;@"/>
    <numFmt numFmtId="169" formatCode="dd\-mmm\-yy"/>
    <numFmt numFmtId="170" formatCode="0.0000\ &quot;mg&quot;"/>
    <numFmt numFmtId="171" formatCode="0.0\ &quot;mL&quot;"/>
    <numFmt numFmtId="172" formatCode="0.0000\ &quot;g&quot;"/>
    <numFmt numFmtId="173" formatCode="0.0\ &quot;mg&quot;"/>
    <numFmt numFmtId="174" formatCode="0.0%"/>
  </numFmts>
  <fonts count="25" x14ac:knownFonts="1">
    <font>
      <sz val="10"/>
      <color rgb="FF000000"/>
      <name val="Arial"/>
    </font>
    <font>
      <sz val="11"/>
      <color rgb="FF000000"/>
      <name val="Calibri"/>
      <family val="2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u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</fills>
  <borders count="5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2" fillId="2" borderId="0"/>
  </cellStyleXfs>
  <cellXfs count="252">
    <xf numFmtId="0" fontId="0" fillId="2" borderId="0" xfId="0" applyFill="1"/>
    <xf numFmtId="0" fontId="1" fillId="2" borderId="0" xfId="0" applyFont="1" applyFill="1"/>
    <xf numFmtId="2" fontId="4" fillId="2" borderId="1" xfId="0" applyNumberFormat="1" applyFont="1" applyFill="1" applyBorder="1" applyAlignment="1">
      <alignment horizontal="center" wrapText="1"/>
    </xf>
    <xf numFmtId="2" fontId="4" fillId="2" borderId="5" xfId="0" applyNumberFormat="1" applyFont="1" applyFill="1" applyBorder="1" applyAlignment="1">
      <alignment horizontal="center" wrapText="1"/>
    </xf>
    <xf numFmtId="2" fontId="6" fillId="2" borderId="0" xfId="0" applyNumberFormat="1" applyFont="1" applyFill="1" applyAlignment="1">
      <alignment horizontal="center"/>
    </xf>
    <xf numFmtId="164" fontId="5" fillId="3" borderId="6" xfId="0" applyNumberFormat="1" applyFont="1" applyFill="1" applyBorder="1" applyAlignment="1" applyProtection="1">
      <alignment horizontal="center"/>
      <protection locked="0"/>
    </xf>
    <xf numFmtId="164" fontId="5" fillId="3" borderId="7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164" fontId="5" fillId="3" borderId="9" xfId="0" applyNumberFormat="1" applyFont="1" applyFill="1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center"/>
    </xf>
    <xf numFmtId="164" fontId="5" fillId="2" borderId="10" xfId="0" applyNumberFormat="1" applyFont="1" applyFill="1" applyBorder="1" applyAlignment="1">
      <alignment horizontal="center"/>
    </xf>
    <xf numFmtId="165" fontId="4" fillId="4" borderId="6" xfId="0" applyNumberFormat="1" applyFont="1" applyFill="1" applyBorder="1" applyAlignment="1">
      <alignment horizontal="center"/>
    </xf>
    <xf numFmtId="165" fontId="6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165" fontId="5" fillId="2" borderId="6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7" fillId="2" borderId="0" xfId="0" applyNumberFormat="1" applyFont="1" applyFill="1" applyAlignment="1">
      <alignment horizontal="center"/>
    </xf>
    <xf numFmtId="2" fontId="5" fillId="2" borderId="6" xfId="0" applyNumberFormat="1" applyFont="1" applyFill="1" applyBorder="1" applyAlignment="1">
      <alignment horizontal="center" wrapText="1"/>
    </xf>
    <xf numFmtId="166" fontId="4" fillId="4" borderId="3" xfId="0" applyNumberFormat="1" applyFont="1" applyFill="1" applyBorder="1" applyAlignment="1">
      <alignment horizontal="center" vertical="center"/>
    </xf>
    <xf numFmtId="166" fontId="6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wrapText="1"/>
    </xf>
    <xf numFmtId="0" fontId="7" fillId="2" borderId="11" xfId="0" applyFont="1" applyFill="1" applyBorder="1"/>
    <xf numFmtId="0" fontId="7" fillId="2" borderId="0" xfId="0" applyFont="1" applyFill="1" applyAlignment="1">
      <alignment horizontal="center"/>
    </xf>
    <xf numFmtId="0" fontId="7" fillId="2" borderId="0" xfId="0" applyFont="1" applyFill="1"/>
    <xf numFmtId="10" fontId="7" fillId="2" borderId="11" xfId="0" applyNumberFormat="1" applyFont="1" applyFill="1" applyBorder="1"/>
    <xf numFmtId="0" fontId="0" fillId="2" borderId="0" xfId="0" applyFill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0" fontId="5" fillId="2" borderId="12" xfId="0" applyFont="1" applyFill="1" applyBorder="1"/>
    <xf numFmtId="0" fontId="4" fillId="2" borderId="13" xfId="0" applyFont="1" applyFill="1" applyBorder="1"/>
    <xf numFmtId="0" fontId="4" fillId="2" borderId="0" xfId="0" applyFont="1" applyFill="1"/>
    <xf numFmtId="0" fontId="5" fillId="2" borderId="13" xfId="0" applyFont="1" applyFill="1" applyBorder="1"/>
    <xf numFmtId="2" fontId="7" fillId="2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/>
    </xf>
    <xf numFmtId="167" fontId="7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7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5" fillId="2" borderId="0" xfId="0" applyFont="1" applyFill="1" applyProtection="1">
      <protection locked="0"/>
    </xf>
    <xf numFmtId="168" fontId="5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Alignment="1">
      <alignment horizontal="left"/>
    </xf>
    <xf numFmtId="169" fontId="12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/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vertical="center" wrapText="1"/>
    </xf>
    <xf numFmtId="0" fontId="17" fillId="2" borderId="0" xfId="0" applyFont="1" applyFill="1"/>
    <xf numFmtId="0" fontId="2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14" xfId="0" applyFont="1" applyFill="1" applyBorder="1" applyAlignment="1">
      <alignment horizontal="right"/>
    </xf>
    <xf numFmtId="0" fontId="12" fillId="2" borderId="8" xfId="0" applyFont="1" applyFill="1" applyBorder="1" applyAlignment="1">
      <alignment horizontal="right"/>
    </xf>
    <xf numFmtId="0" fontId="13" fillId="2" borderId="15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right"/>
    </xf>
    <xf numFmtId="1" fontId="13" fillId="5" borderId="20" xfId="0" applyNumberFormat="1" applyFont="1" applyFill="1" applyBorder="1" applyAlignment="1">
      <alignment horizontal="center"/>
    </xf>
    <xf numFmtId="167" fontId="13" fillId="5" borderId="21" xfId="0" applyNumberFormat="1" applyFont="1" applyFill="1" applyBorder="1" applyAlignment="1">
      <alignment horizontal="center"/>
    </xf>
    <xf numFmtId="2" fontId="12" fillId="5" borderId="7" xfId="0" applyNumberFormat="1" applyFont="1" applyFill="1" applyBorder="1" applyAlignment="1">
      <alignment horizontal="center"/>
    </xf>
    <xf numFmtId="2" fontId="12" fillId="6" borderId="7" xfId="0" applyNumberFormat="1" applyFont="1" applyFill="1" applyBorder="1" applyAlignment="1">
      <alignment horizontal="center"/>
    </xf>
    <xf numFmtId="2" fontId="12" fillId="5" borderId="9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right"/>
    </xf>
    <xf numFmtId="0" fontId="12" fillId="2" borderId="9" xfId="0" applyFont="1" applyFill="1" applyBorder="1" applyAlignment="1">
      <alignment horizontal="right"/>
    </xf>
    <xf numFmtId="0" fontId="12" fillId="2" borderId="22" xfId="0" applyFont="1" applyFill="1" applyBorder="1" applyAlignment="1">
      <alignment horizontal="right"/>
    </xf>
    <xf numFmtId="10" fontId="12" fillId="5" borderId="7" xfId="0" applyNumberFormat="1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13" fillId="2" borderId="23" xfId="0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167" fontId="13" fillId="5" borderId="26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2" fillId="2" borderId="11" xfId="0" applyFont="1" applyFill="1" applyBorder="1"/>
    <xf numFmtId="0" fontId="12" fillId="2" borderId="11" xfId="0" applyFont="1" applyFill="1" applyBorder="1" applyAlignment="1">
      <alignment horizontal="center"/>
    </xf>
    <xf numFmtId="167" fontId="12" fillId="2" borderId="17" xfId="0" applyNumberFormat="1" applyFont="1" applyFill="1" applyBorder="1" applyAlignment="1">
      <alignment horizontal="center"/>
    </xf>
    <xf numFmtId="167" fontId="12" fillId="2" borderId="28" xfId="0" applyNumberFormat="1" applyFont="1" applyFill="1" applyBorder="1" applyAlignment="1">
      <alignment horizontal="center"/>
    </xf>
    <xf numFmtId="167" fontId="12" fillId="2" borderId="29" xfId="0" applyNumberFormat="1" applyFont="1" applyFill="1" applyBorder="1" applyAlignment="1">
      <alignment horizontal="center"/>
    </xf>
    <xf numFmtId="0" fontId="13" fillId="2" borderId="30" xfId="0" applyFont="1" applyFill="1" applyBorder="1"/>
    <xf numFmtId="0" fontId="13" fillId="2" borderId="31" xfId="0" applyFont="1" applyFill="1" applyBorder="1"/>
    <xf numFmtId="0" fontId="12" fillId="2" borderId="0" xfId="0" applyFont="1" applyFill="1" applyAlignment="1" applyProtection="1">
      <alignment horizontal="center"/>
      <protection locked="0"/>
    </xf>
    <xf numFmtId="167" fontId="12" fillId="2" borderId="27" xfId="0" applyNumberFormat="1" applyFont="1" applyFill="1" applyBorder="1" applyAlignment="1">
      <alignment horizontal="center"/>
    </xf>
    <xf numFmtId="167" fontId="12" fillId="2" borderId="32" xfId="0" applyNumberFormat="1" applyFont="1" applyFill="1" applyBorder="1" applyAlignment="1">
      <alignment horizontal="center"/>
    </xf>
    <xf numFmtId="167" fontId="12" fillId="2" borderId="33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14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0" fontId="12" fillId="2" borderId="12" xfId="0" applyFont="1" applyFill="1" applyBorder="1"/>
    <xf numFmtId="0" fontId="12" fillId="2" borderId="13" xfId="0" applyFont="1" applyFill="1" applyBorder="1"/>
    <xf numFmtId="171" fontId="13" fillId="2" borderId="0" xfId="0" applyNumberFormat="1" applyFont="1" applyFill="1" applyAlignment="1">
      <alignment horizontal="center"/>
    </xf>
    <xf numFmtId="10" fontId="12" fillId="2" borderId="15" xfId="0" applyNumberFormat="1" applyFont="1" applyFill="1" applyBorder="1" applyAlignment="1">
      <alignment horizontal="center" vertical="center"/>
    </xf>
    <xf numFmtId="10" fontId="12" fillId="2" borderId="10" xfId="0" applyNumberFormat="1" applyFont="1" applyFill="1" applyBorder="1" applyAlignment="1">
      <alignment horizontal="center" vertical="center"/>
    </xf>
    <xf numFmtId="10" fontId="12" fillId="2" borderId="35" xfId="0" applyNumberFormat="1" applyFont="1" applyFill="1" applyBorder="1" applyAlignment="1">
      <alignment horizontal="center" vertical="center"/>
    </xf>
    <xf numFmtId="2" fontId="12" fillId="2" borderId="23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1" fontId="13" fillId="5" borderId="36" xfId="0" applyNumberFormat="1" applyFont="1" applyFill="1" applyBorder="1" applyAlignment="1">
      <alignment horizontal="center"/>
    </xf>
    <xf numFmtId="0" fontId="12" fillId="2" borderId="37" xfId="0" applyFont="1" applyFill="1" applyBorder="1" applyAlignment="1">
      <alignment horizontal="right"/>
    </xf>
    <xf numFmtId="0" fontId="12" fillId="2" borderId="16" xfId="0" applyFont="1" applyFill="1" applyBorder="1" applyAlignment="1">
      <alignment horizontal="right"/>
    </xf>
    <xf numFmtId="2" fontId="12" fillId="5" borderId="38" xfId="0" applyNumberFormat="1" applyFont="1" applyFill="1" applyBorder="1" applyAlignment="1">
      <alignment horizontal="center"/>
    </xf>
    <xf numFmtId="2" fontId="12" fillId="6" borderId="38" xfId="0" applyNumberFormat="1" applyFont="1" applyFill="1" applyBorder="1" applyAlignment="1">
      <alignment horizontal="center"/>
    </xf>
    <xf numFmtId="0" fontId="12" fillId="2" borderId="36" xfId="0" applyFont="1" applyFill="1" applyBorder="1" applyAlignment="1">
      <alignment horizontal="right"/>
    </xf>
    <xf numFmtId="2" fontId="12" fillId="5" borderId="17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right"/>
    </xf>
    <xf numFmtId="167" fontId="13" fillId="6" borderId="5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right"/>
    </xf>
    <xf numFmtId="172" fontId="13" fillId="2" borderId="0" xfId="0" applyNumberFormat="1" applyFont="1" applyFill="1" applyAlignment="1">
      <alignment horizontal="center"/>
    </xf>
    <xf numFmtId="0" fontId="12" fillId="2" borderId="12" xfId="0" applyFont="1" applyFill="1" applyBorder="1" applyProtection="1">
      <protection locked="0"/>
    </xf>
    <xf numFmtId="0" fontId="13" fillId="2" borderId="13" xfId="0" applyFont="1" applyFill="1" applyBorder="1" applyProtection="1">
      <protection locked="0"/>
    </xf>
    <xf numFmtId="0" fontId="18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18" fillId="2" borderId="0" xfId="0" applyFont="1" applyFill="1"/>
    <xf numFmtId="169" fontId="18" fillId="3" borderId="0" xfId="0" applyNumberFormat="1" applyFont="1" applyFill="1" applyAlignment="1" applyProtection="1">
      <alignment horizontal="left"/>
      <protection locked="0"/>
    </xf>
    <xf numFmtId="0" fontId="19" fillId="3" borderId="15" xfId="0" applyFont="1" applyFill="1" applyBorder="1" applyAlignment="1" applyProtection="1">
      <alignment horizontal="center"/>
      <protection locked="0"/>
    </xf>
    <xf numFmtId="0" fontId="19" fillId="3" borderId="10" xfId="0" applyFont="1" applyFill="1" applyBorder="1" applyAlignment="1" applyProtection="1">
      <alignment horizontal="center"/>
      <protection locked="0"/>
    </xf>
    <xf numFmtId="0" fontId="19" fillId="3" borderId="39" xfId="0" applyFont="1" applyFill="1" applyBorder="1" applyAlignment="1" applyProtection="1">
      <alignment horizontal="center"/>
      <protection locked="0"/>
    </xf>
    <xf numFmtId="0" fontId="19" fillId="3" borderId="8" xfId="0" applyFont="1" applyFill="1" applyBorder="1" applyAlignment="1" applyProtection="1">
      <alignment horizontal="center"/>
      <protection locked="0"/>
    </xf>
    <xf numFmtId="0" fontId="19" fillId="3" borderId="40" xfId="0" applyFont="1" applyFill="1" applyBorder="1" applyAlignment="1" applyProtection="1">
      <alignment horizontal="center"/>
      <protection locked="0"/>
    </xf>
    <xf numFmtId="0" fontId="19" fillId="3" borderId="5" xfId="0" applyFont="1" applyFill="1" applyBorder="1" applyAlignment="1" applyProtection="1">
      <alignment horizontal="center"/>
      <protection locked="0"/>
    </xf>
    <xf numFmtId="0" fontId="19" fillId="3" borderId="41" xfId="0" applyFont="1" applyFill="1" applyBorder="1" applyAlignment="1" applyProtection="1">
      <alignment horizontal="center"/>
      <protection locked="0"/>
    </xf>
    <xf numFmtId="0" fontId="19" fillId="3" borderId="38" xfId="0" applyFont="1" applyFill="1" applyBorder="1" applyAlignment="1" applyProtection="1">
      <alignment horizontal="center"/>
      <protection locked="0"/>
    </xf>
    <xf numFmtId="171" fontId="19" fillId="3" borderId="0" xfId="0" applyNumberFormat="1" applyFont="1" applyFill="1" applyAlignment="1" applyProtection="1">
      <alignment horizontal="center"/>
      <protection locked="0"/>
    </xf>
    <xf numFmtId="173" fontId="19" fillId="3" borderId="0" xfId="0" applyNumberFormat="1" applyFont="1" applyFill="1" applyAlignment="1" applyProtection="1">
      <alignment horizontal="center"/>
      <protection locked="0"/>
    </xf>
    <xf numFmtId="0" fontId="19" fillId="3" borderId="14" xfId="0" applyFont="1" applyFill="1" applyBorder="1" applyAlignment="1" applyProtection="1">
      <alignment horizontal="center"/>
      <protection locked="0"/>
    </xf>
    <xf numFmtId="0" fontId="19" fillId="3" borderId="34" xfId="0" applyFont="1" applyFill="1" applyBorder="1" applyAlignment="1" applyProtection="1">
      <alignment horizontal="center"/>
      <protection locked="0"/>
    </xf>
    <xf numFmtId="2" fontId="18" fillId="2" borderId="35" xfId="0" applyNumberFormat="1" applyFont="1" applyFill="1" applyBorder="1" applyAlignment="1">
      <alignment horizontal="center"/>
    </xf>
    <xf numFmtId="10" fontId="19" fillId="6" borderId="19" xfId="0" applyNumberFormat="1" applyFont="1" applyFill="1" applyBorder="1" applyAlignment="1">
      <alignment horizontal="center"/>
    </xf>
    <xf numFmtId="10" fontId="19" fillId="5" borderId="42" xfId="0" applyNumberFormat="1" applyFont="1" applyFill="1" applyBorder="1" applyAlignment="1">
      <alignment horizontal="center"/>
    </xf>
    <xf numFmtId="0" fontId="19" fillId="6" borderId="43" xfId="0" applyFont="1" applyFill="1" applyBorder="1" applyAlignment="1">
      <alignment horizontal="center"/>
    </xf>
    <xf numFmtId="2" fontId="19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74" fontId="19" fillId="2" borderId="0" xfId="0" applyNumberFormat="1" applyFont="1" applyFill="1" applyAlignment="1">
      <alignment horizontal="center"/>
    </xf>
    <xf numFmtId="166" fontId="13" fillId="2" borderId="0" xfId="0" applyNumberFormat="1" applyFont="1" applyFill="1" applyAlignment="1" applyProtection="1">
      <alignment horizontal="center"/>
      <protection locked="0"/>
    </xf>
    <xf numFmtId="0" fontId="18" fillId="2" borderId="0" xfId="0" applyFont="1" applyFill="1" applyProtection="1">
      <protection locked="0"/>
    </xf>
    <xf numFmtId="166" fontId="19" fillId="3" borderId="39" xfId="0" applyNumberFormat="1" applyFont="1" applyFill="1" applyBorder="1" applyAlignment="1" applyProtection="1">
      <alignment horizontal="center"/>
      <protection locked="0"/>
    </xf>
    <xf numFmtId="166" fontId="19" fillId="3" borderId="8" xfId="0" applyNumberFormat="1" applyFont="1" applyFill="1" applyBorder="1" applyAlignment="1" applyProtection="1">
      <alignment horizontal="center"/>
      <protection locked="0"/>
    </xf>
    <xf numFmtId="166" fontId="12" fillId="2" borderId="27" xfId="0" applyNumberFormat="1" applyFont="1" applyFill="1" applyBorder="1" applyAlignment="1">
      <alignment horizontal="center"/>
    </xf>
    <xf numFmtId="166" fontId="12" fillId="2" borderId="32" xfId="0" applyNumberFormat="1" applyFont="1" applyFill="1" applyBorder="1" applyAlignment="1">
      <alignment horizontal="center"/>
    </xf>
    <xf numFmtId="166" fontId="12" fillId="2" borderId="33" xfId="0" applyNumberFormat="1" applyFont="1" applyFill="1" applyBorder="1" applyAlignment="1">
      <alignment horizontal="center"/>
    </xf>
    <xf numFmtId="166" fontId="13" fillId="5" borderId="26" xfId="0" applyNumberFormat="1" applyFont="1" applyFill="1" applyBorder="1" applyAlignment="1">
      <alignment horizontal="center"/>
    </xf>
    <xf numFmtId="166" fontId="12" fillId="2" borderId="17" xfId="0" applyNumberFormat="1" applyFont="1" applyFill="1" applyBorder="1" applyAlignment="1">
      <alignment horizontal="center"/>
    </xf>
    <xf numFmtId="166" fontId="12" fillId="2" borderId="28" xfId="0" applyNumberFormat="1" applyFont="1" applyFill="1" applyBorder="1" applyAlignment="1">
      <alignment horizontal="center"/>
    </xf>
    <xf numFmtId="166" fontId="12" fillId="2" borderId="29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8" fillId="3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>
      <alignment horizontal="center"/>
    </xf>
    <xf numFmtId="0" fontId="2" fillId="2" borderId="11" xfId="0" applyFont="1" applyFill="1" applyBorder="1" applyAlignment="1">
      <alignment horizontal="left" vertical="center" wrapText="1"/>
    </xf>
    <xf numFmtId="166" fontId="19" fillId="3" borderId="14" xfId="0" applyNumberFormat="1" applyFont="1" applyFill="1" applyBorder="1" applyAlignment="1" applyProtection="1">
      <alignment horizontal="center"/>
      <protection locked="0"/>
    </xf>
    <xf numFmtId="166" fontId="19" fillId="3" borderId="34" xfId="0" applyNumberFormat="1" applyFont="1" applyFill="1" applyBorder="1" applyAlignment="1" applyProtection="1">
      <alignment horizontal="center"/>
      <protection locked="0"/>
    </xf>
    <xf numFmtId="0" fontId="6" fillId="2" borderId="0" xfId="1" applyFont="1" applyFill="1"/>
    <xf numFmtId="0" fontId="7" fillId="2" borderId="0" xfId="1" applyFont="1" applyFill="1"/>
    <xf numFmtId="0" fontId="7" fillId="2" borderId="0" xfId="1" applyFont="1" applyFill="1" applyAlignment="1">
      <alignment horizontal="right"/>
    </xf>
    <xf numFmtId="0" fontId="23" fillId="2" borderId="0" xfId="1" applyFont="1" applyFill="1"/>
    <xf numFmtId="0" fontId="23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4" fillId="2" borderId="0" xfId="1" applyFont="1" applyFill="1" applyAlignment="1">
      <alignment horizontal="center"/>
    </xf>
    <xf numFmtId="0" fontId="5" fillId="2" borderId="0" xfId="1" applyFont="1" applyFill="1"/>
    <xf numFmtId="0" fontId="4" fillId="2" borderId="0" xfId="1" applyFont="1" applyFill="1"/>
    <xf numFmtId="2" fontId="4" fillId="2" borderId="0" xfId="1" applyNumberFormat="1" applyFont="1" applyFill="1" applyAlignment="1">
      <alignment horizontal="center"/>
    </xf>
    <xf numFmtId="164" fontId="4" fillId="2" borderId="0" xfId="1" applyNumberFormat="1" applyFont="1" applyFill="1" applyAlignment="1">
      <alignment horizontal="center"/>
    </xf>
    <xf numFmtId="0" fontId="4" fillId="2" borderId="45" xfId="1" applyFont="1" applyFill="1" applyBorder="1" applyAlignment="1">
      <alignment horizontal="center"/>
    </xf>
    <xf numFmtId="0" fontId="4" fillId="2" borderId="46" xfId="1" applyFont="1" applyFill="1" applyBorder="1" applyAlignment="1">
      <alignment horizontal="center"/>
    </xf>
    <xf numFmtId="0" fontId="5" fillId="2" borderId="47" xfId="1" applyFont="1" applyFill="1" applyBorder="1" applyAlignment="1">
      <alignment horizontal="center"/>
    </xf>
    <xf numFmtId="0" fontId="24" fillId="3" borderId="47" xfId="1" applyFont="1" applyFill="1" applyBorder="1" applyAlignment="1" applyProtection="1">
      <alignment horizontal="center"/>
      <protection locked="0"/>
    </xf>
    <xf numFmtId="2" fontId="24" fillId="3" borderId="47" xfId="1" applyNumberFormat="1" applyFont="1" applyFill="1" applyBorder="1" applyAlignment="1" applyProtection="1">
      <alignment horizontal="center"/>
      <protection locked="0"/>
    </xf>
    <xf numFmtId="2" fontId="24" fillId="3" borderId="48" xfId="1" applyNumberFormat="1" applyFont="1" applyFill="1" applyBorder="1" applyAlignment="1" applyProtection="1">
      <alignment horizontal="center"/>
      <protection locked="0"/>
    </xf>
    <xf numFmtId="0" fontId="24" fillId="3" borderId="49" xfId="1" applyFont="1" applyFill="1" applyBorder="1" applyAlignment="1" applyProtection="1">
      <alignment horizontal="center"/>
      <protection locked="0"/>
    </xf>
    <xf numFmtId="2" fontId="24" fillId="3" borderId="49" xfId="1" applyNumberFormat="1" applyFont="1" applyFill="1" applyBorder="1" applyAlignment="1" applyProtection="1">
      <alignment horizontal="center"/>
      <protection locked="0"/>
    </xf>
    <xf numFmtId="0" fontId="5" fillId="2" borderId="48" xfId="1" applyFont="1" applyFill="1" applyBorder="1"/>
    <xf numFmtId="1" fontId="4" fillId="7" borderId="46" xfId="1" applyNumberFormat="1" applyFont="1" applyFill="1" applyBorder="1" applyAlignment="1">
      <alignment horizontal="center"/>
    </xf>
    <xf numFmtId="1" fontId="4" fillId="7" borderId="45" xfId="1" applyNumberFormat="1" applyFont="1" applyFill="1" applyBorder="1" applyAlignment="1">
      <alignment horizontal="center"/>
    </xf>
    <xf numFmtId="2" fontId="4" fillId="7" borderId="45" xfId="1" applyNumberFormat="1" applyFont="1" applyFill="1" applyBorder="1" applyAlignment="1">
      <alignment horizontal="center"/>
    </xf>
    <xf numFmtId="0" fontId="5" fillId="2" borderId="47" xfId="1" applyFont="1" applyFill="1" applyBorder="1"/>
    <xf numFmtId="10" fontId="4" fillId="4" borderId="45" xfId="1" applyNumberFormat="1" applyFont="1" applyFill="1" applyBorder="1" applyAlignment="1">
      <alignment horizontal="center"/>
    </xf>
    <xf numFmtId="174" fontId="4" fillId="2" borderId="0" xfId="1" applyNumberFormat="1" applyFont="1" applyFill="1" applyAlignment="1">
      <alignment horizontal="center"/>
    </xf>
    <xf numFmtId="0" fontId="5" fillId="2" borderId="50" xfId="1" applyFont="1" applyFill="1" applyBorder="1"/>
    <xf numFmtId="0" fontId="5" fillId="2" borderId="49" xfId="1" applyFont="1" applyFill="1" applyBorder="1"/>
    <xf numFmtId="0" fontId="4" fillId="7" borderId="45" xfId="1" applyFont="1" applyFill="1" applyBorder="1" applyAlignment="1">
      <alignment horizontal="center"/>
    </xf>
    <xf numFmtId="0" fontId="4" fillId="2" borderId="12" xfId="1" applyFont="1" applyFill="1" applyBorder="1" applyAlignment="1">
      <alignment horizontal="center"/>
    </xf>
    <xf numFmtId="0" fontId="5" fillId="2" borderId="12" xfId="1" applyFont="1" applyFill="1" applyBorder="1"/>
    <xf numFmtId="0" fontId="5" fillId="2" borderId="51" xfId="1" applyFont="1" applyFill="1" applyBorder="1"/>
    <xf numFmtId="0" fontId="5" fillId="2" borderId="0" xfId="1" applyFont="1" applyFill="1" applyAlignment="1" applyProtection="1">
      <alignment horizontal="left"/>
      <protection locked="0"/>
    </xf>
    <xf numFmtId="0" fontId="5" fillId="2" borderId="0" xfId="1" applyFont="1" applyFill="1" applyProtection="1">
      <protection locked="0"/>
    </xf>
    <xf numFmtId="0" fontId="7" fillId="2" borderId="11" xfId="1" applyFont="1" applyFill="1" applyBorder="1"/>
    <xf numFmtId="0" fontId="7" fillId="2" borderId="0" xfId="1" applyFont="1" applyFill="1" applyAlignment="1">
      <alignment horizontal="center"/>
    </xf>
    <xf numFmtId="10" fontId="7" fillId="2" borderId="11" xfId="1" applyNumberFormat="1" applyFont="1" applyFill="1" applyBorder="1"/>
    <xf numFmtId="0" fontId="22" fillId="2" borderId="0" xfId="1" applyFill="1"/>
    <xf numFmtId="0" fontId="6" fillId="2" borderId="4" xfId="1" applyFont="1" applyFill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right"/>
    </xf>
    <xf numFmtId="0" fontId="7" fillId="2" borderId="12" xfId="1" applyFont="1" applyFill="1" applyBorder="1"/>
    <xf numFmtId="0" fontId="6" fillId="2" borderId="13" xfId="1" applyFont="1" applyFill="1" applyBorder="1"/>
    <xf numFmtId="0" fontId="7" fillId="2" borderId="13" xfId="1" applyFont="1" applyFill="1" applyBorder="1"/>
    <xf numFmtId="164" fontId="13" fillId="5" borderId="36" xfId="0" applyNumberFormat="1" applyFont="1" applyFill="1" applyBorder="1" applyAlignment="1">
      <alignment horizontal="center"/>
    </xf>
    <xf numFmtId="164" fontId="13" fillId="5" borderId="21" xfId="0" applyNumberFormat="1" applyFont="1" applyFill="1" applyBorder="1" applyAlignment="1">
      <alignment horizontal="center"/>
    </xf>
    <xf numFmtId="164" fontId="13" fillId="5" borderId="20" xfId="0" applyNumberFormat="1" applyFont="1" applyFill="1" applyBorder="1" applyAlignment="1">
      <alignment horizontal="center"/>
    </xf>
    <xf numFmtId="164" fontId="13" fillId="6" borderId="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/>
    </xf>
    <xf numFmtId="0" fontId="13" fillId="2" borderId="44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8" fillId="3" borderId="0" xfId="0" applyFont="1" applyFill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164" fontId="19" fillId="3" borderId="23" xfId="0" applyNumberFormat="1" applyFont="1" applyFill="1" applyBorder="1" applyAlignment="1" applyProtection="1">
      <alignment horizontal="center" vertical="center"/>
      <protection locked="0"/>
    </xf>
    <xf numFmtId="164" fontId="19" fillId="3" borderId="24" xfId="0" applyNumberFormat="1" applyFont="1" applyFill="1" applyBorder="1" applyAlignment="1" applyProtection="1">
      <alignment horizontal="center" vertical="center"/>
      <protection locked="0"/>
    </xf>
    <xf numFmtId="164" fontId="19" fillId="3" borderId="25" xfId="0" applyNumberFormat="1" applyFont="1" applyFill="1" applyBorder="1" applyAlignment="1" applyProtection="1">
      <alignment horizontal="center" vertical="center"/>
      <protection locked="0"/>
    </xf>
    <xf numFmtId="0" fontId="13" fillId="2" borderId="3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left" vertical="center" wrapText="1"/>
    </xf>
    <xf numFmtId="0" fontId="3" fillId="2" borderId="0" xfId="1" applyFont="1" applyFill="1" applyAlignment="1">
      <alignment horizontal="center"/>
    </xf>
    <xf numFmtId="0" fontId="6" fillId="2" borderId="4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10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0104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"/>
      <sheetName val="Ferrous Gluconate"/>
      <sheetName val="SST "/>
      <sheetName val="Niacinamide BP"/>
      <sheetName val="Pyridoxine HCl BP"/>
      <sheetName val="Thiamine"/>
      <sheetName val="Riboflavin BP"/>
    </sheetNames>
    <sheetDataSet>
      <sheetData sheetId="0">
        <row r="22">
          <cell r="B22" t="str">
            <v>Ferrous Gluconate, Thiamine Mononitrate BP, Riboflavin, Pyridoxine-HCl, Niacinamide &amp; Cyanocoblamine</v>
          </cell>
        </row>
      </sheetData>
      <sheetData sheetId="1"/>
      <sheetData sheetId="2"/>
      <sheetData sheetId="3">
        <row r="26">
          <cell r="B26" t="str">
            <v>Niacinamide</v>
          </cell>
        </row>
        <row r="30">
          <cell r="B30">
            <v>99.41</v>
          </cell>
        </row>
        <row r="43">
          <cell r="D43">
            <v>31.14</v>
          </cell>
        </row>
        <row r="45">
          <cell r="B45">
            <v>50</v>
          </cell>
        </row>
      </sheetData>
      <sheetData sheetId="4">
        <row r="26">
          <cell r="B26" t="str">
            <v>Pyridoxine HCl</v>
          </cell>
        </row>
        <row r="30">
          <cell r="B30">
            <v>99.76</v>
          </cell>
        </row>
        <row r="43">
          <cell r="D43">
            <v>12.68</v>
          </cell>
        </row>
        <row r="45">
          <cell r="B45">
            <v>50</v>
          </cell>
        </row>
      </sheetData>
      <sheetData sheetId="5">
        <row r="26">
          <cell r="B26" t="str">
            <v>Thiamine Mononitrate</v>
          </cell>
        </row>
        <row r="30">
          <cell r="B30">
            <v>99.6</v>
          </cell>
        </row>
        <row r="43">
          <cell r="D43">
            <v>11.38</v>
          </cell>
        </row>
        <row r="45">
          <cell r="B45">
            <v>625</v>
          </cell>
        </row>
      </sheetData>
      <sheetData sheetId="6">
        <row r="18">
          <cell r="B18" t="str">
            <v>HAEMOGLOW SYRUP 100ml</v>
          </cell>
        </row>
        <row r="26">
          <cell r="B26" t="str">
            <v>Riboflavin</v>
          </cell>
        </row>
        <row r="30">
          <cell r="B30">
            <v>99.26</v>
          </cell>
        </row>
        <row r="43">
          <cell r="D43">
            <v>12.42</v>
          </cell>
        </row>
        <row r="45">
          <cell r="B45">
            <v>66.666666666666671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C39" sqref="C39"/>
    </sheetView>
  </sheetViews>
  <sheetFormatPr defaultRowHeight="15" x14ac:dyDescent="0.25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  <col min="16133" max="16384" width="9.140625" style="27"/>
  </cols>
  <sheetData>
    <row r="1" spans="1:7" ht="12.75" customHeight="1" x14ac:dyDescent="0.25">
      <c r="A1" s="217" t="s">
        <v>0</v>
      </c>
      <c r="B1" s="217"/>
      <c r="C1" s="217"/>
      <c r="D1" s="217"/>
      <c r="E1" s="217"/>
      <c r="F1" s="217"/>
      <c r="G1" s="44"/>
    </row>
    <row r="2" spans="1:7" ht="12.75" customHeight="1" x14ac:dyDescent="0.25">
      <c r="A2" s="217"/>
      <c r="B2" s="217"/>
      <c r="C2" s="217"/>
      <c r="D2" s="217"/>
      <c r="E2" s="217"/>
      <c r="F2" s="217"/>
      <c r="G2" s="44"/>
    </row>
    <row r="3" spans="1:7" ht="12.75" customHeight="1" x14ac:dyDescent="0.25">
      <c r="A3" s="217"/>
      <c r="B3" s="217"/>
      <c r="C3" s="217"/>
      <c r="D3" s="217"/>
      <c r="E3" s="217"/>
      <c r="F3" s="217"/>
      <c r="G3" s="44"/>
    </row>
    <row r="4" spans="1:7" ht="12.75" customHeight="1" x14ac:dyDescent="0.25">
      <c r="A4" s="217"/>
      <c r="B4" s="217"/>
      <c r="C4" s="217"/>
      <c r="D4" s="217"/>
      <c r="E4" s="217"/>
      <c r="F4" s="217"/>
      <c r="G4" s="44"/>
    </row>
    <row r="5" spans="1:7" ht="12.75" customHeight="1" x14ac:dyDescent="0.25">
      <c r="A5" s="217"/>
      <c r="B5" s="217"/>
      <c r="C5" s="217"/>
      <c r="D5" s="217"/>
      <c r="E5" s="217"/>
      <c r="F5" s="217"/>
      <c r="G5" s="44"/>
    </row>
    <row r="6" spans="1:7" ht="12.75" customHeight="1" x14ac:dyDescent="0.25">
      <c r="A6" s="217"/>
      <c r="B6" s="217"/>
      <c r="C6" s="217"/>
      <c r="D6" s="217"/>
      <c r="E6" s="217"/>
      <c r="F6" s="217"/>
      <c r="G6" s="44"/>
    </row>
    <row r="7" spans="1:7" ht="12.75" customHeight="1" x14ac:dyDescent="0.25">
      <c r="A7" s="217"/>
      <c r="B7" s="217"/>
      <c r="C7" s="217"/>
      <c r="D7" s="217"/>
      <c r="E7" s="217"/>
      <c r="F7" s="217"/>
      <c r="G7" s="44"/>
    </row>
    <row r="8" spans="1:7" ht="15" customHeight="1" x14ac:dyDescent="0.25">
      <c r="A8" s="218" t="s">
        <v>1</v>
      </c>
      <c r="B8" s="218"/>
      <c r="C8" s="218"/>
      <c r="D8" s="218"/>
      <c r="E8" s="218"/>
      <c r="F8" s="218"/>
      <c r="G8" s="45"/>
    </row>
    <row r="9" spans="1:7" ht="12.75" customHeight="1" x14ac:dyDescent="0.25">
      <c r="A9" s="218"/>
      <c r="B9" s="218"/>
      <c r="C9" s="218"/>
      <c r="D9" s="218"/>
      <c r="E9" s="218"/>
      <c r="F9" s="218"/>
      <c r="G9" s="45"/>
    </row>
    <row r="10" spans="1:7" ht="12.75" customHeight="1" x14ac:dyDescent="0.25">
      <c r="A10" s="218"/>
      <c r="B10" s="218"/>
      <c r="C10" s="218"/>
      <c r="D10" s="218"/>
      <c r="E10" s="218"/>
      <c r="F10" s="218"/>
      <c r="G10" s="45"/>
    </row>
    <row r="11" spans="1:7" ht="12.75" customHeight="1" x14ac:dyDescent="0.25">
      <c r="A11" s="218"/>
      <c r="B11" s="218"/>
      <c r="C11" s="218"/>
      <c r="D11" s="218"/>
      <c r="E11" s="218"/>
      <c r="F11" s="218"/>
      <c r="G11" s="45"/>
    </row>
    <row r="12" spans="1:7" ht="12.75" customHeight="1" x14ac:dyDescent="0.25">
      <c r="A12" s="218"/>
      <c r="B12" s="218"/>
      <c r="C12" s="218"/>
      <c r="D12" s="218"/>
      <c r="E12" s="218"/>
      <c r="F12" s="218"/>
      <c r="G12" s="45"/>
    </row>
    <row r="13" spans="1:7" ht="12.75" customHeight="1" x14ac:dyDescent="0.25">
      <c r="A13" s="218"/>
      <c r="B13" s="218"/>
      <c r="C13" s="218"/>
      <c r="D13" s="218"/>
      <c r="E13" s="218"/>
      <c r="F13" s="218"/>
      <c r="G13" s="45"/>
    </row>
    <row r="14" spans="1:7" ht="12.75" customHeight="1" x14ac:dyDescent="0.25">
      <c r="A14" s="218"/>
      <c r="B14" s="218"/>
      <c r="C14" s="218"/>
      <c r="D14" s="218"/>
      <c r="E14" s="218"/>
      <c r="F14" s="218"/>
      <c r="G14" s="45"/>
    </row>
    <row r="15" spans="1:7" ht="13.5" customHeight="1" thickBot="1" x14ac:dyDescent="0.3"/>
    <row r="16" spans="1:7" ht="19.5" customHeight="1" thickBot="1" x14ac:dyDescent="0.35">
      <c r="A16" s="219" t="s">
        <v>2</v>
      </c>
      <c r="B16" s="220"/>
      <c r="C16" s="220"/>
      <c r="D16" s="220"/>
      <c r="E16" s="220"/>
      <c r="F16" s="221"/>
    </row>
    <row r="17" spans="1:13" ht="18.75" customHeight="1" x14ac:dyDescent="0.25">
      <c r="A17" s="222" t="s">
        <v>3</v>
      </c>
      <c r="B17" s="222"/>
      <c r="C17" s="222"/>
      <c r="D17" s="222"/>
      <c r="E17" s="222"/>
      <c r="F17" s="222"/>
    </row>
    <row r="18" spans="1:13" x14ac:dyDescent="0.25">
      <c r="B18" s="1" t="s">
        <v>98</v>
      </c>
    </row>
    <row r="19" spans="1:13" x14ac:dyDescent="0.25">
      <c r="B19" s="1" t="s">
        <v>99</v>
      </c>
    </row>
    <row r="20" spans="1:13" ht="16.5" customHeight="1" x14ac:dyDescent="0.3">
      <c r="A20" s="31" t="s">
        <v>4</v>
      </c>
      <c r="B20" s="46" t="s">
        <v>5</v>
      </c>
    </row>
    <row r="21" spans="1:13" ht="16.5" customHeight="1" x14ac:dyDescent="0.3">
      <c r="A21" s="31" t="s">
        <v>6</v>
      </c>
      <c r="B21" s="46" t="s">
        <v>5</v>
      </c>
    </row>
    <row r="22" spans="1:13" ht="16.5" customHeight="1" x14ac:dyDescent="0.3">
      <c r="A22" s="31" t="s">
        <v>7</v>
      </c>
      <c r="B22" s="46" t="s">
        <v>8</v>
      </c>
    </row>
    <row r="23" spans="1:13" ht="16.5" customHeight="1" x14ac:dyDescent="0.3">
      <c r="A23" s="31" t="s">
        <v>9</v>
      </c>
      <c r="B23" s="46">
        <v>0</v>
      </c>
    </row>
    <row r="24" spans="1:13" ht="16.5" customHeight="1" x14ac:dyDescent="0.3">
      <c r="A24" s="31" t="s">
        <v>10</v>
      </c>
      <c r="B24" s="47"/>
    </row>
    <row r="25" spans="1:13" ht="16.5" customHeight="1" x14ac:dyDescent="0.3">
      <c r="A25" s="31" t="s">
        <v>11</v>
      </c>
      <c r="B25" s="47"/>
    </row>
    <row r="27" spans="1:13" ht="13.5" customHeight="1" thickBot="1" x14ac:dyDescent="0.3"/>
    <row r="28" spans="1:13" ht="17.25" customHeight="1" thickBot="1" x14ac:dyDescent="0.35">
      <c r="B28" s="2"/>
      <c r="C28" s="3" t="s">
        <v>12</v>
      </c>
      <c r="D28" s="3" t="s">
        <v>13</v>
      </c>
      <c r="E28" s="4"/>
      <c r="F28" s="4"/>
      <c r="G28" s="4"/>
      <c r="H28" s="37"/>
      <c r="I28" s="4"/>
      <c r="J28" s="4"/>
      <c r="K28" s="4"/>
      <c r="L28" s="27"/>
      <c r="M28" s="27"/>
    </row>
    <row r="29" spans="1:13" ht="16.5" customHeight="1" thickBot="1" x14ac:dyDescent="0.3">
      <c r="B29" s="5">
        <v>23.111429999999999</v>
      </c>
      <c r="C29" s="6">
        <v>48.128860000000003</v>
      </c>
      <c r="D29" s="6">
        <v>53.646590000000003</v>
      </c>
      <c r="E29" s="7"/>
      <c r="F29" s="7"/>
      <c r="G29" s="7"/>
      <c r="H29" s="37"/>
      <c r="I29" s="7"/>
      <c r="J29" s="7"/>
      <c r="K29" s="7"/>
      <c r="L29" s="27"/>
      <c r="M29" s="27"/>
    </row>
    <row r="30" spans="1:13" ht="15.75" customHeight="1" x14ac:dyDescent="0.25">
      <c r="B30" s="8"/>
      <c r="C30" s="6">
        <v>48.128309999999999</v>
      </c>
      <c r="D30" s="6">
        <v>53.646070000000002</v>
      </c>
      <c r="E30" s="7"/>
      <c r="F30" s="7"/>
      <c r="G30" s="7"/>
      <c r="H30" s="37"/>
      <c r="I30" s="7"/>
      <c r="J30" s="7"/>
      <c r="K30" s="7"/>
      <c r="L30" s="27"/>
      <c r="M30" s="27"/>
    </row>
    <row r="31" spans="1:13" ht="16.5" customHeight="1" thickBot="1" x14ac:dyDescent="0.3">
      <c r="B31" s="8"/>
      <c r="C31" s="9">
        <v>48.128010000000003</v>
      </c>
      <c r="D31" s="9">
        <v>53.646129999999999</v>
      </c>
      <c r="E31" s="7"/>
      <c r="F31" s="7"/>
      <c r="G31" s="7"/>
      <c r="H31" s="37"/>
      <c r="I31" s="7"/>
      <c r="J31" s="7"/>
      <c r="K31" s="7"/>
      <c r="L31" s="27"/>
      <c r="M31" s="27"/>
    </row>
    <row r="32" spans="1:13" ht="16.5" customHeight="1" thickBot="1" x14ac:dyDescent="0.3">
      <c r="B32" s="8"/>
      <c r="C32" s="10"/>
      <c r="D32" s="11"/>
      <c r="E32" s="7"/>
      <c r="F32" s="7"/>
      <c r="G32" s="7"/>
      <c r="H32" s="37"/>
      <c r="I32" s="7"/>
      <c r="J32" s="7"/>
      <c r="K32" s="7"/>
      <c r="L32" s="27"/>
      <c r="M32" s="27"/>
    </row>
    <row r="33" spans="1:13" ht="17.25" customHeight="1" thickBot="1" x14ac:dyDescent="0.35">
      <c r="B33" s="12">
        <f>AVERAGE(B29:B32)</f>
        <v>23.111429999999999</v>
      </c>
      <c r="C33" s="12">
        <f>AVERAGE(C29:C32)</f>
        <v>48.128393333333328</v>
      </c>
      <c r="D33" s="12">
        <f>AVERAGE(D29:D32)</f>
        <v>53.646263333333337</v>
      </c>
      <c r="E33" s="13"/>
      <c r="F33" s="13"/>
      <c r="G33" s="13"/>
      <c r="H33" s="37"/>
      <c r="I33" s="13"/>
      <c r="J33" s="13"/>
      <c r="K33" s="13"/>
      <c r="L33" s="27"/>
      <c r="M33" s="27"/>
    </row>
    <row r="34" spans="1:13" ht="16.5" customHeight="1" thickBot="1" x14ac:dyDescent="0.3">
      <c r="B34" s="14"/>
      <c r="C34" s="14"/>
      <c r="D34" s="14"/>
      <c r="E34" s="37"/>
      <c r="F34" s="37"/>
      <c r="G34" s="37"/>
      <c r="H34" s="37"/>
      <c r="I34" s="37"/>
      <c r="J34" s="37"/>
      <c r="K34" s="37"/>
      <c r="L34" s="27"/>
      <c r="M34" s="27"/>
    </row>
    <row r="35" spans="1:13" ht="16.5" customHeight="1" thickBot="1" x14ac:dyDescent="0.3">
      <c r="B35" s="15" t="s">
        <v>14</v>
      </c>
      <c r="C35" s="16">
        <f>C33-B33</f>
        <v>25.016963333333329</v>
      </c>
      <c r="D35" s="14"/>
      <c r="E35" s="37"/>
      <c r="F35" s="18"/>
      <c r="G35" s="37"/>
      <c r="H35" s="37"/>
      <c r="I35" s="37"/>
      <c r="J35" s="18"/>
      <c r="K35" s="37"/>
      <c r="L35" s="27"/>
      <c r="M35" s="27"/>
    </row>
    <row r="36" spans="1:13" ht="16.5" customHeight="1" thickBot="1" x14ac:dyDescent="0.3">
      <c r="B36" s="14"/>
      <c r="C36" s="17"/>
      <c r="D36" s="14"/>
      <c r="E36" s="37"/>
      <c r="F36" s="18"/>
      <c r="G36" s="37"/>
      <c r="H36" s="37"/>
      <c r="I36" s="37"/>
      <c r="J36" s="18"/>
      <c r="K36" s="37"/>
      <c r="L36" s="27"/>
      <c r="M36" s="27"/>
    </row>
    <row r="37" spans="1:13" ht="16.5" customHeight="1" thickBot="1" x14ac:dyDescent="0.3">
      <c r="B37" s="15" t="s">
        <v>15</v>
      </c>
      <c r="C37" s="16">
        <f>D33-B33</f>
        <v>30.534833333333339</v>
      </c>
      <c r="D37" s="14"/>
      <c r="E37" s="37"/>
      <c r="F37" s="18"/>
      <c r="G37" s="37"/>
      <c r="H37" s="37"/>
      <c r="I37" s="37"/>
      <c r="J37" s="18"/>
      <c r="K37" s="37"/>
      <c r="L37" s="27"/>
      <c r="M37" s="27"/>
    </row>
    <row r="38" spans="1:13" ht="16.5" customHeight="1" thickBot="1" x14ac:dyDescent="0.3">
      <c r="B38" s="14"/>
      <c r="C38" s="17"/>
      <c r="D38" s="14"/>
      <c r="E38" s="37"/>
      <c r="F38" s="18"/>
      <c r="G38" s="37"/>
      <c r="H38" s="37"/>
      <c r="I38" s="37"/>
      <c r="J38" s="18"/>
      <c r="K38" s="37"/>
      <c r="L38" s="27"/>
      <c r="M38" s="27"/>
    </row>
    <row r="39" spans="1:13" ht="32.25" customHeight="1" thickBot="1" x14ac:dyDescent="0.3">
      <c r="B39" s="19" t="s">
        <v>16</v>
      </c>
      <c r="C39" s="20">
        <f>C37/C35</f>
        <v>1.2205651392008814</v>
      </c>
      <c r="D39" s="14"/>
      <c r="E39" s="22"/>
      <c r="F39" s="21"/>
      <c r="G39" s="37"/>
      <c r="H39" s="37"/>
      <c r="I39" s="22"/>
      <c r="J39" s="21"/>
      <c r="K39" s="37"/>
      <c r="L39" s="27"/>
      <c r="M39" s="27"/>
    </row>
    <row r="40" spans="1:13" ht="14.25" customHeight="1" thickBot="1" x14ac:dyDescent="0.3">
      <c r="A40" s="23"/>
      <c r="B40" s="24"/>
      <c r="C40" s="25"/>
      <c r="D40" s="26"/>
      <c r="E40" s="25"/>
      <c r="G40" s="37"/>
      <c r="H40" s="37"/>
      <c r="I40" s="38"/>
      <c r="J40" s="27"/>
    </row>
    <row r="41" spans="1:13" ht="16.5" customHeight="1" x14ac:dyDescent="0.3">
      <c r="A41" s="32"/>
      <c r="B41" s="28" t="s">
        <v>17</v>
      </c>
      <c r="C41" s="28"/>
      <c r="D41" s="29" t="s">
        <v>18</v>
      </c>
      <c r="E41" s="30"/>
      <c r="F41" s="29" t="s">
        <v>19</v>
      </c>
      <c r="G41" s="37"/>
      <c r="H41" s="37"/>
      <c r="I41" s="38"/>
      <c r="J41" s="27"/>
    </row>
    <row r="42" spans="1:13" ht="59.25" customHeight="1" x14ac:dyDescent="0.3">
      <c r="A42" s="31" t="s">
        <v>20</v>
      </c>
      <c r="B42" s="33"/>
      <c r="C42" s="32"/>
      <c r="D42" s="33"/>
      <c r="E42" s="32"/>
      <c r="F42" s="33"/>
      <c r="G42" s="37"/>
      <c r="H42" s="37"/>
      <c r="I42" s="38"/>
      <c r="J42" s="27"/>
    </row>
    <row r="43" spans="1:13" ht="59.25" customHeight="1" x14ac:dyDescent="0.3">
      <c r="A43" s="31" t="s">
        <v>21</v>
      </c>
      <c r="B43" s="34"/>
      <c r="C43" s="35"/>
      <c r="D43" s="34"/>
      <c r="E43" s="32"/>
      <c r="F43" s="36"/>
      <c r="G43" s="37"/>
      <c r="H43" s="37"/>
      <c r="I43" s="38"/>
    </row>
    <row r="44" spans="1:13" ht="13.5" customHeight="1" x14ac:dyDescent="0.25">
      <c r="A44" s="37"/>
      <c r="B44" s="37"/>
      <c r="C44" s="37"/>
      <c r="D44" s="38"/>
      <c r="F44" s="37"/>
      <c r="G44" s="37"/>
      <c r="H44" s="37"/>
      <c r="I44" s="38"/>
    </row>
    <row r="45" spans="1:13" ht="13.5" customHeight="1" x14ac:dyDescent="0.25">
      <c r="A45" s="37"/>
      <c r="B45" s="37"/>
      <c r="C45" s="37"/>
      <c r="D45" s="38"/>
      <c r="F45" s="37"/>
      <c r="G45" s="37"/>
      <c r="H45" s="37"/>
      <c r="I45" s="38"/>
    </row>
    <row r="47" spans="1:13" ht="13.5" customHeight="1" x14ac:dyDescent="0.25">
      <c r="A47" s="39"/>
      <c r="B47" s="39"/>
      <c r="C47" s="39"/>
      <c r="F47" s="39"/>
      <c r="G47" s="39"/>
      <c r="H47" s="39"/>
    </row>
    <row r="48" spans="1:13" ht="13.5" customHeight="1" x14ac:dyDescent="0.25">
      <c r="A48" s="40"/>
      <c r="B48" s="40"/>
      <c r="C48" s="40"/>
      <c r="F48" s="40"/>
      <c r="G48" s="40"/>
      <c r="H48" s="40"/>
    </row>
    <row r="49" spans="1:8" x14ac:dyDescent="0.25">
      <c r="B49" s="41"/>
      <c r="C49" s="41"/>
      <c r="G49" s="41"/>
      <c r="H49" s="41"/>
    </row>
    <row r="50" spans="1:8" x14ac:dyDescent="0.25">
      <c r="A50" s="42"/>
      <c r="F50" s="42"/>
    </row>
    <row r="51" spans="1:8" x14ac:dyDescent="0.25">
      <c r="C51" s="43"/>
    </row>
    <row r="52" spans="1:8" x14ac:dyDescent="0.25">
      <c r="C52" s="43"/>
    </row>
    <row r="57" spans="1:8" ht="13.5" customHeight="1" x14ac:dyDescent="0.25">
      <c r="C57" s="37"/>
    </row>
    <row r="250" spans="1:1" x14ac:dyDescent="0.25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:F7"/>
    <mergeCell ref="A8:F14"/>
    <mergeCell ref="A16:F16"/>
    <mergeCell ref="A17:F17"/>
  </mergeCells>
  <pageMargins left="0.75" right="0.75" top="1" bottom="1" header="0.5" footer="0.5"/>
  <pageSetup scale="61" orientation="portrait" r:id="rId1"/>
  <headerFooter alignWithMargins="0">
    <oddHeader>&amp;LVer 1</oddHeader>
    <oddFooter>&amp;LNQCL/ADDO/014&amp;CPage &amp;P of &amp;N&amp;R&amp;D &amp;T</oddFooter>
  </headerFooter>
  <rowBreaks count="3" manualBreakCount="3">
    <brk id="48" max="16383" man="1"/>
    <brk id="74" max="7" man="1"/>
    <brk id="102" max="7" man="1"/>
  </rowBreaks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3" zoomScale="55" zoomScaleNormal="75" workbookViewId="0">
      <selection activeCell="B74" sqref="B74"/>
    </sheetView>
  </sheetViews>
  <sheetFormatPr defaultRowHeight="19.5" thickBottom="1" x14ac:dyDescent="0.35"/>
  <cols>
    <col min="1" max="1" width="55.42578125" style="163" customWidth="1"/>
    <col min="2" max="2" width="33.7109375" style="163" customWidth="1"/>
    <col min="3" max="3" width="42.28515625" style="163" customWidth="1"/>
    <col min="4" max="4" width="30.5703125" style="163" customWidth="1"/>
    <col min="5" max="5" width="35.42578125" style="163" customWidth="1"/>
    <col min="6" max="6" width="30.7109375" style="163" customWidth="1"/>
    <col min="7" max="7" width="35.42578125" style="163" customWidth="1"/>
    <col min="8" max="9" width="30.28515625" style="163" customWidth="1"/>
    <col min="10" max="10" width="30.42578125" style="163" customWidth="1"/>
    <col min="11" max="11" width="21.28515625" style="163" customWidth="1"/>
    <col min="12" max="12" width="9.140625" style="163" customWidth="1"/>
    <col min="13" max="16384" width="9.140625" style="27"/>
  </cols>
  <sheetData>
    <row r="1" spans="1:8" thickBot="1" x14ac:dyDescent="0.35">
      <c r="A1" s="225" t="s">
        <v>0</v>
      </c>
      <c r="B1" s="225"/>
      <c r="C1" s="225"/>
      <c r="D1" s="225"/>
      <c r="E1" s="225"/>
      <c r="F1" s="225"/>
      <c r="G1" s="225"/>
      <c r="H1" s="225"/>
    </row>
    <row r="2" spans="1:8" thickBot="1" x14ac:dyDescent="0.35">
      <c r="A2" s="225"/>
      <c r="B2" s="225"/>
      <c r="C2" s="225"/>
      <c r="D2" s="225"/>
      <c r="E2" s="225"/>
      <c r="F2" s="225"/>
      <c r="G2" s="225"/>
      <c r="H2" s="225"/>
    </row>
    <row r="3" spans="1:8" thickBot="1" x14ac:dyDescent="0.35">
      <c r="A3" s="225"/>
      <c r="B3" s="225"/>
      <c r="C3" s="225"/>
      <c r="D3" s="225"/>
      <c r="E3" s="225"/>
      <c r="F3" s="225"/>
      <c r="G3" s="225"/>
      <c r="H3" s="225"/>
    </row>
    <row r="4" spans="1:8" thickBot="1" x14ac:dyDescent="0.35">
      <c r="A4" s="225"/>
      <c r="B4" s="225"/>
      <c r="C4" s="225"/>
      <c r="D4" s="225"/>
      <c r="E4" s="225"/>
      <c r="F4" s="225"/>
      <c r="G4" s="225"/>
      <c r="H4" s="225"/>
    </row>
    <row r="5" spans="1:8" thickBot="1" x14ac:dyDescent="0.35">
      <c r="A5" s="225"/>
      <c r="B5" s="225"/>
      <c r="C5" s="225"/>
      <c r="D5" s="225"/>
      <c r="E5" s="225"/>
      <c r="F5" s="225"/>
      <c r="G5" s="225"/>
      <c r="H5" s="225"/>
    </row>
    <row r="6" spans="1:8" thickBot="1" x14ac:dyDescent="0.35">
      <c r="A6" s="225"/>
      <c r="B6" s="225"/>
      <c r="C6" s="225"/>
      <c r="D6" s="225"/>
      <c r="E6" s="225"/>
      <c r="F6" s="225"/>
      <c r="G6" s="225"/>
      <c r="H6" s="225"/>
    </row>
    <row r="7" spans="1:8" thickBot="1" x14ac:dyDescent="0.35">
      <c r="A7" s="225"/>
      <c r="B7" s="225"/>
      <c r="C7" s="225"/>
      <c r="D7" s="225"/>
      <c r="E7" s="225"/>
      <c r="F7" s="225"/>
      <c r="G7" s="225"/>
      <c r="H7" s="225"/>
    </row>
    <row r="8" spans="1:8" thickBot="1" x14ac:dyDescent="0.35">
      <c r="A8" s="226" t="s">
        <v>1</v>
      </c>
      <c r="B8" s="226"/>
      <c r="C8" s="226"/>
      <c r="D8" s="226"/>
      <c r="E8" s="226"/>
      <c r="F8" s="226"/>
      <c r="G8" s="226"/>
      <c r="H8" s="226"/>
    </row>
    <row r="9" spans="1:8" thickBot="1" x14ac:dyDescent="0.35">
      <c r="A9" s="226"/>
      <c r="B9" s="226"/>
      <c r="C9" s="226"/>
      <c r="D9" s="226"/>
      <c r="E9" s="226"/>
      <c r="F9" s="226"/>
      <c r="G9" s="226"/>
      <c r="H9" s="226"/>
    </row>
    <row r="10" spans="1:8" thickBot="1" x14ac:dyDescent="0.35">
      <c r="A10" s="226"/>
      <c r="B10" s="226"/>
      <c r="C10" s="226"/>
      <c r="D10" s="226"/>
      <c r="E10" s="226"/>
      <c r="F10" s="226"/>
      <c r="G10" s="226"/>
      <c r="H10" s="226"/>
    </row>
    <row r="11" spans="1:8" thickBot="1" x14ac:dyDescent="0.35">
      <c r="A11" s="226"/>
      <c r="B11" s="226"/>
      <c r="C11" s="226"/>
      <c r="D11" s="226"/>
      <c r="E11" s="226"/>
      <c r="F11" s="226"/>
      <c r="G11" s="226"/>
      <c r="H11" s="226"/>
    </row>
    <row r="12" spans="1:8" thickBot="1" x14ac:dyDescent="0.35">
      <c r="A12" s="226"/>
      <c r="B12" s="226"/>
      <c r="C12" s="226"/>
      <c r="D12" s="226"/>
      <c r="E12" s="226"/>
      <c r="F12" s="226"/>
      <c r="G12" s="226"/>
      <c r="H12" s="226"/>
    </row>
    <row r="13" spans="1:8" thickBot="1" x14ac:dyDescent="0.35">
      <c r="A13" s="226"/>
      <c r="B13" s="226"/>
      <c r="C13" s="226"/>
      <c r="D13" s="226"/>
      <c r="E13" s="226"/>
      <c r="F13" s="226"/>
      <c r="G13" s="226"/>
      <c r="H13" s="226"/>
    </row>
    <row r="14" spans="1:8" thickBot="1" x14ac:dyDescent="0.35">
      <c r="A14" s="226"/>
      <c r="B14" s="226"/>
      <c r="C14" s="226"/>
      <c r="D14" s="226"/>
      <c r="E14" s="226"/>
      <c r="F14" s="226"/>
      <c r="G14" s="226"/>
      <c r="H14" s="226"/>
    </row>
    <row r="15" spans="1:8" ht="19.5" customHeight="1" thickBot="1" x14ac:dyDescent="0.35"/>
    <row r="16" spans="1:8" ht="19.5" customHeight="1" thickBot="1" x14ac:dyDescent="0.35">
      <c r="A16" s="219" t="s">
        <v>2</v>
      </c>
      <c r="B16" s="220"/>
      <c r="C16" s="220"/>
      <c r="D16" s="220"/>
      <c r="E16" s="220"/>
      <c r="F16" s="220"/>
      <c r="G16" s="220"/>
      <c r="H16" s="221"/>
    </row>
    <row r="17" spans="1:14" ht="20.25" customHeight="1" thickBot="1" x14ac:dyDescent="0.35">
      <c r="A17" s="227" t="s">
        <v>22</v>
      </c>
      <c r="B17" s="227"/>
      <c r="C17" s="227"/>
      <c r="D17" s="227"/>
      <c r="E17" s="227"/>
      <c r="F17" s="227"/>
      <c r="G17" s="227"/>
      <c r="H17" s="227"/>
    </row>
    <row r="18" spans="1:14" ht="26.25" customHeight="1" thickBot="1" x14ac:dyDescent="0.45">
      <c r="A18" s="49" t="s">
        <v>4</v>
      </c>
      <c r="B18" s="228" t="s">
        <v>98</v>
      </c>
      <c r="C18" s="228"/>
    </row>
    <row r="19" spans="1:14" ht="26.25" customHeight="1" thickBot="1" x14ac:dyDescent="0.45">
      <c r="A19" s="49" t="s">
        <v>6</v>
      </c>
      <c r="B19" s="164" t="s">
        <v>99</v>
      </c>
      <c r="C19" s="153">
        <v>10</v>
      </c>
    </row>
    <row r="20" spans="1:14" ht="26.25" customHeight="1" thickBot="1" x14ac:dyDescent="0.45">
      <c r="A20" s="49" t="s">
        <v>7</v>
      </c>
      <c r="B20" s="164" t="s">
        <v>95</v>
      </c>
      <c r="C20" s="131"/>
    </row>
    <row r="21" spans="1:14" ht="26.25" customHeight="1" thickBot="1" x14ac:dyDescent="0.45">
      <c r="A21" s="49" t="s">
        <v>9</v>
      </c>
      <c r="B21" s="229" t="s">
        <v>95</v>
      </c>
      <c r="C21" s="229"/>
      <c r="D21" s="229"/>
      <c r="E21" s="229"/>
      <c r="F21" s="229"/>
      <c r="G21" s="229"/>
      <c r="H21" s="229"/>
      <c r="I21" s="229"/>
    </row>
    <row r="22" spans="1:14" ht="26.25" customHeight="1" thickBot="1" x14ac:dyDescent="0.45">
      <c r="A22" s="49" t="s">
        <v>10</v>
      </c>
      <c r="B22" s="132"/>
      <c r="C22" s="131"/>
      <c r="D22" s="131"/>
      <c r="E22" s="131"/>
      <c r="F22" s="131"/>
      <c r="G22" s="131"/>
      <c r="H22" s="131"/>
      <c r="I22" s="131"/>
    </row>
    <row r="23" spans="1:14" ht="26.25" customHeight="1" thickBot="1" x14ac:dyDescent="0.45">
      <c r="A23" s="49" t="s">
        <v>11</v>
      </c>
      <c r="B23" s="132"/>
      <c r="C23" s="131"/>
      <c r="D23" s="131"/>
      <c r="E23" s="131"/>
      <c r="F23" s="131"/>
      <c r="G23" s="131"/>
      <c r="H23" s="131"/>
      <c r="I23" s="131"/>
    </row>
    <row r="24" spans="1:14" thickBot="1" x14ac:dyDescent="0.35">
      <c r="A24" s="49"/>
      <c r="B24" s="51"/>
    </row>
    <row r="25" spans="1:14" thickBot="1" x14ac:dyDescent="0.35">
      <c r="A25" s="48" t="s">
        <v>23</v>
      </c>
      <c r="B25" s="51"/>
    </row>
    <row r="26" spans="1:14" ht="26.25" customHeight="1" thickBot="1" x14ac:dyDescent="0.45">
      <c r="A26" s="52" t="s">
        <v>24</v>
      </c>
      <c r="B26" s="228" t="s">
        <v>95</v>
      </c>
      <c r="C26" s="228"/>
    </row>
    <row r="27" spans="1:14" ht="26.25" customHeight="1" thickBot="1" x14ac:dyDescent="0.45">
      <c r="A27" s="150" t="s">
        <v>25</v>
      </c>
      <c r="B27" s="229" t="s">
        <v>100</v>
      </c>
      <c r="C27" s="229"/>
    </row>
    <row r="28" spans="1:14" ht="27" customHeight="1" thickBot="1" x14ac:dyDescent="0.45">
      <c r="A28" s="150" t="s">
        <v>26</v>
      </c>
      <c r="B28" s="130">
        <v>98.01</v>
      </c>
    </row>
    <row r="29" spans="1:14" s="4" customFormat="1" ht="27" customHeight="1" thickBot="1" x14ac:dyDescent="0.45">
      <c r="A29" s="150" t="s">
        <v>27</v>
      </c>
      <c r="B29" s="129">
        <v>0</v>
      </c>
      <c r="C29" s="230" t="s">
        <v>28</v>
      </c>
      <c r="D29" s="231"/>
      <c r="E29" s="231"/>
      <c r="F29" s="231"/>
      <c r="G29" s="231"/>
      <c r="H29" s="232"/>
      <c r="I29" s="53"/>
      <c r="J29" s="53"/>
      <c r="K29" s="53"/>
      <c r="L29" s="53"/>
    </row>
    <row r="30" spans="1:14" s="4" customFormat="1" ht="19.5" customHeight="1" thickBot="1" x14ac:dyDescent="0.35">
      <c r="A30" s="150" t="s">
        <v>29</v>
      </c>
      <c r="B30" s="165">
        <f>B28-B29</f>
        <v>98.01</v>
      </c>
      <c r="C30" s="54"/>
      <c r="D30" s="54"/>
      <c r="E30" s="54"/>
      <c r="F30" s="54"/>
      <c r="G30" s="54"/>
      <c r="H30" s="55"/>
      <c r="I30" s="53"/>
      <c r="J30" s="53"/>
      <c r="K30" s="53"/>
      <c r="L30" s="53"/>
    </row>
    <row r="31" spans="1:14" s="4" customFormat="1" ht="27" customHeight="1" thickBot="1" x14ac:dyDescent="0.45">
      <c r="A31" s="150" t="s">
        <v>30</v>
      </c>
      <c r="B31" s="149">
        <v>1</v>
      </c>
      <c r="C31" s="233" t="s">
        <v>31</v>
      </c>
      <c r="D31" s="234"/>
      <c r="E31" s="234"/>
      <c r="F31" s="234"/>
      <c r="G31" s="234"/>
      <c r="H31" s="235"/>
      <c r="I31" s="53"/>
      <c r="J31" s="53"/>
      <c r="K31" s="53"/>
      <c r="L31" s="53"/>
    </row>
    <row r="32" spans="1:14" s="4" customFormat="1" ht="27" customHeight="1" thickBot="1" x14ac:dyDescent="0.45">
      <c r="A32" s="150" t="s">
        <v>32</v>
      </c>
      <c r="B32" s="149">
        <v>1</v>
      </c>
      <c r="C32" s="233" t="s">
        <v>33</v>
      </c>
      <c r="D32" s="234"/>
      <c r="E32" s="234"/>
      <c r="F32" s="234"/>
      <c r="G32" s="234"/>
      <c r="H32" s="235"/>
      <c r="I32" s="53"/>
      <c r="J32" s="53"/>
      <c r="K32" s="53"/>
      <c r="L32" s="57"/>
      <c r="M32" s="57"/>
      <c r="N32" s="58"/>
    </row>
    <row r="33" spans="1:14" s="4" customFormat="1" ht="17.25" customHeight="1" x14ac:dyDescent="0.3">
      <c r="A33" s="150"/>
      <c r="B33" s="56"/>
      <c r="C33" s="59"/>
      <c r="D33" s="59"/>
      <c r="E33" s="59"/>
      <c r="F33" s="59"/>
      <c r="G33" s="59"/>
      <c r="H33" s="59"/>
      <c r="I33" s="53"/>
      <c r="J33" s="53"/>
      <c r="K33" s="53"/>
      <c r="L33" s="57"/>
      <c r="M33" s="57"/>
      <c r="N33" s="58"/>
    </row>
    <row r="34" spans="1:14" s="4" customFormat="1" ht="18.75" x14ac:dyDescent="0.3">
      <c r="A34" s="150" t="s">
        <v>34</v>
      </c>
      <c r="B34" s="60">
        <f>B31/B32</f>
        <v>1</v>
      </c>
      <c r="C34" s="101" t="s">
        <v>35</v>
      </c>
      <c r="D34" s="101"/>
      <c r="E34" s="101"/>
      <c r="F34" s="101"/>
      <c r="G34" s="101"/>
      <c r="H34" s="101"/>
      <c r="I34" s="53"/>
      <c r="J34" s="53"/>
      <c r="K34" s="53"/>
      <c r="L34" s="57"/>
      <c r="M34" s="57"/>
      <c r="N34" s="58"/>
    </row>
    <row r="35" spans="1:14" s="4" customFormat="1" ht="19.5" customHeight="1" thickBot="1" x14ac:dyDescent="0.35">
      <c r="A35" s="150"/>
      <c r="B35" s="165"/>
      <c r="H35" s="101"/>
      <c r="I35" s="53"/>
      <c r="J35" s="53"/>
      <c r="K35" s="53"/>
      <c r="L35" s="57"/>
      <c r="M35" s="57"/>
      <c r="N35" s="58"/>
    </row>
    <row r="36" spans="1:14" s="4" customFormat="1" ht="27" customHeight="1" thickBot="1" x14ac:dyDescent="0.45">
      <c r="A36" s="61" t="s">
        <v>36</v>
      </c>
      <c r="B36" s="133">
        <v>20</v>
      </c>
      <c r="C36" s="101"/>
      <c r="D36" s="223" t="s">
        <v>37</v>
      </c>
      <c r="E36" s="224"/>
      <c r="F36" s="95" t="s">
        <v>38</v>
      </c>
      <c r="G36" s="96"/>
      <c r="J36" s="53"/>
      <c r="K36" s="53"/>
      <c r="L36" s="57"/>
      <c r="M36" s="57"/>
      <c r="N36" s="58"/>
    </row>
    <row r="37" spans="1:14" s="4" customFormat="1" ht="26.25" customHeight="1" x14ac:dyDescent="0.4">
      <c r="A37" s="62" t="s">
        <v>39</v>
      </c>
      <c r="B37" s="134">
        <v>4</v>
      </c>
      <c r="C37" s="63" t="s">
        <v>40</v>
      </c>
      <c r="D37" s="64" t="s">
        <v>41</v>
      </c>
      <c r="E37" s="89" t="s">
        <v>42</v>
      </c>
      <c r="F37" s="64" t="s">
        <v>41</v>
      </c>
      <c r="G37" s="65" t="s">
        <v>42</v>
      </c>
      <c r="J37" s="53"/>
      <c r="K37" s="53"/>
      <c r="L37" s="57"/>
      <c r="M37" s="57"/>
      <c r="N37" s="58"/>
    </row>
    <row r="38" spans="1:14" s="4" customFormat="1" ht="26.25" customHeight="1" x14ac:dyDescent="0.4">
      <c r="A38" s="62" t="s">
        <v>43</v>
      </c>
      <c r="B38" s="134">
        <v>50</v>
      </c>
      <c r="C38" s="66">
        <v>1</v>
      </c>
      <c r="D38" s="154">
        <v>0.26</v>
      </c>
      <c r="E38" s="156">
        <f>IF(ISBLANK(D38),"-",$D$48/$D$45*D38)</f>
        <v>0.32057116825918536</v>
      </c>
      <c r="F38" s="135">
        <v>0.21959999999999999</v>
      </c>
      <c r="G38" s="160">
        <f>IF(ISBLANK(F38),"-",$D$48/$F$45*F38)</f>
        <v>0.32045018523071361</v>
      </c>
      <c r="J38" s="53"/>
      <c r="K38" s="53"/>
      <c r="L38" s="57"/>
      <c r="M38" s="57"/>
      <c r="N38" s="58"/>
    </row>
    <row r="39" spans="1:14" s="4" customFormat="1" ht="26.25" customHeight="1" thickBot="1" x14ac:dyDescent="0.45">
      <c r="A39" s="62" t="s">
        <v>44</v>
      </c>
      <c r="B39" s="134">
        <v>4</v>
      </c>
      <c r="C39" s="114">
        <v>2</v>
      </c>
      <c r="D39" s="136">
        <v>0.25440000000000002</v>
      </c>
      <c r="E39" s="157">
        <f>IF(ISBLANK(D39),"-",$D$48/$D$45*D39)</f>
        <v>0.31366655848129521</v>
      </c>
      <c r="F39" s="136">
        <v>0.2177</v>
      </c>
      <c r="G39" s="161">
        <f>IF(ISBLANK(F39),"-",$D$48/$F$45*F39)</f>
        <v>0.31767761987580306</v>
      </c>
      <c r="J39" s="53"/>
      <c r="K39" s="53"/>
      <c r="L39" s="57"/>
      <c r="M39" s="57"/>
      <c r="N39" s="58"/>
    </row>
    <row r="40" spans="1:14" ht="26.25" customHeight="1" thickBot="1" x14ac:dyDescent="0.45">
      <c r="A40" s="62" t="s">
        <v>45</v>
      </c>
      <c r="B40" s="134">
        <v>50</v>
      </c>
      <c r="C40" s="114">
        <v>3</v>
      </c>
      <c r="D40" s="136">
        <v>0.25509999999999999</v>
      </c>
      <c r="E40" s="157">
        <f>IF(ISBLANK(D40),"-",$D$48/$D$45*D40)</f>
        <v>0.31452963470353146</v>
      </c>
      <c r="F40" s="155">
        <v>0.20899999999999999</v>
      </c>
      <c r="G40" s="161">
        <f>IF(ISBLANK(F40),"-",$D$48/$F$45*F40)</f>
        <v>0.30498218904016006</v>
      </c>
      <c r="L40" s="57"/>
      <c r="M40" s="57"/>
      <c r="N40" s="101"/>
    </row>
    <row r="41" spans="1:14" ht="26.25" customHeight="1" thickBot="1" x14ac:dyDescent="0.45">
      <c r="A41" s="62" t="s">
        <v>46</v>
      </c>
      <c r="B41" s="134">
        <v>1</v>
      </c>
      <c r="C41" s="67">
        <v>4</v>
      </c>
      <c r="D41" s="137"/>
      <c r="E41" s="158" t="str">
        <f>IF(ISBLANK(D41),"-",$D$48/$D$45*D41)</f>
        <v>-</v>
      </c>
      <c r="F41" s="137"/>
      <c r="G41" s="162" t="str">
        <f>IF(ISBLANK(F41),"-",$D$48/$F$45*F41)</f>
        <v>-</v>
      </c>
      <c r="L41" s="57"/>
      <c r="M41" s="57"/>
      <c r="N41" s="101"/>
    </row>
    <row r="42" spans="1:14" ht="27" customHeight="1" thickBot="1" x14ac:dyDescent="0.45">
      <c r="A42" s="62" t="s">
        <v>47</v>
      </c>
      <c r="B42" s="134">
        <v>1</v>
      </c>
      <c r="C42" s="68" t="s">
        <v>48</v>
      </c>
      <c r="D42" s="213">
        <f>AVERAGE(D38:D41)</f>
        <v>0.25650000000000001</v>
      </c>
      <c r="E42" s="159">
        <f>AVERAGE(E38:E41)</f>
        <v>0.31625578714800401</v>
      </c>
      <c r="F42" s="215">
        <f>AVERAGE(F38:F41)</f>
        <v>0.21543333333333334</v>
      </c>
      <c r="G42" s="214">
        <f>AVERAGE(G38:G41)</f>
        <v>0.31436999804889226</v>
      </c>
    </row>
    <row r="43" spans="1:14" ht="26.25" customHeight="1" thickBot="1" x14ac:dyDescent="0.45">
      <c r="A43" s="62" t="s">
        <v>49</v>
      </c>
      <c r="B43" s="130">
        <v>1</v>
      </c>
      <c r="C43" s="117" t="s">
        <v>50</v>
      </c>
      <c r="D43" s="139">
        <v>25.86</v>
      </c>
      <c r="E43" s="101"/>
      <c r="F43" s="138">
        <v>21.85</v>
      </c>
      <c r="G43" s="97"/>
    </row>
    <row r="44" spans="1:14" ht="26.25" customHeight="1" thickBot="1" x14ac:dyDescent="0.45">
      <c r="A44" s="62" t="s">
        <v>51</v>
      </c>
      <c r="B44" s="130">
        <v>1</v>
      </c>
      <c r="C44" s="118" t="s">
        <v>52</v>
      </c>
      <c r="D44" s="119">
        <f>D43*$B$34</f>
        <v>25.86</v>
      </c>
      <c r="E44" s="115"/>
      <c r="F44" s="71">
        <f>F43*$B$34</f>
        <v>21.85</v>
      </c>
      <c r="G44" s="85"/>
    </row>
    <row r="45" spans="1:14" ht="19.5" customHeight="1" thickBot="1" x14ac:dyDescent="0.35">
      <c r="A45" s="62" t="s">
        <v>53</v>
      </c>
      <c r="B45" s="115">
        <f>(B44/B43)*(B42/B41)*(B40/B39)*(B38/B37)*B36</f>
        <v>3125</v>
      </c>
      <c r="C45" s="118" t="s">
        <v>54</v>
      </c>
      <c r="D45" s="120">
        <f>D44*$B$30/100</f>
        <v>25.345385999999998</v>
      </c>
      <c r="E45" s="85"/>
      <c r="F45" s="72">
        <f>F44*$B$30/100</f>
        <v>21.415185000000001</v>
      </c>
      <c r="G45" s="85"/>
    </row>
    <row r="46" spans="1:14" ht="19.5" customHeight="1" thickBot="1" x14ac:dyDescent="0.35">
      <c r="A46" s="237" t="s">
        <v>55</v>
      </c>
      <c r="B46" s="238"/>
      <c r="C46" s="118" t="s">
        <v>56</v>
      </c>
      <c r="D46" s="119">
        <f>D45/$B$45</f>
        <v>8.1105235199999993E-3</v>
      </c>
      <c r="E46" s="85"/>
      <c r="F46" s="73">
        <f>F45/$B$45</f>
        <v>6.8528592000000003E-3</v>
      </c>
      <c r="G46" s="85"/>
    </row>
    <row r="47" spans="1:14" ht="27" customHeight="1" thickBot="1" x14ac:dyDescent="0.45">
      <c r="A47" s="239"/>
      <c r="B47" s="240"/>
      <c r="C47" s="118" t="s">
        <v>57</v>
      </c>
      <c r="D47" s="140">
        <v>0.01</v>
      </c>
      <c r="E47" s="97"/>
      <c r="F47" s="97"/>
      <c r="G47" s="97"/>
    </row>
    <row r="48" spans="1:14" thickBot="1" x14ac:dyDescent="0.35">
      <c r="C48" s="118" t="s">
        <v>58</v>
      </c>
      <c r="D48" s="120">
        <f>D47*$B$45</f>
        <v>31.25</v>
      </c>
      <c r="E48" s="85"/>
      <c r="F48" s="85"/>
      <c r="G48" s="85"/>
    </row>
    <row r="49" spans="1:12" ht="19.5" customHeight="1" thickBot="1" x14ac:dyDescent="0.35">
      <c r="C49" s="121" t="s">
        <v>59</v>
      </c>
      <c r="D49" s="122">
        <f>D48/B34</f>
        <v>31.25</v>
      </c>
      <c r="E49" s="88"/>
      <c r="F49" s="88"/>
      <c r="G49" s="88"/>
    </row>
    <row r="50" spans="1:12" thickBot="1" x14ac:dyDescent="0.35">
      <c r="C50" s="123" t="s">
        <v>60</v>
      </c>
      <c r="D50" s="216">
        <f>AVERAGE(E38:E41,G38:G41)</f>
        <v>0.31531289259844814</v>
      </c>
      <c r="E50" s="87"/>
      <c r="F50" s="87"/>
      <c r="G50" s="87"/>
    </row>
    <row r="51" spans="1:12" thickBot="1" x14ac:dyDescent="0.35">
      <c r="C51" s="74" t="s">
        <v>61</v>
      </c>
      <c r="D51" s="77">
        <f>STDEV(E38:E41,G38:G41)/D50</f>
        <v>1.8475204768727906E-2</v>
      </c>
      <c r="E51" s="115"/>
      <c r="F51" s="115"/>
      <c r="G51" s="115"/>
    </row>
    <row r="52" spans="1:12" ht="19.5" customHeight="1" thickBot="1" x14ac:dyDescent="0.35">
      <c r="C52" s="75" t="s">
        <v>62</v>
      </c>
      <c r="D52" s="78">
        <f>COUNT(E38:E41,G38:G41)</f>
        <v>6</v>
      </c>
      <c r="E52" s="115"/>
      <c r="F52" s="115"/>
      <c r="G52" s="115"/>
    </row>
    <row r="54" spans="1:12" thickBot="1" x14ac:dyDescent="0.35">
      <c r="A54" s="48" t="s">
        <v>23</v>
      </c>
      <c r="B54" s="79" t="s">
        <v>63</v>
      </c>
    </row>
    <row r="55" spans="1:12" thickBot="1" x14ac:dyDescent="0.35">
      <c r="A55" s="101" t="s">
        <v>64</v>
      </c>
      <c r="B55" s="50" t="str">
        <f>B21</f>
        <v>Ferrous Gluconate</v>
      </c>
    </row>
    <row r="56" spans="1:12" ht="26.25" customHeight="1" thickBot="1" x14ac:dyDescent="0.45">
      <c r="A56" s="150" t="s">
        <v>65</v>
      </c>
      <c r="B56" s="141">
        <v>15</v>
      </c>
      <c r="C56" s="115" t="s">
        <v>66</v>
      </c>
      <c r="D56" s="142">
        <v>300</v>
      </c>
      <c r="E56" s="115" t="str">
        <f>B20</f>
        <v>Ferrous Gluconate</v>
      </c>
    </row>
    <row r="57" spans="1:12" thickBot="1" x14ac:dyDescent="0.35">
      <c r="A57" s="50" t="s">
        <v>67</v>
      </c>
      <c r="B57" s="152">
        <v>1.2205651392008814</v>
      </c>
    </row>
    <row r="58" spans="1:12" s="60" customFormat="1" thickBot="1" x14ac:dyDescent="0.35">
      <c r="A58" s="150" t="s">
        <v>68</v>
      </c>
      <c r="B58" s="107">
        <f>B56</f>
        <v>15</v>
      </c>
      <c r="C58" s="115" t="s">
        <v>69</v>
      </c>
      <c r="D58" s="126">
        <f>B57*B56</f>
        <v>18.30847708801322</v>
      </c>
    </row>
    <row r="59" spans="1:12" ht="19.5" customHeight="1" thickBot="1" x14ac:dyDescent="0.35"/>
    <row r="60" spans="1:12" s="4" customFormat="1" ht="27" customHeight="1" thickBot="1" x14ac:dyDescent="0.45">
      <c r="A60" s="61" t="s">
        <v>70</v>
      </c>
      <c r="B60" s="133">
        <v>100</v>
      </c>
      <c r="C60" s="101"/>
      <c r="D60" s="81" t="s">
        <v>71</v>
      </c>
      <c r="E60" s="80" t="s">
        <v>72</v>
      </c>
      <c r="F60" s="80" t="s">
        <v>41</v>
      </c>
      <c r="G60" s="80" t="s">
        <v>73</v>
      </c>
      <c r="H60" s="63" t="s">
        <v>74</v>
      </c>
      <c r="L60" s="53"/>
    </row>
    <row r="61" spans="1:12" s="4" customFormat="1" ht="24" customHeight="1" x14ac:dyDescent="0.4">
      <c r="A61" s="62" t="s">
        <v>75</v>
      </c>
      <c r="B61" s="134">
        <v>3</v>
      </c>
      <c r="C61" s="241" t="s">
        <v>76</v>
      </c>
      <c r="D61" s="244">
        <v>5.9649799999999997</v>
      </c>
      <c r="E61" s="102">
        <v>1</v>
      </c>
      <c r="F61" s="167">
        <v>0.27600000000000002</v>
      </c>
      <c r="G61" s="111">
        <f>IF(ISBLANK(F61),"-",(F61/$D$50*$D$47*$B$69)*$D$58/$D$61)</f>
        <v>279.85904602396118</v>
      </c>
      <c r="H61" s="108">
        <f t="shared" ref="H61:H72" si="0">IF(ISBLANK(F61),"-",G61/$D$56)</f>
        <v>0.9328634867465373</v>
      </c>
      <c r="L61" s="53"/>
    </row>
    <row r="62" spans="1:12" s="4" customFormat="1" ht="26.25" customHeight="1" x14ac:dyDescent="0.4">
      <c r="A62" s="62" t="s">
        <v>77</v>
      </c>
      <c r="B62" s="134">
        <v>25</v>
      </c>
      <c r="C62" s="242"/>
      <c r="D62" s="245"/>
      <c r="E62" s="103">
        <v>2</v>
      </c>
      <c r="F62" s="155">
        <v>0.27010000000000001</v>
      </c>
      <c r="G62" s="112">
        <f>IF(ISBLANK(F62),"-",(F62/$D$50*$D$47*$B$69)*$D$58/$D$61)</f>
        <v>273.87655192417361</v>
      </c>
      <c r="H62" s="109">
        <f t="shared" si="0"/>
        <v>0.91292183974724539</v>
      </c>
      <c r="L62" s="53"/>
    </row>
    <row r="63" spans="1:12" s="4" customFormat="1" ht="24.75" customHeight="1" thickBot="1" x14ac:dyDescent="0.45">
      <c r="A63" s="62" t="s">
        <v>78</v>
      </c>
      <c r="B63" s="134">
        <v>4</v>
      </c>
      <c r="C63" s="242"/>
      <c r="D63" s="245"/>
      <c r="E63" s="103">
        <v>3</v>
      </c>
      <c r="F63" s="155">
        <v>0.2681</v>
      </c>
      <c r="G63" s="112">
        <f>IF(ISBLANK(F63),"-",(F63/$D$50*$D$47*$B$69)*$D$58/$D$61)</f>
        <v>271.84858782255077</v>
      </c>
      <c r="H63" s="109">
        <f t="shared" si="0"/>
        <v>0.90616195940850253</v>
      </c>
      <c r="L63" s="53"/>
    </row>
    <row r="64" spans="1:12" ht="27" customHeight="1" thickBot="1" x14ac:dyDescent="0.45">
      <c r="A64" s="62" t="s">
        <v>79</v>
      </c>
      <c r="B64" s="134">
        <v>50</v>
      </c>
      <c r="C64" s="243"/>
      <c r="D64" s="246"/>
      <c r="E64" s="104">
        <v>4</v>
      </c>
      <c r="F64" s="168"/>
      <c r="G64" s="112" t="str">
        <f>IF(ISBLANK(F64),"-",(F64/$D$50*$D$47*$B$69)*$D$58/$D$61)</f>
        <v>-</v>
      </c>
      <c r="H64" s="109" t="str">
        <f t="shared" si="0"/>
        <v>-</v>
      </c>
    </row>
    <row r="65" spans="1:11" ht="24.75" customHeight="1" thickBot="1" x14ac:dyDescent="0.45">
      <c r="A65" s="62" t="s">
        <v>80</v>
      </c>
      <c r="B65" s="134">
        <v>1</v>
      </c>
      <c r="C65" s="241" t="s">
        <v>81</v>
      </c>
      <c r="D65" s="244">
        <v>5.9901200000000001</v>
      </c>
      <c r="E65" s="82">
        <v>1</v>
      </c>
      <c r="F65" s="155">
        <v>0.2681</v>
      </c>
      <c r="G65" s="111">
        <f>IF(ISBLANK(F65),"-",(F65/$D$50*$D$47*$B$69)*$D$58/$D$65)</f>
        <v>270.70766351755202</v>
      </c>
      <c r="H65" s="108">
        <f t="shared" si="0"/>
        <v>0.90235887839184004</v>
      </c>
    </row>
    <row r="66" spans="1:11" ht="23.25" customHeight="1" thickBot="1" x14ac:dyDescent="0.45">
      <c r="A66" s="62" t="s">
        <v>82</v>
      </c>
      <c r="B66" s="134">
        <v>1</v>
      </c>
      <c r="C66" s="242"/>
      <c r="D66" s="245"/>
      <c r="E66" s="83">
        <v>2</v>
      </c>
      <c r="F66" s="155">
        <v>0.26860000000000001</v>
      </c>
      <c r="G66" s="112">
        <f>IF(ISBLANK(F66),"-",(F66/$D$50*$D$47*$B$69)*$D$58/$D$65)</f>
        <v>271.21252674679027</v>
      </c>
      <c r="H66" s="109">
        <f t="shared" si="0"/>
        <v>0.90404175582263424</v>
      </c>
    </row>
    <row r="67" spans="1:11" ht="24.75" customHeight="1" thickBot="1" x14ac:dyDescent="0.45">
      <c r="A67" s="62" t="s">
        <v>83</v>
      </c>
      <c r="B67" s="134">
        <v>1</v>
      </c>
      <c r="C67" s="242"/>
      <c r="D67" s="245"/>
      <c r="E67" s="83">
        <v>3</v>
      </c>
      <c r="F67" s="155">
        <v>0.26860000000000001</v>
      </c>
      <c r="G67" s="112">
        <f>IF(ISBLANK(F67),"-",(F67/$D$50*$D$47*$B$69)*$D$58/$D$65)</f>
        <v>271.21252674679027</v>
      </c>
      <c r="H67" s="109">
        <f t="shared" si="0"/>
        <v>0.90404175582263424</v>
      </c>
    </row>
    <row r="68" spans="1:11" ht="27" customHeight="1" thickBot="1" x14ac:dyDescent="0.45">
      <c r="A68" s="62" t="s">
        <v>84</v>
      </c>
      <c r="B68" s="134">
        <v>1</v>
      </c>
      <c r="C68" s="243"/>
      <c r="D68" s="246"/>
      <c r="E68" s="84">
        <v>4</v>
      </c>
      <c r="F68" s="168"/>
      <c r="G68" s="113" t="str">
        <f>IF(ISBLANK(F68),"-",(F68/$D$50*$D$47*$B$69)*$D$58/$D$65)</f>
        <v>-</v>
      </c>
      <c r="H68" s="110" t="str">
        <f t="shared" si="0"/>
        <v>-</v>
      </c>
    </row>
    <row r="69" spans="1:11" ht="23.25" customHeight="1" thickBot="1" x14ac:dyDescent="0.45">
      <c r="A69" s="62" t="s">
        <v>85</v>
      </c>
      <c r="B69" s="114">
        <f>(B68/B67)*(B66/B65)*(B64/B63)*(B62/B61)*B60</f>
        <v>10416.666666666668</v>
      </c>
      <c r="C69" s="241" t="s">
        <v>86</v>
      </c>
      <c r="D69" s="244">
        <v>5.9558299999999997</v>
      </c>
      <c r="E69" s="82">
        <v>1</v>
      </c>
      <c r="F69" s="167">
        <v>0.26429999999999998</v>
      </c>
      <c r="G69" s="111">
        <f>IF(ISBLANK(F69),"-",(F69/$D$50*$D$47*$B$69)*$D$58/$D$69)</f>
        <v>268.40718007509469</v>
      </c>
      <c r="H69" s="109">
        <f t="shared" si="0"/>
        <v>0.89469060025031566</v>
      </c>
    </row>
    <row r="70" spans="1:11" ht="22.5" customHeight="1" thickBot="1" x14ac:dyDescent="0.45">
      <c r="A70" s="125" t="s">
        <v>87</v>
      </c>
      <c r="B70" s="145">
        <f>(D47*B69)/D56*D58</f>
        <v>6.3571101000045909</v>
      </c>
      <c r="C70" s="242"/>
      <c r="D70" s="245"/>
      <c r="E70" s="83">
        <v>2</v>
      </c>
      <c r="F70" s="155">
        <v>0.26300000000000001</v>
      </c>
      <c r="G70" s="112">
        <f>IF(ISBLANK(F70),"-",(F70/$D$50*$D$47*$B$69)*$D$58/$D$69)</f>
        <v>267.0869782813088</v>
      </c>
      <c r="H70" s="109">
        <f t="shared" si="0"/>
        <v>0.89028992760436265</v>
      </c>
    </row>
    <row r="71" spans="1:11" ht="23.25" customHeight="1" thickBot="1" x14ac:dyDescent="0.45">
      <c r="A71" s="237" t="s">
        <v>55</v>
      </c>
      <c r="B71" s="248"/>
      <c r="C71" s="242"/>
      <c r="D71" s="245"/>
      <c r="E71" s="83">
        <v>3</v>
      </c>
      <c r="F71" s="155">
        <v>0.2606</v>
      </c>
      <c r="G71" s="112">
        <f>IF(ISBLANK(F71),"-",(F71/$D$50*$D$47*$B$69)*$D$58/$D$69)</f>
        <v>264.64968266201163</v>
      </c>
      <c r="H71" s="109">
        <f t="shared" si="0"/>
        <v>0.88216560887337214</v>
      </c>
    </row>
    <row r="72" spans="1:11" ht="23.25" customHeight="1" thickBot="1" x14ac:dyDescent="0.45">
      <c r="A72" s="239"/>
      <c r="B72" s="249"/>
      <c r="C72" s="247"/>
      <c r="D72" s="246"/>
      <c r="E72" s="84">
        <v>4</v>
      </c>
      <c r="F72" s="168"/>
      <c r="G72" s="113" t="str">
        <f>IF(ISBLANK(F72),"-",(F72/$D$50*$D$47*$B$69)*$D$58/$D$69)</f>
        <v>-</v>
      </c>
      <c r="H72" s="110" t="str">
        <f t="shared" si="0"/>
        <v>-</v>
      </c>
    </row>
    <row r="73" spans="1:11" ht="26.25" customHeight="1" thickBot="1" x14ac:dyDescent="0.45">
      <c r="A73" s="115"/>
      <c r="B73" s="115"/>
      <c r="C73" s="115"/>
      <c r="D73" s="115"/>
      <c r="E73" s="115"/>
      <c r="F73" s="115"/>
      <c r="G73" s="76" t="s">
        <v>48</v>
      </c>
      <c r="H73" s="146">
        <f>AVERAGE(H61:H72)</f>
        <v>0.90328175696304946</v>
      </c>
    </row>
    <row r="74" spans="1:11" ht="26.25" customHeight="1" thickBot="1" x14ac:dyDescent="0.45">
      <c r="C74" s="115"/>
      <c r="D74" s="115"/>
      <c r="E74" s="115"/>
      <c r="F74" s="115"/>
      <c r="G74" s="74" t="s">
        <v>61</v>
      </c>
      <c r="H74" s="147">
        <f>STDEV(H61:H72)/H73</f>
        <v>1.5979878615841658E-2</v>
      </c>
    </row>
    <row r="75" spans="1:11" ht="27" customHeight="1" thickBot="1" x14ac:dyDescent="0.45">
      <c r="A75" s="115"/>
      <c r="B75" s="115"/>
      <c r="C75" s="115"/>
      <c r="D75" s="85"/>
      <c r="E75" s="85"/>
      <c r="F75" s="115"/>
      <c r="G75" s="75" t="s">
        <v>62</v>
      </c>
      <c r="H75" s="148">
        <f>COUNT(H61:H72)</f>
        <v>9</v>
      </c>
    </row>
    <row r="76" spans="1:11" thickBot="1" x14ac:dyDescent="0.35">
      <c r="A76" s="115"/>
      <c r="B76" s="115"/>
      <c r="C76" s="115"/>
      <c r="D76" s="85"/>
      <c r="E76" s="85"/>
      <c r="F76" s="85"/>
      <c r="G76" s="85"/>
      <c r="H76" s="115"/>
      <c r="I76" s="101"/>
      <c r="J76" s="150"/>
      <c r="K76" s="165"/>
    </row>
    <row r="77" spans="1:11" ht="26.25" customHeight="1" thickBot="1" x14ac:dyDescent="0.45">
      <c r="A77" s="52" t="s">
        <v>88</v>
      </c>
      <c r="B77" s="150" t="s">
        <v>89</v>
      </c>
      <c r="C77" s="236" t="str">
        <f>B20</f>
        <v>Ferrous Gluconate</v>
      </c>
      <c r="D77" s="236"/>
      <c r="E77" s="101" t="s">
        <v>90</v>
      </c>
      <c r="F77" s="101"/>
      <c r="G77" s="151">
        <f>H73</f>
        <v>0.90328175696304946</v>
      </c>
      <c r="H77" s="115"/>
      <c r="I77" s="101"/>
      <c r="J77" s="150"/>
      <c r="K77" s="165"/>
    </row>
    <row r="78" spans="1:11" ht="19.5" customHeight="1" thickBot="1" x14ac:dyDescent="0.35">
      <c r="A78" s="166"/>
      <c r="B78" s="90"/>
      <c r="C78" s="91"/>
      <c r="D78" s="91"/>
      <c r="E78" s="90"/>
      <c r="F78" s="90"/>
      <c r="G78" s="90"/>
      <c r="H78" s="90"/>
    </row>
    <row r="79" spans="1:11" thickBot="1" x14ac:dyDescent="0.35">
      <c r="B79" s="115" t="s">
        <v>17</v>
      </c>
      <c r="E79" s="115" t="s">
        <v>18</v>
      </c>
      <c r="F79" s="115"/>
      <c r="G79" s="115" t="s">
        <v>19</v>
      </c>
    </row>
    <row r="80" spans="1:11" ht="83.1" customHeight="1" thickBot="1" x14ac:dyDescent="0.35">
      <c r="A80" s="150" t="s">
        <v>20</v>
      </c>
      <c r="B80" s="127"/>
      <c r="C80" s="127"/>
      <c r="D80" s="115"/>
      <c r="E80" s="105"/>
      <c r="F80" s="101"/>
      <c r="G80" s="105"/>
      <c r="H80" s="105"/>
      <c r="I80" s="101"/>
    </row>
    <row r="81" spans="1:9" ht="83.1" customHeight="1" thickBot="1" x14ac:dyDescent="0.35">
      <c r="A81" s="150" t="s">
        <v>21</v>
      </c>
      <c r="B81" s="128"/>
      <c r="C81" s="128"/>
      <c r="D81" s="165"/>
      <c r="E81" s="106"/>
      <c r="F81" s="101"/>
      <c r="G81" s="106"/>
      <c r="H81" s="106"/>
      <c r="I81" s="101"/>
    </row>
    <row r="82" spans="1:9" thickBot="1" x14ac:dyDescent="0.35">
      <c r="A82" s="115"/>
      <c r="B82" s="115"/>
      <c r="C82" s="85"/>
      <c r="D82" s="85"/>
      <c r="E82" s="85"/>
      <c r="F82" s="85"/>
      <c r="G82" s="115"/>
      <c r="H82" s="115"/>
      <c r="I82" s="101"/>
    </row>
    <row r="83" spans="1:9" thickBot="1" x14ac:dyDescent="0.35">
      <c r="A83" s="115"/>
      <c r="B83" s="115"/>
      <c r="C83" s="115"/>
      <c r="D83" s="85"/>
      <c r="E83" s="85"/>
      <c r="F83" s="85"/>
      <c r="G83" s="85"/>
      <c r="H83" s="115"/>
      <c r="I83" s="101"/>
    </row>
    <row r="84" spans="1:9" thickBot="1" x14ac:dyDescent="0.35">
      <c r="A84" s="115"/>
      <c r="B84" s="115"/>
      <c r="C84" s="115"/>
      <c r="D84" s="85"/>
      <c r="E84" s="85"/>
      <c r="F84" s="85"/>
      <c r="G84" s="85"/>
      <c r="H84" s="115"/>
      <c r="I84" s="101"/>
    </row>
    <row r="85" spans="1:9" thickBot="1" x14ac:dyDescent="0.35">
      <c r="A85" s="115"/>
      <c r="B85" s="115"/>
      <c r="C85" s="115"/>
      <c r="D85" s="85"/>
      <c r="E85" s="85"/>
      <c r="F85" s="85"/>
      <c r="G85" s="85"/>
      <c r="H85" s="115"/>
      <c r="I85" s="101"/>
    </row>
    <row r="86" spans="1:9" thickBot="1" x14ac:dyDescent="0.35">
      <c r="A86" s="115"/>
      <c r="B86" s="115"/>
      <c r="C86" s="115"/>
      <c r="D86" s="85"/>
      <c r="E86" s="85"/>
      <c r="F86" s="85"/>
      <c r="G86" s="85"/>
      <c r="H86" s="115"/>
      <c r="I86" s="101"/>
    </row>
    <row r="87" spans="1:9" thickBot="1" x14ac:dyDescent="0.35">
      <c r="A87" s="115"/>
      <c r="B87" s="115"/>
      <c r="C87" s="115"/>
      <c r="D87" s="85"/>
      <c r="E87" s="85"/>
      <c r="F87" s="85"/>
      <c r="G87" s="85"/>
      <c r="H87" s="115"/>
      <c r="I87" s="101"/>
    </row>
    <row r="88" spans="1:9" thickBot="1" x14ac:dyDescent="0.35">
      <c r="A88" s="115"/>
      <c r="B88" s="115"/>
      <c r="C88" s="115"/>
      <c r="D88" s="85"/>
      <c r="E88" s="85"/>
      <c r="F88" s="85"/>
      <c r="G88" s="85"/>
      <c r="H88" s="115"/>
      <c r="I88" s="101"/>
    </row>
    <row r="89" spans="1:9" thickBot="1" x14ac:dyDescent="0.35">
      <c r="A89" s="115"/>
      <c r="B89" s="115"/>
      <c r="C89" s="115"/>
      <c r="D89" s="85"/>
      <c r="E89" s="85"/>
      <c r="F89" s="85"/>
      <c r="G89" s="85"/>
      <c r="H89" s="115"/>
      <c r="I89" s="101"/>
    </row>
    <row r="90" spans="1:9" thickBot="1" x14ac:dyDescent="0.35">
      <c r="A90" s="115"/>
      <c r="B90" s="115"/>
      <c r="C90" s="115"/>
      <c r="D90" s="85"/>
      <c r="E90" s="85"/>
      <c r="F90" s="85"/>
      <c r="G90" s="85"/>
      <c r="H90" s="115"/>
      <c r="I90" s="101"/>
    </row>
    <row r="250" spans="1:1" thickBot="1" x14ac:dyDescent="0.35">
      <c r="A250" s="163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</mergeCells>
  <conditionalFormatting sqref="D51">
    <cfRule type="cellIs" dxfId="9" priority="1" operator="greaterThan">
      <formula>0.02</formula>
    </cfRule>
  </conditionalFormatting>
  <conditionalFormatting sqref="H74">
    <cfRule type="cellIs" dxfId="8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6" orientation="landscape" r:id="rId1"/>
  <headerFooter alignWithMargins="0">
    <oddHeader>&amp;LVer 2</oddHeader>
    <oddFooter>&amp;LNQCL/ADDO/014&amp;C&amp;P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101"/>
  <sheetViews>
    <sheetView topLeftCell="A61" workbookViewId="0">
      <selection activeCell="B71" sqref="B71"/>
    </sheetView>
  </sheetViews>
  <sheetFormatPr defaultRowHeight="13.5" x14ac:dyDescent="0.25"/>
  <cols>
    <col min="1" max="1" width="27.5703125" style="170" customWidth="1"/>
    <col min="2" max="2" width="20.42578125" style="170" customWidth="1"/>
    <col min="3" max="3" width="31.85546875" style="170" customWidth="1"/>
    <col min="4" max="4" width="25.85546875" style="170" customWidth="1"/>
    <col min="5" max="5" width="25.7109375" style="170" customWidth="1"/>
    <col min="6" max="6" width="23.140625" style="170" customWidth="1"/>
    <col min="7" max="7" width="28.42578125" style="170" customWidth="1"/>
    <col min="8" max="8" width="21.5703125" style="170" customWidth="1"/>
    <col min="9" max="9" width="9.140625" style="170" customWidth="1"/>
    <col min="10" max="16384" width="9.140625" style="206"/>
  </cols>
  <sheetData>
    <row r="14" spans="1:6" ht="15" customHeight="1" x14ac:dyDescent="0.3">
      <c r="A14" s="169"/>
      <c r="C14" s="171"/>
      <c r="F14" s="171"/>
    </row>
    <row r="15" spans="1:6" ht="18.75" customHeight="1" x14ac:dyDescent="0.3">
      <c r="A15" s="250" t="s">
        <v>106</v>
      </c>
      <c r="B15" s="250"/>
      <c r="C15" s="250"/>
      <c r="D15" s="250"/>
      <c r="E15" s="250"/>
    </row>
    <row r="16" spans="1:6" ht="16.5" customHeight="1" x14ac:dyDescent="0.3">
      <c r="A16" s="172" t="s">
        <v>23</v>
      </c>
      <c r="B16" s="173" t="s">
        <v>107</v>
      </c>
    </row>
    <row r="17" spans="1:5" ht="16.5" customHeight="1" x14ac:dyDescent="0.3">
      <c r="A17" s="174" t="s">
        <v>108</v>
      </c>
      <c r="B17" s="174" t="str">
        <f>'[1]Riboflavin BP'!B18:C18</f>
        <v>HAEMOGLOW SYRUP 100ml</v>
      </c>
      <c r="D17" s="175"/>
      <c r="E17" s="176"/>
    </row>
    <row r="18" spans="1:5" s="170" customFormat="1" ht="16.5" customHeight="1" x14ac:dyDescent="0.3">
      <c r="A18" s="177" t="s">
        <v>24</v>
      </c>
      <c r="B18" s="174" t="str">
        <f>[1]RD!B22</f>
        <v>Ferrous Gluconate, Thiamine Mononitrate BP, Riboflavin, Pyridoxine-HCl, Niacinamide &amp; Cyanocoblamine</v>
      </c>
      <c r="C18" s="176"/>
      <c r="D18" s="176"/>
      <c r="E18" s="176"/>
    </row>
    <row r="19" spans="1:5" s="170" customFormat="1" ht="16.5" customHeight="1" x14ac:dyDescent="0.3">
      <c r="A19" s="177" t="s">
        <v>24</v>
      </c>
      <c r="B19" s="173" t="str">
        <f>'[1]Niacinamide BP'!B26:C26</f>
        <v>Niacinamide</v>
      </c>
      <c r="C19" s="176"/>
      <c r="D19" s="176"/>
      <c r="E19" s="176"/>
    </row>
    <row r="20" spans="1:5" s="170" customFormat="1" ht="16.5" customHeight="1" x14ac:dyDescent="0.3">
      <c r="A20" s="177" t="s">
        <v>26</v>
      </c>
      <c r="B20" s="178">
        <f>'[1]Niacinamide BP'!B30</f>
        <v>99.41</v>
      </c>
      <c r="C20" s="176"/>
      <c r="D20" s="176"/>
      <c r="E20" s="176"/>
    </row>
    <row r="21" spans="1:5" s="170" customFormat="1" ht="16.5" customHeight="1" x14ac:dyDescent="0.3">
      <c r="A21" s="174" t="s">
        <v>109</v>
      </c>
      <c r="B21" s="178">
        <f>'[1]Niacinamide BP'!D43</f>
        <v>31.14</v>
      </c>
      <c r="C21" s="176"/>
      <c r="D21" s="176"/>
      <c r="E21" s="176"/>
    </row>
    <row r="22" spans="1:5" s="170" customFormat="1" ht="16.5" customHeight="1" x14ac:dyDescent="0.3">
      <c r="A22" s="174" t="s">
        <v>110</v>
      </c>
      <c r="B22" s="179">
        <f>B21/'[1]Niacinamide BP'!B45</f>
        <v>0.62280000000000002</v>
      </c>
      <c r="C22" s="176"/>
      <c r="D22" s="176"/>
      <c r="E22" s="176"/>
    </row>
    <row r="23" spans="1:5" s="170" customFormat="1" ht="15.75" customHeight="1" x14ac:dyDescent="0.25">
      <c r="A23" s="176"/>
      <c r="B23" s="176"/>
      <c r="C23" s="176"/>
      <c r="D23" s="176"/>
      <c r="E23" s="176"/>
    </row>
    <row r="24" spans="1:5" s="170" customFormat="1" ht="16.5" customHeight="1" x14ac:dyDescent="0.3">
      <c r="A24" s="180" t="s">
        <v>111</v>
      </c>
      <c r="B24" s="181" t="s">
        <v>112</v>
      </c>
      <c r="C24" s="180" t="s">
        <v>113</v>
      </c>
      <c r="D24" s="180" t="s">
        <v>114</v>
      </c>
      <c r="E24" s="180" t="s">
        <v>115</v>
      </c>
    </row>
    <row r="25" spans="1:5" s="170" customFormat="1" ht="16.5" customHeight="1" x14ac:dyDescent="0.3">
      <c r="A25" s="182">
        <v>1</v>
      </c>
      <c r="B25" s="183">
        <v>14233716</v>
      </c>
      <c r="C25" s="183">
        <v>8305.5</v>
      </c>
      <c r="D25" s="184">
        <v>1.43</v>
      </c>
      <c r="E25" s="185">
        <v>4.2300000000000004</v>
      </c>
    </row>
    <row r="26" spans="1:5" s="170" customFormat="1" ht="16.5" customHeight="1" x14ac:dyDescent="0.3">
      <c r="A26" s="182">
        <v>2</v>
      </c>
      <c r="B26" s="183">
        <v>14165566</v>
      </c>
      <c r="C26" s="183">
        <v>8352.1</v>
      </c>
      <c r="D26" s="184">
        <v>1.48</v>
      </c>
      <c r="E26" s="184">
        <v>4.22</v>
      </c>
    </row>
    <row r="27" spans="1:5" s="170" customFormat="1" ht="16.5" customHeight="1" x14ac:dyDescent="0.3">
      <c r="A27" s="182">
        <v>3</v>
      </c>
      <c r="B27" s="183">
        <v>14195616</v>
      </c>
      <c r="C27" s="183">
        <v>8200.5</v>
      </c>
      <c r="D27" s="184">
        <v>1.36</v>
      </c>
      <c r="E27" s="184">
        <v>4.2300000000000004</v>
      </c>
    </row>
    <row r="28" spans="1:5" s="170" customFormat="1" ht="16.5" customHeight="1" x14ac:dyDescent="0.3">
      <c r="A28" s="182">
        <v>4</v>
      </c>
      <c r="B28" s="183">
        <v>14200519</v>
      </c>
      <c r="C28" s="183">
        <v>8347.2000000000007</v>
      </c>
      <c r="D28" s="184">
        <v>1.43</v>
      </c>
      <c r="E28" s="184">
        <v>4.2300000000000004</v>
      </c>
    </row>
    <row r="29" spans="1:5" s="170" customFormat="1" ht="16.5" customHeight="1" x14ac:dyDescent="0.3">
      <c r="A29" s="182">
        <v>5</v>
      </c>
      <c r="B29" s="183">
        <v>14171870</v>
      </c>
      <c r="C29" s="183">
        <v>8354.9</v>
      </c>
      <c r="D29" s="184">
        <v>1.42</v>
      </c>
      <c r="E29" s="184">
        <v>4.22</v>
      </c>
    </row>
    <row r="30" spans="1:5" s="170" customFormat="1" ht="16.5" customHeight="1" x14ac:dyDescent="0.3">
      <c r="A30" s="182">
        <v>6</v>
      </c>
      <c r="B30" s="186">
        <v>14203383</v>
      </c>
      <c r="C30" s="186">
        <v>8375.7000000000007</v>
      </c>
      <c r="D30" s="187">
        <v>1.41</v>
      </c>
      <c r="E30" s="187">
        <v>4.22</v>
      </c>
    </row>
    <row r="31" spans="1:5" s="170" customFormat="1" ht="16.5" customHeight="1" x14ac:dyDescent="0.3">
      <c r="A31" s="188" t="s">
        <v>116</v>
      </c>
      <c r="B31" s="189">
        <f>AVERAGE(B25:B30)</f>
        <v>14195111.666666666</v>
      </c>
      <c r="C31" s="190">
        <f>AVERAGE(C25:C30)</f>
        <v>8322.6500000000015</v>
      </c>
      <c r="D31" s="191">
        <f>AVERAGE(D25:D30)</f>
        <v>1.4216666666666666</v>
      </c>
      <c r="E31" s="191">
        <f>AVERAGE(E25:E30)</f>
        <v>4.2249999999999996</v>
      </c>
    </row>
    <row r="32" spans="1:5" s="170" customFormat="1" ht="16.5" customHeight="1" x14ac:dyDescent="0.3">
      <c r="A32" s="192" t="s">
        <v>117</v>
      </c>
      <c r="B32" s="193">
        <f>(STDEV(B25:B30)/B31)</f>
        <v>1.7259677182306489E-3</v>
      </c>
      <c r="C32" s="194"/>
      <c r="D32" s="194"/>
      <c r="E32" s="195"/>
    </row>
    <row r="33" spans="1:5" s="170" customFormat="1" ht="16.5" customHeight="1" x14ac:dyDescent="0.3">
      <c r="A33" s="196" t="s">
        <v>62</v>
      </c>
      <c r="B33" s="197">
        <f>COUNT(B25:B30)</f>
        <v>6</v>
      </c>
      <c r="C33" s="198"/>
      <c r="D33" s="199"/>
      <c r="E33" s="200"/>
    </row>
    <row r="34" spans="1:5" s="170" customFormat="1" ht="15.75" customHeight="1" x14ac:dyDescent="0.25">
      <c r="A34" s="176"/>
      <c r="B34" s="176"/>
      <c r="C34" s="176"/>
      <c r="D34" s="176"/>
      <c r="E34" s="176"/>
    </row>
    <row r="35" spans="1:5" s="170" customFormat="1" ht="16.5" customHeight="1" x14ac:dyDescent="0.3">
      <c r="A35" s="177" t="s">
        <v>118</v>
      </c>
      <c r="B35" s="201" t="s">
        <v>119</v>
      </c>
      <c r="C35" s="202"/>
      <c r="D35" s="202"/>
      <c r="E35" s="202"/>
    </row>
    <row r="36" spans="1:5" s="170" customFormat="1" ht="16.5" customHeight="1" x14ac:dyDescent="0.3">
      <c r="A36" s="177"/>
      <c r="B36" s="201" t="s">
        <v>120</v>
      </c>
      <c r="C36" s="202"/>
      <c r="D36" s="202"/>
      <c r="E36" s="202"/>
    </row>
    <row r="37" spans="1:5" s="170" customFormat="1" ht="16.5" customHeight="1" x14ac:dyDescent="0.3">
      <c r="A37" s="177"/>
      <c r="B37" s="201" t="s">
        <v>121</v>
      </c>
      <c r="C37" s="202"/>
      <c r="D37" s="202"/>
      <c r="E37" s="202"/>
    </row>
    <row r="38" spans="1:5" s="170" customFormat="1" ht="15.75" customHeight="1" x14ac:dyDescent="0.25">
      <c r="A38" s="176"/>
      <c r="B38" s="176"/>
      <c r="C38" s="176"/>
      <c r="D38" s="176"/>
      <c r="E38" s="176"/>
    </row>
    <row r="39" spans="1:5" s="170" customFormat="1" ht="16.5" customHeight="1" x14ac:dyDescent="0.3">
      <c r="A39" s="177" t="s">
        <v>24</v>
      </c>
      <c r="B39" s="174" t="str">
        <f>'[1]Pyridoxine HCl BP'!B26:C26</f>
        <v>Pyridoxine HCl</v>
      </c>
      <c r="C39" s="176"/>
      <c r="D39" s="176"/>
      <c r="E39" s="176"/>
    </row>
    <row r="40" spans="1:5" s="170" customFormat="1" ht="16.5" customHeight="1" x14ac:dyDescent="0.3">
      <c r="A40" s="177" t="s">
        <v>26</v>
      </c>
      <c r="B40" s="178">
        <f>'[1]Pyridoxine HCl BP'!B30</f>
        <v>99.76</v>
      </c>
      <c r="C40" s="176"/>
      <c r="D40" s="176"/>
      <c r="E40" s="176"/>
    </row>
    <row r="41" spans="1:5" s="170" customFormat="1" ht="16.5" customHeight="1" x14ac:dyDescent="0.3">
      <c r="A41" s="174" t="s">
        <v>109</v>
      </c>
      <c r="B41" s="178">
        <f>'[1]Pyridoxine HCl BP'!D43</f>
        <v>12.68</v>
      </c>
      <c r="C41" s="176"/>
      <c r="D41" s="176"/>
      <c r="E41" s="176"/>
    </row>
    <row r="42" spans="1:5" s="170" customFormat="1" ht="16.5" customHeight="1" x14ac:dyDescent="0.3">
      <c r="A42" s="174" t="s">
        <v>110</v>
      </c>
      <c r="B42" s="179">
        <f>B41/'[1]Pyridoxine HCl BP'!B45</f>
        <v>0.25359999999999999</v>
      </c>
      <c r="C42" s="176"/>
      <c r="D42" s="176"/>
      <c r="E42" s="176"/>
    </row>
    <row r="43" spans="1:5" s="170" customFormat="1" ht="16.5" customHeight="1" x14ac:dyDescent="0.25">
      <c r="A43" s="176"/>
      <c r="B43" s="176"/>
      <c r="C43" s="176"/>
      <c r="D43" s="176"/>
      <c r="E43" s="176"/>
    </row>
    <row r="44" spans="1:5" s="170" customFormat="1" ht="15.75" customHeight="1" x14ac:dyDescent="0.3">
      <c r="A44" s="180" t="s">
        <v>111</v>
      </c>
      <c r="B44" s="181" t="s">
        <v>112</v>
      </c>
      <c r="C44" s="180" t="s">
        <v>113</v>
      </c>
      <c r="D44" s="180" t="s">
        <v>114</v>
      </c>
      <c r="E44" s="180" t="s">
        <v>115</v>
      </c>
    </row>
    <row r="45" spans="1:5" s="170" customFormat="1" ht="16.5" customHeight="1" x14ac:dyDescent="0.3">
      <c r="A45" s="182">
        <v>1</v>
      </c>
      <c r="B45" s="183">
        <v>77064138</v>
      </c>
      <c r="C45" s="183">
        <v>10667.6</v>
      </c>
      <c r="D45" s="184">
        <v>1.1399999999999999</v>
      </c>
      <c r="E45" s="185">
        <v>6.25</v>
      </c>
    </row>
    <row r="46" spans="1:5" s="170" customFormat="1" ht="16.5" customHeight="1" x14ac:dyDescent="0.3">
      <c r="A46" s="182">
        <v>2</v>
      </c>
      <c r="B46" s="183">
        <v>76631165</v>
      </c>
      <c r="C46" s="183">
        <v>10801.5</v>
      </c>
      <c r="D46" s="184">
        <v>1.1100000000000001</v>
      </c>
      <c r="E46" s="184">
        <v>6.25</v>
      </c>
    </row>
    <row r="47" spans="1:5" s="170" customFormat="1" ht="16.5" customHeight="1" x14ac:dyDescent="0.3">
      <c r="A47" s="182">
        <v>3</v>
      </c>
      <c r="B47" s="183">
        <v>76665141</v>
      </c>
      <c r="C47" s="183">
        <v>10425.200000000001</v>
      </c>
      <c r="D47" s="184">
        <v>1.0900000000000001</v>
      </c>
      <c r="E47" s="184">
        <v>6.25</v>
      </c>
    </row>
    <row r="48" spans="1:5" s="170" customFormat="1" ht="16.5" customHeight="1" x14ac:dyDescent="0.3">
      <c r="A48" s="182">
        <v>4</v>
      </c>
      <c r="B48" s="183">
        <v>76644330</v>
      </c>
      <c r="C48" s="183">
        <v>10841.2</v>
      </c>
      <c r="D48" s="184">
        <v>1.1200000000000001</v>
      </c>
      <c r="E48" s="184">
        <v>6.25</v>
      </c>
    </row>
    <row r="49" spans="1:5" s="170" customFormat="1" ht="16.5" customHeight="1" x14ac:dyDescent="0.3">
      <c r="A49" s="182">
        <v>5</v>
      </c>
      <c r="B49" s="183">
        <v>76502815</v>
      </c>
      <c r="C49" s="183">
        <v>10788.2</v>
      </c>
      <c r="D49" s="184">
        <v>1.1399999999999999</v>
      </c>
      <c r="E49" s="184">
        <v>6.23</v>
      </c>
    </row>
    <row r="50" spans="1:5" s="170" customFormat="1" ht="16.5" customHeight="1" x14ac:dyDescent="0.3">
      <c r="A50" s="182">
        <v>6</v>
      </c>
      <c r="B50" s="186">
        <v>76492468</v>
      </c>
      <c r="C50" s="186">
        <v>10827.8</v>
      </c>
      <c r="D50" s="187">
        <v>1.1299999999999999</v>
      </c>
      <c r="E50" s="187">
        <v>6.23</v>
      </c>
    </row>
    <row r="51" spans="1:5" s="170" customFormat="1" ht="16.5" customHeight="1" x14ac:dyDescent="0.3">
      <c r="A51" s="188" t="s">
        <v>116</v>
      </c>
      <c r="B51" s="189">
        <f>AVERAGE(B45:B50)</f>
        <v>76666676.166666672</v>
      </c>
      <c r="C51" s="190">
        <f>AVERAGE(C45:C50)</f>
        <v>10725.25</v>
      </c>
      <c r="D51" s="191">
        <f>AVERAGE(D45:D50)</f>
        <v>1.1216666666666666</v>
      </c>
      <c r="E51" s="191">
        <f>AVERAGE(E45:E50)</f>
        <v>6.2433333333333332</v>
      </c>
    </row>
    <row r="52" spans="1:5" s="170" customFormat="1" ht="16.5" customHeight="1" x14ac:dyDescent="0.3">
      <c r="A52" s="192" t="s">
        <v>117</v>
      </c>
      <c r="B52" s="193">
        <f>(STDEV(B45:B50)/B51)</f>
        <v>2.7169134605619736E-3</v>
      </c>
      <c r="C52" s="194"/>
      <c r="D52" s="194"/>
      <c r="E52" s="195"/>
    </row>
    <row r="53" spans="1:5" s="170" customFormat="1" ht="16.5" customHeight="1" x14ac:dyDescent="0.3">
      <c r="A53" s="196" t="s">
        <v>62</v>
      </c>
      <c r="B53" s="197">
        <f>COUNT(B45:B50)</f>
        <v>6</v>
      </c>
      <c r="C53" s="198"/>
      <c r="D53" s="199"/>
      <c r="E53" s="200"/>
    </row>
    <row r="54" spans="1:5" s="170" customFormat="1" ht="16.5" customHeight="1" x14ac:dyDescent="0.25">
      <c r="A54" s="176"/>
      <c r="B54" s="176"/>
      <c r="C54" s="176"/>
      <c r="D54" s="176"/>
      <c r="E54" s="176"/>
    </row>
    <row r="55" spans="1:5" s="170" customFormat="1" ht="15.75" customHeight="1" x14ac:dyDescent="0.3">
      <c r="A55" s="177" t="s">
        <v>118</v>
      </c>
      <c r="B55" s="201" t="s">
        <v>119</v>
      </c>
      <c r="C55" s="202"/>
      <c r="D55" s="202"/>
      <c r="E55" s="202"/>
    </row>
    <row r="56" spans="1:5" s="170" customFormat="1" ht="16.5" customHeight="1" x14ac:dyDescent="0.3">
      <c r="A56" s="177"/>
      <c r="B56" s="201" t="s">
        <v>120</v>
      </c>
      <c r="C56" s="202"/>
      <c r="D56" s="202"/>
      <c r="E56" s="202"/>
    </row>
    <row r="57" spans="1:5" s="170" customFormat="1" ht="16.5" customHeight="1" x14ac:dyDescent="0.3">
      <c r="A57" s="177"/>
      <c r="B57" s="201" t="s">
        <v>121</v>
      </c>
      <c r="C57" s="202"/>
      <c r="D57" s="202"/>
      <c r="E57" s="202"/>
    </row>
    <row r="58" spans="1:5" s="170" customFormat="1" ht="16.5" customHeight="1" x14ac:dyDescent="0.3">
      <c r="A58" s="177"/>
      <c r="B58" s="201"/>
      <c r="C58" s="202"/>
      <c r="D58" s="202"/>
      <c r="E58" s="202"/>
    </row>
    <row r="59" spans="1:5" s="170" customFormat="1" ht="16.5" customHeight="1" x14ac:dyDescent="0.3">
      <c r="A59" s="177" t="s">
        <v>24</v>
      </c>
      <c r="B59" s="174" t="str">
        <f>[1]Thiamine!B26</f>
        <v>Thiamine Mononitrate</v>
      </c>
      <c r="C59" s="176"/>
      <c r="D59" s="176"/>
      <c r="E59" s="176"/>
    </row>
    <row r="60" spans="1:5" s="170" customFormat="1" ht="16.5" customHeight="1" x14ac:dyDescent="0.3">
      <c r="A60" s="177" t="s">
        <v>26</v>
      </c>
      <c r="B60" s="178">
        <f>[1]Thiamine!B30</f>
        <v>99.6</v>
      </c>
      <c r="C60" s="176"/>
      <c r="D60" s="176"/>
      <c r="E60" s="176"/>
    </row>
    <row r="61" spans="1:5" s="170" customFormat="1" ht="16.5" customHeight="1" x14ac:dyDescent="0.3">
      <c r="A61" s="174" t="s">
        <v>109</v>
      </c>
      <c r="B61" s="178">
        <f>[1]Thiamine!D43</f>
        <v>11.38</v>
      </c>
      <c r="C61" s="176"/>
      <c r="D61" s="176"/>
      <c r="E61" s="176"/>
    </row>
    <row r="62" spans="1:5" s="170" customFormat="1" ht="16.5" customHeight="1" x14ac:dyDescent="0.3">
      <c r="A62" s="174" t="s">
        <v>110</v>
      </c>
      <c r="B62" s="179">
        <f>B61/[1]Thiamine!B45</f>
        <v>1.8208000000000002E-2</v>
      </c>
      <c r="C62" s="176"/>
      <c r="D62" s="176"/>
      <c r="E62" s="176"/>
    </row>
    <row r="63" spans="1:5" s="170" customFormat="1" ht="16.5" customHeight="1" x14ac:dyDescent="0.25">
      <c r="A63" s="176"/>
      <c r="B63" s="176"/>
      <c r="C63" s="176"/>
      <c r="D63" s="176"/>
      <c r="E63" s="176"/>
    </row>
    <row r="64" spans="1:5" s="170" customFormat="1" ht="16.5" customHeight="1" x14ac:dyDescent="0.3">
      <c r="A64" s="180" t="s">
        <v>111</v>
      </c>
      <c r="B64" s="181" t="s">
        <v>112</v>
      </c>
      <c r="C64" s="180" t="s">
        <v>113</v>
      </c>
      <c r="D64" s="180" t="s">
        <v>114</v>
      </c>
      <c r="E64" s="180" t="s">
        <v>115</v>
      </c>
    </row>
    <row r="65" spans="1:5" s="170" customFormat="1" ht="16.5" customHeight="1" x14ac:dyDescent="0.3">
      <c r="A65" s="182">
        <v>1</v>
      </c>
      <c r="B65" s="183">
        <v>175731101</v>
      </c>
      <c r="C65" s="183">
        <v>9336.1</v>
      </c>
      <c r="D65" s="184">
        <v>1.2</v>
      </c>
      <c r="E65" s="185">
        <v>9.5</v>
      </c>
    </row>
    <row r="66" spans="1:5" s="170" customFormat="1" ht="16.5" customHeight="1" x14ac:dyDescent="0.3">
      <c r="A66" s="182">
        <v>2</v>
      </c>
      <c r="B66" s="183">
        <v>175702684</v>
      </c>
      <c r="C66" s="183">
        <v>9303.1</v>
      </c>
      <c r="D66" s="184">
        <v>1.2</v>
      </c>
      <c r="E66" s="184">
        <v>9.5</v>
      </c>
    </row>
    <row r="67" spans="1:5" s="170" customFormat="1" ht="16.5" customHeight="1" x14ac:dyDescent="0.3">
      <c r="A67" s="182">
        <v>3</v>
      </c>
      <c r="B67" s="183">
        <v>175827865</v>
      </c>
      <c r="C67" s="183">
        <v>9317.2999999999993</v>
      </c>
      <c r="D67" s="184">
        <v>1.2</v>
      </c>
      <c r="E67" s="184">
        <v>9.4</v>
      </c>
    </row>
    <row r="68" spans="1:5" s="170" customFormat="1" ht="16.5" customHeight="1" x14ac:dyDescent="0.3">
      <c r="A68" s="182">
        <v>4</v>
      </c>
      <c r="B68" s="183">
        <v>175869737</v>
      </c>
      <c r="C68" s="183">
        <v>9334.7000000000007</v>
      </c>
      <c r="D68" s="184">
        <v>1.2</v>
      </c>
      <c r="E68" s="184">
        <v>9.4</v>
      </c>
    </row>
    <row r="69" spans="1:5" s="170" customFormat="1" ht="16.5" customHeight="1" x14ac:dyDescent="0.3">
      <c r="A69" s="182">
        <v>5</v>
      </c>
      <c r="B69" s="183">
        <v>175820922</v>
      </c>
      <c r="C69" s="183">
        <v>9331.4</v>
      </c>
      <c r="D69" s="184">
        <v>1.2</v>
      </c>
      <c r="E69" s="184">
        <v>9.4</v>
      </c>
    </row>
    <row r="70" spans="1:5" s="170" customFormat="1" ht="16.5" customHeight="1" x14ac:dyDescent="0.3">
      <c r="A70" s="182">
        <v>6</v>
      </c>
      <c r="B70" s="186">
        <v>176035961</v>
      </c>
      <c r="C70" s="186">
        <v>9282.2999999999993</v>
      </c>
      <c r="D70" s="187">
        <v>1.2</v>
      </c>
      <c r="E70" s="187">
        <v>9.4</v>
      </c>
    </row>
    <row r="71" spans="1:5" s="170" customFormat="1" ht="16.5" customHeight="1" x14ac:dyDescent="0.3">
      <c r="A71" s="188" t="s">
        <v>116</v>
      </c>
      <c r="B71" s="189">
        <f>AVERAGE(B65:B70)</f>
        <v>175831378.33333334</v>
      </c>
      <c r="C71" s="190">
        <f>AVERAGE(C65:C70)</f>
        <v>9317.4833333333318</v>
      </c>
      <c r="D71" s="191">
        <f>AVERAGE(D65:D70)</f>
        <v>1.2</v>
      </c>
      <c r="E71" s="191">
        <f>AVERAGE(E65:E70)</f>
        <v>9.4333333333333318</v>
      </c>
    </row>
    <row r="72" spans="1:5" s="170" customFormat="1" ht="16.5" customHeight="1" x14ac:dyDescent="0.3">
      <c r="A72" s="192" t="s">
        <v>117</v>
      </c>
      <c r="B72" s="193">
        <f>(STDEV(B65:B70)/B71)</f>
        <v>6.732384262001193E-4</v>
      </c>
      <c r="C72" s="194"/>
      <c r="D72" s="194"/>
      <c r="E72" s="195"/>
    </row>
    <row r="73" spans="1:5" s="170" customFormat="1" ht="16.5" customHeight="1" x14ac:dyDescent="0.3">
      <c r="A73" s="196" t="s">
        <v>62</v>
      </c>
      <c r="B73" s="197">
        <f>COUNT(B65:B70)</f>
        <v>6</v>
      </c>
      <c r="C73" s="198"/>
      <c r="D73" s="199"/>
      <c r="E73" s="200"/>
    </row>
    <row r="74" spans="1:5" s="170" customFormat="1" ht="16.5" customHeight="1" x14ac:dyDescent="0.25">
      <c r="A74" s="176"/>
      <c r="B74" s="176"/>
      <c r="C74" s="176"/>
      <c r="D74" s="176"/>
      <c r="E74" s="176"/>
    </row>
    <row r="75" spans="1:5" s="170" customFormat="1" ht="16.5" customHeight="1" x14ac:dyDescent="0.3">
      <c r="A75" s="177" t="s">
        <v>118</v>
      </c>
      <c r="B75" s="201" t="s">
        <v>119</v>
      </c>
      <c r="C75" s="202"/>
      <c r="D75" s="202"/>
      <c r="E75" s="202"/>
    </row>
    <row r="76" spans="1:5" s="170" customFormat="1" ht="16.5" customHeight="1" x14ac:dyDescent="0.3">
      <c r="A76" s="177"/>
      <c r="B76" s="201" t="s">
        <v>120</v>
      </c>
      <c r="C76" s="202"/>
      <c r="D76" s="202"/>
      <c r="E76" s="202"/>
    </row>
    <row r="77" spans="1:5" s="170" customFormat="1" ht="16.5" customHeight="1" x14ac:dyDescent="0.3">
      <c r="A77" s="177"/>
      <c r="B77" s="201" t="s">
        <v>121</v>
      </c>
      <c r="C77" s="202"/>
      <c r="D77" s="202"/>
      <c r="E77" s="202"/>
    </row>
    <row r="78" spans="1:5" s="170" customFormat="1" ht="16.5" customHeight="1" x14ac:dyDescent="0.3">
      <c r="A78" s="177"/>
      <c r="B78" s="201"/>
      <c r="C78" s="202"/>
      <c r="D78" s="202"/>
      <c r="E78" s="202"/>
    </row>
    <row r="79" spans="1:5" s="170" customFormat="1" ht="16.5" customHeight="1" x14ac:dyDescent="0.3">
      <c r="A79" s="177" t="s">
        <v>24</v>
      </c>
      <c r="B79" s="174" t="str">
        <f>'[1]Riboflavin BP'!B26:C26</f>
        <v>Riboflavin</v>
      </c>
      <c r="C79" s="176"/>
      <c r="D79" s="176"/>
      <c r="E79" s="176"/>
    </row>
    <row r="80" spans="1:5" s="170" customFormat="1" ht="16.5" customHeight="1" x14ac:dyDescent="0.3">
      <c r="A80" s="177" t="s">
        <v>26</v>
      </c>
      <c r="B80" s="178">
        <f>'[1]Riboflavin BP'!B30</f>
        <v>99.26</v>
      </c>
      <c r="C80" s="176"/>
      <c r="D80" s="176"/>
      <c r="E80" s="176"/>
    </row>
    <row r="81" spans="1:5" s="170" customFormat="1" ht="16.5" customHeight="1" x14ac:dyDescent="0.3">
      <c r="A81" s="174" t="s">
        <v>109</v>
      </c>
      <c r="B81" s="178">
        <f>'[1]Riboflavin BP'!D43</f>
        <v>12.42</v>
      </c>
      <c r="C81" s="176"/>
      <c r="D81" s="176"/>
      <c r="E81" s="176"/>
    </row>
    <row r="82" spans="1:5" s="170" customFormat="1" ht="16.5" customHeight="1" x14ac:dyDescent="0.3">
      <c r="A82" s="174" t="s">
        <v>110</v>
      </c>
      <c r="B82" s="179">
        <f>B81/'[1]Riboflavin BP'!B45</f>
        <v>0.18629999999999999</v>
      </c>
      <c r="C82" s="176"/>
      <c r="D82" s="176"/>
      <c r="E82" s="176"/>
    </row>
    <row r="83" spans="1:5" s="170" customFormat="1" ht="16.5" customHeight="1" x14ac:dyDescent="0.25">
      <c r="A83" s="176"/>
      <c r="B83" s="176"/>
      <c r="C83" s="176"/>
      <c r="D83" s="176"/>
      <c r="E83" s="176"/>
    </row>
    <row r="84" spans="1:5" s="170" customFormat="1" ht="16.5" customHeight="1" x14ac:dyDescent="0.3">
      <c r="A84" s="180" t="s">
        <v>111</v>
      </c>
      <c r="B84" s="181" t="s">
        <v>112</v>
      </c>
      <c r="C84" s="180" t="s">
        <v>113</v>
      </c>
      <c r="D84" s="180" t="s">
        <v>114</v>
      </c>
      <c r="E84" s="180" t="s">
        <v>115</v>
      </c>
    </row>
    <row r="85" spans="1:5" s="170" customFormat="1" ht="16.5" customHeight="1" x14ac:dyDescent="0.3">
      <c r="A85" s="182">
        <v>1</v>
      </c>
      <c r="B85" s="183">
        <v>95674851</v>
      </c>
      <c r="C85" s="183">
        <v>8083.6</v>
      </c>
      <c r="D85" s="184">
        <v>1.1599999999999999</v>
      </c>
      <c r="E85" s="185">
        <v>15.21</v>
      </c>
    </row>
    <row r="86" spans="1:5" s="170" customFormat="1" ht="16.5" customHeight="1" x14ac:dyDescent="0.3">
      <c r="A86" s="182">
        <v>2</v>
      </c>
      <c r="B86" s="183">
        <v>91657674</v>
      </c>
      <c r="C86" s="183">
        <v>8192.1</v>
      </c>
      <c r="D86" s="184">
        <v>1.1100000000000001</v>
      </c>
      <c r="E86" s="184">
        <v>15.19</v>
      </c>
    </row>
    <row r="87" spans="1:5" s="170" customFormat="1" ht="16.5" customHeight="1" x14ac:dyDescent="0.3">
      <c r="A87" s="182">
        <v>3</v>
      </c>
      <c r="B87" s="183">
        <v>91373536</v>
      </c>
      <c r="C87" s="183">
        <v>7867.5</v>
      </c>
      <c r="D87" s="184">
        <v>1.0900000000000001</v>
      </c>
      <c r="E87" s="184">
        <v>15.19</v>
      </c>
    </row>
    <row r="88" spans="1:5" s="170" customFormat="1" ht="16.5" customHeight="1" x14ac:dyDescent="0.3">
      <c r="A88" s="182">
        <v>4</v>
      </c>
      <c r="B88" s="183">
        <v>91221141</v>
      </c>
      <c r="C88" s="183">
        <v>8246.2000000000007</v>
      </c>
      <c r="D88" s="184">
        <v>1.1000000000000001</v>
      </c>
      <c r="E88" s="184">
        <v>15.17</v>
      </c>
    </row>
    <row r="89" spans="1:5" s="170" customFormat="1" ht="16.5" customHeight="1" x14ac:dyDescent="0.3">
      <c r="A89" s="182">
        <v>5</v>
      </c>
      <c r="B89" s="183">
        <v>91820504</v>
      </c>
      <c r="C89" s="183">
        <v>8209</v>
      </c>
      <c r="D89" s="184">
        <v>1.1200000000000001</v>
      </c>
      <c r="E89" s="184">
        <v>15.12</v>
      </c>
    </row>
    <row r="90" spans="1:5" s="170" customFormat="1" ht="16.5" customHeight="1" x14ac:dyDescent="0.3">
      <c r="A90" s="182">
        <v>6</v>
      </c>
      <c r="B90" s="186">
        <v>90845818</v>
      </c>
      <c r="C90" s="186">
        <v>8233.7999999999993</v>
      </c>
      <c r="D90" s="187">
        <v>1.1000000000000001</v>
      </c>
      <c r="E90" s="187">
        <v>15.11</v>
      </c>
    </row>
    <row r="91" spans="1:5" s="170" customFormat="1" ht="16.5" customHeight="1" x14ac:dyDescent="0.3">
      <c r="A91" s="188" t="s">
        <v>116</v>
      </c>
      <c r="B91" s="189">
        <f>AVERAGE(B85:B90)</f>
        <v>92098920.666666672</v>
      </c>
      <c r="C91" s="190">
        <f>AVERAGE(C85:C90)</f>
        <v>8138.7</v>
      </c>
      <c r="D91" s="191">
        <f>AVERAGE(D85:D90)</f>
        <v>1.1133333333333335</v>
      </c>
      <c r="E91" s="191">
        <f>AVERAGE(E85:E90)</f>
        <v>15.164999999999999</v>
      </c>
    </row>
    <row r="92" spans="1:5" s="170" customFormat="1" ht="16.5" customHeight="1" x14ac:dyDescent="0.3">
      <c r="A92" s="192" t="s">
        <v>117</v>
      </c>
      <c r="B92" s="193">
        <f>(STDEV(B85:B90)/B91)</f>
        <v>1.9378483723473713E-2</v>
      </c>
      <c r="C92" s="194"/>
      <c r="D92" s="194"/>
      <c r="E92" s="195"/>
    </row>
    <row r="93" spans="1:5" s="170" customFormat="1" ht="16.5" customHeight="1" x14ac:dyDescent="0.3">
      <c r="A93" s="196" t="s">
        <v>62</v>
      </c>
      <c r="B93" s="197">
        <f>COUNT(B85:B90)</f>
        <v>6</v>
      </c>
      <c r="C93" s="198"/>
      <c r="D93" s="199"/>
      <c r="E93" s="200"/>
    </row>
    <row r="94" spans="1:5" s="170" customFormat="1" ht="16.5" customHeight="1" x14ac:dyDescent="0.25">
      <c r="A94" s="176"/>
      <c r="B94" s="176"/>
      <c r="C94" s="176"/>
      <c r="D94" s="176"/>
      <c r="E94" s="176"/>
    </row>
    <row r="95" spans="1:5" s="170" customFormat="1" ht="16.5" customHeight="1" x14ac:dyDescent="0.3">
      <c r="A95" s="177" t="s">
        <v>118</v>
      </c>
      <c r="B95" s="201" t="s">
        <v>119</v>
      </c>
      <c r="C95" s="202"/>
      <c r="D95" s="202"/>
      <c r="E95" s="202"/>
    </row>
    <row r="96" spans="1:5" s="170" customFormat="1" ht="16.5" customHeight="1" x14ac:dyDescent="0.3">
      <c r="A96" s="177"/>
      <c r="B96" s="201" t="s">
        <v>120</v>
      </c>
      <c r="C96" s="202"/>
      <c r="D96" s="202"/>
      <c r="E96" s="202"/>
    </row>
    <row r="97" spans="1:7" s="170" customFormat="1" ht="16.5" customHeight="1" x14ac:dyDescent="0.3">
      <c r="A97" s="177"/>
      <c r="B97" s="201" t="s">
        <v>121</v>
      </c>
      <c r="C97" s="202"/>
      <c r="D97" s="202"/>
      <c r="E97" s="202"/>
    </row>
    <row r="98" spans="1:7" s="170" customFormat="1" ht="14.25" customHeight="1" thickBot="1" x14ac:dyDescent="0.3">
      <c r="A98" s="203"/>
      <c r="B98" s="204"/>
      <c r="D98" s="205"/>
      <c r="F98" s="206"/>
      <c r="G98" s="206"/>
    </row>
    <row r="99" spans="1:7" s="170" customFormat="1" ht="15" customHeight="1" x14ac:dyDescent="0.3">
      <c r="B99" s="251" t="s">
        <v>17</v>
      </c>
      <c r="C99" s="251"/>
      <c r="E99" s="207" t="s">
        <v>18</v>
      </c>
      <c r="F99" s="208"/>
      <c r="G99" s="207" t="s">
        <v>19</v>
      </c>
    </row>
    <row r="100" spans="1:7" s="170" customFormat="1" ht="15" customHeight="1" x14ac:dyDescent="0.3">
      <c r="A100" s="209" t="s">
        <v>20</v>
      </c>
      <c r="B100" s="210"/>
      <c r="C100" s="210"/>
      <c r="E100" s="210"/>
      <c r="G100" s="210"/>
    </row>
    <row r="101" spans="1:7" s="170" customFormat="1" ht="15" customHeight="1" x14ac:dyDescent="0.3">
      <c r="A101" s="209" t="s">
        <v>21</v>
      </c>
      <c r="B101" s="211"/>
      <c r="C101" s="211"/>
      <c r="E101" s="211"/>
      <c r="G101" s="21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99:C9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7" zoomScale="55" zoomScaleNormal="75" workbookViewId="0">
      <selection activeCell="C20" sqref="C20"/>
    </sheetView>
  </sheetViews>
  <sheetFormatPr defaultRowHeight="19.5" thickBottom="1" x14ac:dyDescent="0.35"/>
  <cols>
    <col min="1" max="1" width="55.42578125" style="163" customWidth="1"/>
    <col min="2" max="2" width="33.7109375" style="163" customWidth="1"/>
    <col min="3" max="3" width="42.28515625" style="163" customWidth="1"/>
    <col min="4" max="4" width="30.5703125" style="163" customWidth="1"/>
    <col min="5" max="5" width="35.42578125" style="163" customWidth="1"/>
    <col min="6" max="6" width="30.7109375" style="163" customWidth="1"/>
    <col min="7" max="7" width="35.42578125" style="163" customWidth="1"/>
    <col min="8" max="9" width="30.28515625" style="163" customWidth="1"/>
    <col min="10" max="10" width="30.42578125" style="163" customWidth="1"/>
    <col min="11" max="11" width="21.28515625" style="163" customWidth="1"/>
    <col min="12" max="12" width="9.140625" style="163" customWidth="1"/>
    <col min="13" max="16384" width="9.140625" style="27"/>
  </cols>
  <sheetData>
    <row r="1" spans="1:8" thickBot="1" x14ac:dyDescent="0.35">
      <c r="A1" s="225" t="s">
        <v>0</v>
      </c>
      <c r="B1" s="225"/>
      <c r="C1" s="225"/>
      <c r="D1" s="225"/>
      <c r="E1" s="225"/>
      <c r="F1" s="225"/>
      <c r="G1" s="225"/>
      <c r="H1" s="225"/>
    </row>
    <row r="2" spans="1:8" thickBot="1" x14ac:dyDescent="0.35">
      <c r="A2" s="225"/>
      <c r="B2" s="225"/>
      <c r="C2" s="225"/>
      <c r="D2" s="225"/>
      <c r="E2" s="225"/>
      <c r="F2" s="225"/>
      <c r="G2" s="225"/>
      <c r="H2" s="225"/>
    </row>
    <row r="3" spans="1:8" thickBot="1" x14ac:dyDescent="0.35">
      <c r="A3" s="225"/>
      <c r="B3" s="225"/>
      <c r="C3" s="225"/>
      <c r="D3" s="225"/>
      <c r="E3" s="225"/>
      <c r="F3" s="225"/>
      <c r="G3" s="225"/>
      <c r="H3" s="225"/>
    </row>
    <row r="4" spans="1:8" thickBot="1" x14ac:dyDescent="0.35">
      <c r="A4" s="225"/>
      <c r="B4" s="225"/>
      <c r="C4" s="225"/>
      <c r="D4" s="225"/>
      <c r="E4" s="225"/>
      <c r="F4" s="225"/>
      <c r="G4" s="225"/>
      <c r="H4" s="225"/>
    </row>
    <row r="5" spans="1:8" thickBot="1" x14ac:dyDescent="0.35">
      <c r="A5" s="225"/>
      <c r="B5" s="225"/>
      <c r="C5" s="225"/>
      <c r="D5" s="225"/>
      <c r="E5" s="225"/>
      <c r="F5" s="225"/>
      <c r="G5" s="225"/>
      <c r="H5" s="225"/>
    </row>
    <row r="6" spans="1:8" thickBot="1" x14ac:dyDescent="0.35">
      <c r="A6" s="225"/>
      <c r="B6" s="225"/>
      <c r="C6" s="225"/>
      <c r="D6" s="225"/>
      <c r="E6" s="225"/>
      <c r="F6" s="225"/>
      <c r="G6" s="225"/>
      <c r="H6" s="225"/>
    </row>
    <row r="7" spans="1:8" thickBot="1" x14ac:dyDescent="0.35">
      <c r="A7" s="225"/>
      <c r="B7" s="225"/>
      <c r="C7" s="225"/>
      <c r="D7" s="225"/>
      <c r="E7" s="225"/>
      <c r="F7" s="225"/>
      <c r="G7" s="225"/>
      <c r="H7" s="225"/>
    </row>
    <row r="8" spans="1:8" thickBot="1" x14ac:dyDescent="0.35">
      <c r="A8" s="226" t="s">
        <v>1</v>
      </c>
      <c r="B8" s="226"/>
      <c r="C8" s="226"/>
      <c r="D8" s="226"/>
      <c r="E8" s="226"/>
      <c r="F8" s="226"/>
      <c r="G8" s="226"/>
      <c r="H8" s="226"/>
    </row>
    <row r="9" spans="1:8" thickBot="1" x14ac:dyDescent="0.35">
      <c r="A9" s="226"/>
      <c r="B9" s="226"/>
      <c r="C9" s="226"/>
      <c r="D9" s="226"/>
      <c r="E9" s="226"/>
      <c r="F9" s="226"/>
      <c r="G9" s="226"/>
      <c r="H9" s="226"/>
    </row>
    <row r="10" spans="1:8" thickBot="1" x14ac:dyDescent="0.35">
      <c r="A10" s="226"/>
      <c r="B10" s="226"/>
      <c r="C10" s="226"/>
      <c r="D10" s="226"/>
      <c r="E10" s="226"/>
      <c r="F10" s="226"/>
      <c r="G10" s="226"/>
      <c r="H10" s="226"/>
    </row>
    <row r="11" spans="1:8" thickBot="1" x14ac:dyDescent="0.35">
      <c r="A11" s="226"/>
      <c r="B11" s="226"/>
      <c r="C11" s="226"/>
      <c r="D11" s="226"/>
      <c r="E11" s="226"/>
      <c r="F11" s="226"/>
      <c r="G11" s="226"/>
      <c r="H11" s="226"/>
    </row>
    <row r="12" spans="1:8" thickBot="1" x14ac:dyDescent="0.35">
      <c r="A12" s="226"/>
      <c r="B12" s="226"/>
      <c r="C12" s="226"/>
      <c r="D12" s="226"/>
      <c r="E12" s="226"/>
      <c r="F12" s="226"/>
      <c r="G12" s="226"/>
      <c r="H12" s="226"/>
    </row>
    <row r="13" spans="1:8" thickBot="1" x14ac:dyDescent="0.35">
      <c r="A13" s="226"/>
      <c r="B13" s="226"/>
      <c r="C13" s="226"/>
      <c r="D13" s="226"/>
      <c r="E13" s="226"/>
      <c r="F13" s="226"/>
      <c r="G13" s="226"/>
      <c r="H13" s="226"/>
    </row>
    <row r="14" spans="1:8" thickBot="1" x14ac:dyDescent="0.35">
      <c r="A14" s="226"/>
      <c r="B14" s="226"/>
      <c r="C14" s="226"/>
      <c r="D14" s="226"/>
      <c r="E14" s="226"/>
      <c r="F14" s="226"/>
      <c r="G14" s="226"/>
      <c r="H14" s="226"/>
    </row>
    <row r="15" spans="1:8" ht="19.5" customHeight="1" thickBot="1" x14ac:dyDescent="0.35"/>
    <row r="16" spans="1:8" ht="19.5" customHeight="1" thickBot="1" x14ac:dyDescent="0.35">
      <c r="A16" s="219" t="s">
        <v>2</v>
      </c>
      <c r="B16" s="220"/>
      <c r="C16" s="220"/>
      <c r="D16" s="220"/>
      <c r="E16" s="220"/>
      <c r="F16" s="220"/>
      <c r="G16" s="220"/>
      <c r="H16" s="221"/>
    </row>
    <row r="17" spans="1:14" ht="20.25" customHeight="1" thickBot="1" x14ac:dyDescent="0.35">
      <c r="A17" s="227" t="s">
        <v>22</v>
      </c>
      <c r="B17" s="227"/>
      <c r="C17" s="227"/>
      <c r="D17" s="227"/>
      <c r="E17" s="227"/>
      <c r="F17" s="227"/>
      <c r="G17" s="227"/>
      <c r="H17" s="227"/>
    </row>
    <row r="18" spans="1:14" ht="26.25" customHeight="1" thickBot="1" x14ac:dyDescent="0.45">
      <c r="A18" s="49" t="s">
        <v>4</v>
      </c>
      <c r="B18" s="228" t="s">
        <v>98</v>
      </c>
      <c r="C18" s="228"/>
    </row>
    <row r="19" spans="1:14" ht="26.25" customHeight="1" thickBot="1" x14ac:dyDescent="0.45">
      <c r="A19" s="49" t="s">
        <v>6</v>
      </c>
      <c r="B19" s="164" t="s">
        <v>99</v>
      </c>
      <c r="C19" s="153">
        <v>10</v>
      </c>
    </row>
    <row r="20" spans="1:14" ht="26.25" customHeight="1" thickBot="1" x14ac:dyDescent="0.45">
      <c r="A20" s="49" t="s">
        <v>7</v>
      </c>
      <c r="B20" s="164" t="s">
        <v>91</v>
      </c>
      <c r="C20" s="131"/>
    </row>
    <row r="21" spans="1:14" ht="26.25" customHeight="1" thickBot="1" x14ac:dyDescent="0.45">
      <c r="A21" s="49" t="s">
        <v>9</v>
      </c>
      <c r="B21" s="229" t="s">
        <v>91</v>
      </c>
      <c r="C21" s="229"/>
      <c r="D21" s="229"/>
      <c r="E21" s="229"/>
      <c r="F21" s="229"/>
      <c r="G21" s="229"/>
      <c r="H21" s="229"/>
      <c r="I21" s="229"/>
    </row>
    <row r="22" spans="1:14" ht="26.25" customHeight="1" thickBot="1" x14ac:dyDescent="0.45">
      <c r="A22" s="49" t="s">
        <v>10</v>
      </c>
      <c r="B22" s="132"/>
      <c r="C22" s="131"/>
      <c r="D22" s="131"/>
      <c r="E22" s="131"/>
      <c r="F22" s="131"/>
      <c r="G22" s="131"/>
      <c r="H22" s="131"/>
      <c r="I22" s="131"/>
    </row>
    <row r="23" spans="1:14" ht="26.25" customHeight="1" thickBot="1" x14ac:dyDescent="0.45">
      <c r="A23" s="49" t="s">
        <v>11</v>
      </c>
      <c r="B23" s="132"/>
      <c r="C23" s="131"/>
      <c r="D23" s="131"/>
      <c r="E23" s="131"/>
      <c r="F23" s="131"/>
      <c r="G23" s="131"/>
      <c r="H23" s="131"/>
      <c r="I23" s="131"/>
    </row>
    <row r="24" spans="1:14" thickBot="1" x14ac:dyDescent="0.35">
      <c r="A24" s="49"/>
      <c r="B24" s="51"/>
    </row>
    <row r="25" spans="1:14" thickBot="1" x14ac:dyDescent="0.35">
      <c r="A25" s="48" t="s">
        <v>23</v>
      </c>
      <c r="B25" s="51"/>
    </row>
    <row r="26" spans="1:14" ht="26.25" customHeight="1" thickBot="1" x14ac:dyDescent="0.45">
      <c r="A26" s="52" t="s">
        <v>24</v>
      </c>
      <c r="B26" s="228" t="s">
        <v>91</v>
      </c>
      <c r="C26" s="228"/>
    </row>
    <row r="27" spans="1:14" ht="26.25" customHeight="1" thickBot="1" x14ac:dyDescent="0.45">
      <c r="A27" s="150" t="s">
        <v>25</v>
      </c>
      <c r="B27" s="229" t="s">
        <v>102</v>
      </c>
      <c r="C27" s="229"/>
    </row>
    <row r="28" spans="1:14" ht="27" customHeight="1" thickBot="1" x14ac:dyDescent="0.45">
      <c r="A28" s="150" t="s">
        <v>26</v>
      </c>
      <c r="B28" s="130">
        <v>99.4</v>
      </c>
    </row>
    <row r="29" spans="1:14" s="4" customFormat="1" ht="27" customHeight="1" thickBot="1" x14ac:dyDescent="0.45">
      <c r="A29" s="150" t="s">
        <v>27</v>
      </c>
      <c r="B29" s="129">
        <v>0</v>
      </c>
      <c r="C29" s="230" t="s">
        <v>28</v>
      </c>
      <c r="D29" s="231"/>
      <c r="E29" s="231"/>
      <c r="F29" s="231"/>
      <c r="G29" s="231"/>
      <c r="H29" s="232"/>
      <c r="I29" s="53"/>
      <c r="J29" s="53"/>
      <c r="K29" s="53"/>
      <c r="L29" s="53"/>
    </row>
    <row r="30" spans="1:14" s="4" customFormat="1" ht="19.5" customHeight="1" thickBot="1" x14ac:dyDescent="0.35">
      <c r="A30" s="150" t="s">
        <v>29</v>
      </c>
      <c r="B30" s="165">
        <f>B28-B29</f>
        <v>99.4</v>
      </c>
      <c r="C30" s="54"/>
      <c r="D30" s="54"/>
      <c r="E30" s="54"/>
      <c r="F30" s="54"/>
      <c r="G30" s="54"/>
      <c r="H30" s="55"/>
      <c r="I30" s="53"/>
      <c r="J30" s="53"/>
      <c r="K30" s="53"/>
      <c r="L30" s="53"/>
    </row>
    <row r="31" spans="1:14" s="4" customFormat="1" ht="27" customHeight="1" thickBot="1" x14ac:dyDescent="0.45">
      <c r="A31" s="150" t="s">
        <v>30</v>
      </c>
      <c r="B31" s="149">
        <v>1</v>
      </c>
      <c r="C31" s="233" t="s">
        <v>31</v>
      </c>
      <c r="D31" s="234"/>
      <c r="E31" s="234"/>
      <c r="F31" s="234"/>
      <c r="G31" s="234"/>
      <c r="H31" s="235"/>
      <c r="I31" s="53"/>
      <c r="J31" s="53"/>
      <c r="K31" s="53"/>
      <c r="L31" s="53"/>
    </row>
    <row r="32" spans="1:14" s="4" customFormat="1" ht="27" customHeight="1" thickBot="1" x14ac:dyDescent="0.45">
      <c r="A32" s="150" t="s">
        <v>32</v>
      </c>
      <c r="B32" s="149">
        <v>1</v>
      </c>
      <c r="C32" s="233" t="s">
        <v>33</v>
      </c>
      <c r="D32" s="234"/>
      <c r="E32" s="234"/>
      <c r="F32" s="234"/>
      <c r="G32" s="234"/>
      <c r="H32" s="235"/>
      <c r="I32" s="53"/>
      <c r="J32" s="53"/>
      <c r="K32" s="53"/>
      <c r="L32" s="57"/>
      <c r="M32" s="57"/>
      <c r="N32" s="58"/>
    </row>
    <row r="33" spans="1:14" s="4" customFormat="1" ht="17.25" customHeight="1" x14ac:dyDescent="0.3">
      <c r="A33" s="150"/>
      <c r="B33" s="56"/>
      <c r="C33" s="59"/>
      <c r="D33" s="59"/>
      <c r="E33" s="59"/>
      <c r="F33" s="59"/>
      <c r="G33" s="59"/>
      <c r="H33" s="59"/>
      <c r="I33" s="53"/>
      <c r="J33" s="53"/>
      <c r="K33" s="53"/>
      <c r="L33" s="57"/>
      <c r="M33" s="57"/>
      <c r="N33" s="58"/>
    </row>
    <row r="34" spans="1:14" s="4" customFormat="1" ht="18.75" x14ac:dyDescent="0.3">
      <c r="A34" s="150" t="s">
        <v>34</v>
      </c>
      <c r="B34" s="60">
        <f>B31/B32</f>
        <v>1</v>
      </c>
      <c r="C34" s="101" t="s">
        <v>35</v>
      </c>
      <c r="D34" s="101"/>
      <c r="E34" s="101"/>
      <c r="F34" s="101"/>
      <c r="G34" s="101"/>
      <c r="H34" s="101"/>
      <c r="I34" s="53"/>
      <c r="J34" s="53"/>
      <c r="K34" s="53"/>
      <c r="L34" s="57"/>
      <c r="M34" s="57"/>
      <c r="N34" s="58"/>
    </row>
    <row r="35" spans="1:14" s="4" customFormat="1" ht="19.5" customHeight="1" thickBot="1" x14ac:dyDescent="0.35">
      <c r="A35" s="150"/>
      <c r="B35" s="165"/>
      <c r="H35" s="101"/>
      <c r="I35" s="53"/>
      <c r="J35" s="53"/>
      <c r="K35" s="53"/>
      <c r="L35" s="57"/>
      <c r="M35" s="57"/>
      <c r="N35" s="58"/>
    </row>
    <row r="36" spans="1:14" s="4" customFormat="1" ht="27" customHeight="1" thickBot="1" x14ac:dyDescent="0.45">
      <c r="A36" s="61" t="s">
        <v>36</v>
      </c>
      <c r="B36" s="133">
        <v>50</v>
      </c>
      <c r="C36" s="101"/>
      <c r="D36" s="223" t="s">
        <v>37</v>
      </c>
      <c r="E36" s="224"/>
      <c r="F36" s="95" t="s">
        <v>38</v>
      </c>
      <c r="G36" s="96"/>
      <c r="J36" s="53"/>
      <c r="K36" s="53"/>
      <c r="L36" s="57"/>
      <c r="M36" s="57"/>
      <c r="N36" s="58"/>
    </row>
    <row r="37" spans="1:14" s="4" customFormat="1" ht="26.25" customHeight="1" x14ac:dyDescent="0.4">
      <c r="A37" s="62" t="s">
        <v>39</v>
      </c>
      <c r="B37" s="134">
        <v>1</v>
      </c>
      <c r="C37" s="63" t="s">
        <v>40</v>
      </c>
      <c r="D37" s="64" t="s">
        <v>41</v>
      </c>
      <c r="E37" s="89" t="s">
        <v>42</v>
      </c>
      <c r="F37" s="64" t="s">
        <v>41</v>
      </c>
      <c r="G37" s="65" t="s">
        <v>42</v>
      </c>
      <c r="J37" s="53"/>
      <c r="K37" s="53"/>
      <c r="L37" s="57"/>
      <c r="M37" s="57"/>
      <c r="N37" s="58"/>
    </row>
    <row r="38" spans="1:14" s="4" customFormat="1" ht="26.25" customHeight="1" x14ac:dyDescent="0.4">
      <c r="A38" s="62" t="s">
        <v>43</v>
      </c>
      <c r="B38" s="134">
        <v>1</v>
      </c>
      <c r="C38" s="66">
        <v>1</v>
      </c>
      <c r="D38" s="135">
        <v>14203139</v>
      </c>
      <c r="E38" s="98">
        <f>IF(ISBLANK(D38),"-",$D$48/$D$45*D38)</f>
        <v>11471477.387122992</v>
      </c>
      <c r="F38" s="135">
        <v>11042703</v>
      </c>
      <c r="G38" s="92">
        <f>IF(ISBLANK(F38),"-",$D$48/$F$45*F38)</f>
        <v>11069508.92280747</v>
      </c>
      <c r="J38" s="53"/>
      <c r="K38" s="53"/>
      <c r="L38" s="57"/>
      <c r="M38" s="57"/>
      <c r="N38" s="58"/>
    </row>
    <row r="39" spans="1:14" s="4" customFormat="1" ht="26.25" customHeight="1" thickBot="1" x14ac:dyDescent="0.45">
      <c r="A39" s="62" t="s">
        <v>44</v>
      </c>
      <c r="B39" s="134">
        <v>1</v>
      </c>
      <c r="C39" s="114">
        <v>2</v>
      </c>
      <c r="D39" s="136">
        <v>14193224</v>
      </c>
      <c r="E39" s="99">
        <f>IF(ISBLANK(D39),"-",$D$48/$D$45*D39)</f>
        <v>11463469.319449127</v>
      </c>
      <c r="F39" s="136">
        <v>11033436</v>
      </c>
      <c r="G39" s="93">
        <f>IF(ISBLANK(F39),"-",$D$48/$F$45*F39)</f>
        <v>11060219.427365307</v>
      </c>
      <c r="J39" s="53"/>
      <c r="K39" s="53"/>
      <c r="L39" s="57"/>
      <c r="M39" s="57"/>
      <c r="N39" s="58"/>
    </row>
    <row r="40" spans="1:14" ht="26.25" customHeight="1" thickBot="1" x14ac:dyDescent="0.45">
      <c r="A40" s="62" t="s">
        <v>45</v>
      </c>
      <c r="B40" s="134">
        <v>1</v>
      </c>
      <c r="C40" s="114">
        <v>3</v>
      </c>
      <c r="D40" s="136">
        <v>14217145</v>
      </c>
      <c r="E40" s="99">
        <f>IF(ISBLANK(D40),"-",$D$48/$D$45*D40)</f>
        <v>11482789.640863806</v>
      </c>
      <c r="F40" s="136">
        <v>11075606</v>
      </c>
      <c r="G40" s="93">
        <f>IF(ISBLANK(F40),"-",$D$48/$F$45*F40)</f>
        <v>11102491.79412866</v>
      </c>
      <c r="L40" s="57"/>
      <c r="M40" s="57"/>
      <c r="N40" s="101"/>
    </row>
    <row r="41" spans="1:14" ht="26.25" customHeight="1" thickBot="1" x14ac:dyDescent="0.45">
      <c r="A41" s="62" t="s">
        <v>46</v>
      </c>
      <c r="B41" s="134">
        <v>1</v>
      </c>
      <c r="C41" s="67">
        <v>4</v>
      </c>
      <c r="D41" s="137"/>
      <c r="E41" s="100" t="str">
        <f>IF(ISBLANK(D41),"-",$D$48/$D$45*D41)</f>
        <v>-</v>
      </c>
      <c r="F41" s="137"/>
      <c r="G41" s="94" t="str">
        <f>IF(ISBLANK(F41),"-",$D$48/$F$45*F41)</f>
        <v>-</v>
      </c>
      <c r="L41" s="57"/>
      <c r="M41" s="57"/>
      <c r="N41" s="101"/>
    </row>
    <row r="42" spans="1:14" ht="27" customHeight="1" thickBot="1" x14ac:dyDescent="0.45">
      <c r="A42" s="62" t="s">
        <v>47</v>
      </c>
      <c r="B42" s="134">
        <v>1</v>
      </c>
      <c r="C42" s="68" t="s">
        <v>48</v>
      </c>
      <c r="D42" s="116">
        <f>AVERAGE(D38:D41)</f>
        <v>14204502.666666666</v>
      </c>
      <c r="E42" s="86">
        <f>AVERAGE(E38:E41)</f>
        <v>11472578.78247864</v>
      </c>
      <c r="F42" s="69">
        <f>AVERAGE(F38:F41)</f>
        <v>11050581.666666666</v>
      </c>
      <c r="G42" s="70">
        <f>AVERAGE(G38:G41)</f>
        <v>11077406.714767145</v>
      </c>
    </row>
    <row r="43" spans="1:14" ht="26.25" customHeight="1" thickBot="1" x14ac:dyDescent="0.45">
      <c r="A43" s="62" t="s">
        <v>49</v>
      </c>
      <c r="B43" s="130">
        <v>1</v>
      </c>
      <c r="C43" s="117" t="s">
        <v>50</v>
      </c>
      <c r="D43" s="139">
        <v>31.14</v>
      </c>
      <c r="E43" s="101"/>
      <c r="F43" s="138">
        <v>25.09</v>
      </c>
      <c r="G43" s="97"/>
    </row>
    <row r="44" spans="1:14" ht="26.25" customHeight="1" thickBot="1" x14ac:dyDescent="0.45">
      <c r="A44" s="62" t="s">
        <v>51</v>
      </c>
      <c r="B44" s="130">
        <v>1</v>
      </c>
      <c r="C44" s="118" t="s">
        <v>52</v>
      </c>
      <c r="D44" s="119">
        <f>D43*$B$34</f>
        <v>31.14</v>
      </c>
      <c r="E44" s="115"/>
      <c r="F44" s="71">
        <f>F43*$B$34</f>
        <v>25.09</v>
      </c>
      <c r="G44" s="85"/>
    </row>
    <row r="45" spans="1:14" ht="19.5" customHeight="1" thickBot="1" x14ac:dyDescent="0.35">
      <c r="A45" s="62" t="s">
        <v>53</v>
      </c>
      <c r="B45" s="115">
        <f>(B44/B43)*(B42/B41)*(B40/B39)*(B38/B37)*B36</f>
        <v>50</v>
      </c>
      <c r="C45" s="118" t="s">
        <v>54</v>
      </c>
      <c r="D45" s="120">
        <f>D44*$B$30/100</f>
        <v>30.953160000000004</v>
      </c>
      <c r="E45" s="85"/>
      <c r="F45" s="72">
        <f>F44*$B$30/100</f>
        <v>24.93946</v>
      </c>
      <c r="G45" s="85"/>
    </row>
    <row r="46" spans="1:14" ht="19.5" customHeight="1" thickBot="1" x14ac:dyDescent="0.35">
      <c r="A46" s="237" t="s">
        <v>55</v>
      </c>
      <c r="B46" s="238"/>
      <c r="C46" s="118" t="s">
        <v>56</v>
      </c>
      <c r="D46" s="119">
        <f>D45/$B$45</f>
        <v>0.61906320000000004</v>
      </c>
      <c r="E46" s="85"/>
      <c r="F46" s="73">
        <f>F45/$B$45</f>
        <v>0.49878919999999999</v>
      </c>
      <c r="G46" s="85"/>
    </row>
    <row r="47" spans="1:14" ht="27" customHeight="1" thickBot="1" x14ac:dyDescent="0.45">
      <c r="A47" s="239"/>
      <c r="B47" s="240"/>
      <c r="C47" s="118" t="s">
        <v>57</v>
      </c>
      <c r="D47" s="140">
        <v>0.5</v>
      </c>
      <c r="E47" s="97"/>
      <c r="F47" s="97"/>
      <c r="G47" s="97"/>
    </row>
    <row r="48" spans="1:14" thickBot="1" x14ac:dyDescent="0.35">
      <c r="C48" s="118" t="s">
        <v>58</v>
      </c>
      <c r="D48" s="120">
        <f>D47*$B$45</f>
        <v>25</v>
      </c>
      <c r="E48" s="85"/>
      <c r="F48" s="85"/>
      <c r="G48" s="85"/>
    </row>
    <row r="49" spans="1:12" ht="19.5" customHeight="1" thickBot="1" x14ac:dyDescent="0.35">
      <c r="C49" s="121" t="s">
        <v>59</v>
      </c>
      <c r="D49" s="122">
        <f>D48/B34</f>
        <v>25</v>
      </c>
      <c r="E49" s="88"/>
      <c r="F49" s="88"/>
      <c r="G49" s="88"/>
    </row>
    <row r="50" spans="1:12" thickBot="1" x14ac:dyDescent="0.35">
      <c r="C50" s="123" t="s">
        <v>60</v>
      </c>
      <c r="D50" s="124">
        <f>AVERAGE(E38:E41,G38:G41)</f>
        <v>11274992.748622892</v>
      </c>
      <c r="E50" s="87"/>
      <c r="F50" s="87"/>
      <c r="G50" s="87"/>
    </row>
    <row r="51" spans="1:12" thickBot="1" x14ac:dyDescent="0.35">
      <c r="C51" s="74" t="s">
        <v>61</v>
      </c>
      <c r="D51" s="77">
        <f>STDEV(E38:E41,G38:G41)/D50</f>
        <v>1.9244985248645392E-2</v>
      </c>
      <c r="E51" s="115"/>
      <c r="F51" s="115"/>
      <c r="G51" s="115"/>
    </row>
    <row r="52" spans="1:12" ht="19.5" customHeight="1" thickBot="1" x14ac:dyDescent="0.35">
      <c r="C52" s="75" t="s">
        <v>62</v>
      </c>
      <c r="D52" s="78">
        <f>COUNT(E38:E41,G38:G41)</f>
        <v>6</v>
      </c>
      <c r="E52" s="115"/>
      <c r="F52" s="115"/>
      <c r="G52" s="115"/>
    </row>
    <row r="54" spans="1:12" thickBot="1" x14ac:dyDescent="0.35">
      <c r="A54" s="48" t="s">
        <v>23</v>
      </c>
      <c r="B54" s="79" t="s">
        <v>63</v>
      </c>
    </row>
    <row r="55" spans="1:12" thickBot="1" x14ac:dyDescent="0.35">
      <c r="A55" s="101" t="s">
        <v>64</v>
      </c>
      <c r="B55" s="50" t="str">
        <f>B21</f>
        <v>Niacinamide</v>
      </c>
    </row>
    <row r="56" spans="1:12" ht="26.25" customHeight="1" thickBot="1" x14ac:dyDescent="0.45">
      <c r="A56" s="150" t="s">
        <v>65</v>
      </c>
      <c r="B56" s="141">
        <v>15</v>
      </c>
      <c r="C56" s="115" t="s">
        <v>66</v>
      </c>
      <c r="D56" s="142">
        <v>45</v>
      </c>
      <c r="E56" s="115" t="str">
        <f>B20</f>
        <v>Niacinamide</v>
      </c>
    </row>
    <row r="57" spans="1:12" thickBot="1" x14ac:dyDescent="0.35">
      <c r="A57" s="50" t="s">
        <v>67</v>
      </c>
      <c r="B57" s="152">
        <v>1.2205651392008814</v>
      </c>
    </row>
    <row r="58" spans="1:12" s="60" customFormat="1" thickBot="1" x14ac:dyDescent="0.35">
      <c r="A58" s="150" t="s">
        <v>68</v>
      </c>
      <c r="B58" s="107">
        <v>15</v>
      </c>
      <c r="C58" s="115" t="s">
        <v>69</v>
      </c>
      <c r="D58" s="126">
        <v>18.251525731407053</v>
      </c>
    </row>
    <row r="59" spans="1:12" ht="19.5" customHeight="1" thickBot="1" x14ac:dyDescent="0.35"/>
    <row r="60" spans="1:12" s="4" customFormat="1" ht="27" customHeight="1" thickBot="1" x14ac:dyDescent="0.45">
      <c r="A60" s="61" t="s">
        <v>70</v>
      </c>
      <c r="B60" s="133">
        <v>50</v>
      </c>
      <c r="C60" s="101"/>
      <c r="D60" s="81" t="s">
        <v>71</v>
      </c>
      <c r="E60" s="80" t="s">
        <v>72</v>
      </c>
      <c r="F60" s="80" t="s">
        <v>41</v>
      </c>
      <c r="G60" s="80" t="s">
        <v>73</v>
      </c>
      <c r="H60" s="63" t="s">
        <v>74</v>
      </c>
      <c r="L60" s="53"/>
    </row>
    <row r="61" spans="1:12" s="4" customFormat="1" ht="24" customHeight="1" x14ac:dyDescent="0.4">
      <c r="A61" s="62" t="s">
        <v>75</v>
      </c>
      <c r="B61" s="134">
        <v>1</v>
      </c>
      <c r="C61" s="241" t="s">
        <v>76</v>
      </c>
      <c r="D61" s="244">
        <v>8.9693199999999997</v>
      </c>
      <c r="E61" s="102">
        <v>1</v>
      </c>
      <c r="F61" s="143">
        <v>10805042</v>
      </c>
      <c r="G61" s="111">
        <f>IF(ISBLANK(F61),"-",(F61/$D$50*$D$47*$B$69)*$D$58/$D$61)</f>
        <v>48.751709961670947</v>
      </c>
      <c r="H61" s="108">
        <f t="shared" ref="H61:H72" si="0">IF(ISBLANK(F61),"-",G61/$D$56)</f>
        <v>1.0833713324815766</v>
      </c>
      <c r="L61" s="53"/>
    </row>
    <row r="62" spans="1:12" s="4" customFormat="1" ht="26.25" customHeight="1" x14ac:dyDescent="0.4">
      <c r="A62" s="62" t="s">
        <v>77</v>
      </c>
      <c r="B62" s="134">
        <v>1</v>
      </c>
      <c r="C62" s="242"/>
      <c r="D62" s="245"/>
      <c r="E62" s="103">
        <v>2</v>
      </c>
      <c r="F62" s="136">
        <v>10829713</v>
      </c>
      <c r="G62" s="112">
        <f>IF(ISBLANK(F62),"-",(F62/$D$50*$D$47*$B$69)*$D$58/$D$61)</f>
        <v>48.863024053412964</v>
      </c>
      <c r="H62" s="109">
        <f t="shared" si="0"/>
        <v>1.0858449789647326</v>
      </c>
      <c r="L62" s="53"/>
    </row>
    <row r="63" spans="1:12" s="4" customFormat="1" ht="24.75" customHeight="1" thickBot="1" x14ac:dyDescent="0.45">
      <c r="A63" s="62" t="s">
        <v>78</v>
      </c>
      <c r="B63" s="134">
        <v>1</v>
      </c>
      <c r="C63" s="242"/>
      <c r="D63" s="245"/>
      <c r="E63" s="103">
        <v>3</v>
      </c>
      <c r="F63" s="136">
        <v>10818877</v>
      </c>
      <c r="G63" s="112">
        <f>IF(ISBLANK(F63),"-",(F63/$D$50*$D$47*$B$69)*$D$58/$D$61)</f>
        <v>48.814132662787685</v>
      </c>
      <c r="H63" s="109">
        <f t="shared" si="0"/>
        <v>1.084758503617504</v>
      </c>
      <c r="L63" s="53"/>
    </row>
    <row r="64" spans="1:12" ht="27" customHeight="1" thickBot="1" x14ac:dyDescent="0.45">
      <c r="A64" s="62" t="s">
        <v>79</v>
      </c>
      <c r="B64" s="134">
        <v>1</v>
      </c>
      <c r="C64" s="243"/>
      <c r="D64" s="246"/>
      <c r="E64" s="104">
        <v>4</v>
      </c>
      <c r="F64" s="144"/>
      <c r="G64" s="112" t="str">
        <f>IF(ISBLANK(F64),"-",(F64/$D$50*$D$47*$B$69)*$D$58/$D$61)</f>
        <v>-</v>
      </c>
      <c r="H64" s="109" t="str">
        <f t="shared" si="0"/>
        <v>-</v>
      </c>
    </row>
    <row r="65" spans="1:11" ht="24.75" customHeight="1" thickBot="1" x14ac:dyDescent="0.45">
      <c r="A65" s="62" t="s">
        <v>80</v>
      </c>
      <c r="B65" s="134">
        <v>1</v>
      </c>
      <c r="C65" s="241" t="s">
        <v>81</v>
      </c>
      <c r="D65" s="244">
        <v>9.2215600000000002</v>
      </c>
      <c r="E65" s="82">
        <v>1</v>
      </c>
      <c r="F65" s="136">
        <v>11150668</v>
      </c>
      <c r="G65" s="111">
        <f>IF(ISBLANK(F65),"-",(F65/$D$50*$D$47*$B$69)*$D$58/$D$65)</f>
        <v>48.934978457194333</v>
      </c>
      <c r="H65" s="108">
        <f t="shared" si="0"/>
        <v>1.0874439657154296</v>
      </c>
    </row>
    <row r="66" spans="1:11" ht="23.25" customHeight="1" thickBot="1" x14ac:dyDescent="0.45">
      <c r="A66" s="62" t="s">
        <v>82</v>
      </c>
      <c r="B66" s="134">
        <v>1</v>
      </c>
      <c r="C66" s="242"/>
      <c r="D66" s="245"/>
      <c r="E66" s="83">
        <v>2</v>
      </c>
      <c r="F66" s="136">
        <v>11105626</v>
      </c>
      <c r="G66" s="112">
        <f>IF(ISBLANK(F66),"-",(F66/$D$50*$D$47*$B$69)*$D$58/$D$65)</f>
        <v>48.737310541723353</v>
      </c>
      <c r="H66" s="109">
        <f t="shared" si="0"/>
        <v>1.0830513453716302</v>
      </c>
    </row>
    <row r="67" spans="1:11" ht="24.75" customHeight="1" thickBot="1" x14ac:dyDescent="0.45">
      <c r="A67" s="62" t="s">
        <v>83</v>
      </c>
      <c r="B67" s="134">
        <v>1</v>
      </c>
      <c r="C67" s="242"/>
      <c r="D67" s="245"/>
      <c r="E67" s="83">
        <v>3</v>
      </c>
      <c r="F67" s="136">
        <v>11059231</v>
      </c>
      <c r="G67" s="112">
        <f>IF(ISBLANK(F67),"-",(F67/$D$50*$D$47*$B$69)*$D$58/$D$65)</f>
        <v>48.533704952755812</v>
      </c>
      <c r="H67" s="109">
        <f t="shared" si="0"/>
        <v>1.078526776727907</v>
      </c>
    </row>
    <row r="68" spans="1:11" ht="27" customHeight="1" thickBot="1" x14ac:dyDescent="0.45">
      <c r="A68" s="62" t="s">
        <v>84</v>
      </c>
      <c r="B68" s="134">
        <v>1</v>
      </c>
      <c r="C68" s="243"/>
      <c r="D68" s="246"/>
      <c r="E68" s="84">
        <v>4</v>
      </c>
      <c r="F68" s="144"/>
      <c r="G68" s="113" t="str">
        <f>IF(ISBLANK(F68),"-",(F68/$D$50*$D$47*$B$69)*$D$58/$D$65)</f>
        <v>-</v>
      </c>
      <c r="H68" s="110" t="str">
        <f t="shared" si="0"/>
        <v>-</v>
      </c>
    </row>
    <row r="69" spans="1:11" ht="23.25" customHeight="1" thickBot="1" x14ac:dyDescent="0.45">
      <c r="A69" s="62" t="s">
        <v>85</v>
      </c>
      <c r="B69" s="114">
        <f>(B68/B67)*(B66/B65)*(B64/B63)*(B62/B61)*B60</f>
        <v>50</v>
      </c>
      <c r="C69" s="241" t="s">
        <v>86</v>
      </c>
      <c r="D69" s="244">
        <v>8.88842</v>
      </c>
      <c r="E69" s="82">
        <v>1</v>
      </c>
      <c r="F69" s="143">
        <v>10826758</v>
      </c>
      <c r="G69" s="111">
        <f>IF(ISBLANK(F69),"-",(F69/$D$50*$D$47*$B$69)*$D$58/$D$69)</f>
        <v>49.294307974504214</v>
      </c>
      <c r="H69" s="109">
        <f t="shared" si="0"/>
        <v>1.0954290661000936</v>
      </c>
    </row>
    <row r="70" spans="1:11" ht="22.5" customHeight="1" thickBot="1" x14ac:dyDescent="0.45">
      <c r="A70" s="125" t="s">
        <v>87</v>
      </c>
      <c r="B70" s="145">
        <f>(D47*B69)/D56*D58</f>
        <v>10.139736517448362</v>
      </c>
      <c r="C70" s="242"/>
      <c r="D70" s="245"/>
      <c r="E70" s="83">
        <v>2</v>
      </c>
      <c r="F70" s="136">
        <v>10756887</v>
      </c>
      <c r="G70" s="112">
        <f>IF(ISBLANK(F70),"-",(F70/$D$50*$D$47*$B$69)*$D$58/$D$69)</f>
        <v>48.976184802961399</v>
      </c>
      <c r="H70" s="109">
        <f t="shared" si="0"/>
        <v>1.0883596622880312</v>
      </c>
    </row>
    <row r="71" spans="1:11" ht="23.25" customHeight="1" thickBot="1" x14ac:dyDescent="0.45">
      <c r="A71" s="237" t="s">
        <v>55</v>
      </c>
      <c r="B71" s="248"/>
      <c r="C71" s="242"/>
      <c r="D71" s="245"/>
      <c r="E71" s="83">
        <v>3</v>
      </c>
      <c r="F71" s="136">
        <v>10831055</v>
      </c>
      <c r="G71" s="112">
        <f>IF(ISBLANK(F71),"-",(F71/$D$50*$D$47*$B$69)*$D$58/$D$69)</f>
        <v>49.31387224677912</v>
      </c>
      <c r="H71" s="109">
        <f t="shared" si="0"/>
        <v>1.0958638277062027</v>
      </c>
    </row>
    <row r="72" spans="1:11" ht="23.25" customHeight="1" thickBot="1" x14ac:dyDescent="0.45">
      <c r="A72" s="239"/>
      <c r="B72" s="249"/>
      <c r="C72" s="247"/>
      <c r="D72" s="246"/>
      <c r="E72" s="84">
        <v>4</v>
      </c>
      <c r="F72" s="144"/>
      <c r="G72" s="113" t="str">
        <f>IF(ISBLANK(F72),"-",(F72/$D$50*$D$47*$B$69)*$D$58/$D$69)</f>
        <v>-</v>
      </c>
      <c r="H72" s="110" t="str">
        <f t="shared" si="0"/>
        <v>-</v>
      </c>
    </row>
    <row r="73" spans="1:11" ht="26.25" customHeight="1" thickBot="1" x14ac:dyDescent="0.45">
      <c r="A73" s="115"/>
      <c r="B73" s="115"/>
      <c r="C73" s="115"/>
      <c r="D73" s="115"/>
      <c r="E73" s="115"/>
      <c r="F73" s="115"/>
      <c r="G73" s="76" t="s">
        <v>48</v>
      </c>
      <c r="H73" s="146">
        <f>AVERAGE(H61:H72)</f>
        <v>1.086961050997012</v>
      </c>
    </row>
    <row r="74" spans="1:11" ht="26.25" customHeight="1" thickBot="1" x14ac:dyDescent="0.45">
      <c r="C74" s="115"/>
      <c r="D74" s="115"/>
      <c r="E74" s="115"/>
      <c r="F74" s="115"/>
      <c r="G74" s="74" t="s">
        <v>61</v>
      </c>
      <c r="H74" s="147">
        <f>STDEV(H61:H72)/H73</f>
        <v>5.2302583550955265E-3</v>
      </c>
    </row>
    <row r="75" spans="1:11" ht="27" customHeight="1" thickBot="1" x14ac:dyDescent="0.45">
      <c r="A75" s="115"/>
      <c r="B75" s="115"/>
      <c r="C75" s="115"/>
      <c r="D75" s="85"/>
      <c r="E75" s="85"/>
      <c r="F75" s="115"/>
      <c r="G75" s="75" t="s">
        <v>62</v>
      </c>
      <c r="H75" s="148">
        <f>COUNT(H61:H72)</f>
        <v>9</v>
      </c>
    </row>
    <row r="76" spans="1:11" thickBot="1" x14ac:dyDescent="0.35">
      <c r="A76" s="115"/>
      <c r="B76" s="115"/>
      <c r="C76" s="115"/>
      <c r="D76" s="85"/>
      <c r="E76" s="85"/>
      <c r="F76" s="85"/>
      <c r="G76" s="85"/>
      <c r="H76" s="115"/>
      <c r="I76" s="101"/>
      <c r="J76" s="150"/>
      <c r="K76" s="165"/>
    </row>
    <row r="77" spans="1:11" ht="26.25" customHeight="1" thickBot="1" x14ac:dyDescent="0.45">
      <c r="A77" s="52" t="s">
        <v>88</v>
      </c>
      <c r="B77" s="150" t="s">
        <v>89</v>
      </c>
      <c r="C77" s="236" t="str">
        <f>B20</f>
        <v>Niacinamide</v>
      </c>
      <c r="D77" s="236"/>
      <c r="E77" s="101" t="s">
        <v>90</v>
      </c>
      <c r="F77" s="101"/>
      <c r="G77" s="151">
        <f>H73</f>
        <v>1.086961050997012</v>
      </c>
      <c r="H77" s="115"/>
      <c r="I77" s="101"/>
      <c r="J77" s="150"/>
      <c r="K77" s="165"/>
    </row>
    <row r="78" spans="1:11" ht="19.5" customHeight="1" thickBot="1" x14ac:dyDescent="0.35">
      <c r="A78" s="166"/>
      <c r="B78" s="90"/>
      <c r="C78" s="91"/>
      <c r="D78" s="91"/>
      <c r="E78" s="90"/>
      <c r="F78" s="90"/>
      <c r="G78" s="90"/>
      <c r="H78" s="90"/>
    </row>
    <row r="79" spans="1:11" thickBot="1" x14ac:dyDescent="0.35">
      <c r="B79" s="115" t="s">
        <v>17</v>
      </c>
      <c r="E79" s="115" t="s">
        <v>18</v>
      </c>
      <c r="F79" s="115"/>
      <c r="G79" s="115" t="s">
        <v>19</v>
      </c>
    </row>
    <row r="80" spans="1:11" ht="83.1" customHeight="1" thickBot="1" x14ac:dyDescent="0.35">
      <c r="A80" s="150" t="s">
        <v>20</v>
      </c>
      <c r="B80" s="127"/>
      <c r="C80" s="127"/>
      <c r="D80" s="115"/>
      <c r="E80" s="105"/>
      <c r="F80" s="101"/>
      <c r="G80" s="105"/>
      <c r="H80" s="105"/>
      <c r="I80" s="101"/>
    </row>
    <row r="81" spans="1:9" ht="83.1" customHeight="1" thickBot="1" x14ac:dyDescent="0.35">
      <c r="A81" s="150" t="s">
        <v>21</v>
      </c>
      <c r="B81" s="128"/>
      <c r="C81" s="128"/>
      <c r="D81" s="165"/>
      <c r="E81" s="106"/>
      <c r="F81" s="101"/>
      <c r="G81" s="106"/>
      <c r="H81" s="106"/>
      <c r="I81" s="101"/>
    </row>
    <row r="82" spans="1:9" thickBot="1" x14ac:dyDescent="0.35">
      <c r="A82" s="115"/>
      <c r="B82" s="115"/>
      <c r="C82" s="85"/>
      <c r="D82" s="85"/>
      <c r="E82" s="85"/>
      <c r="F82" s="85"/>
      <c r="G82" s="115"/>
      <c r="H82" s="115"/>
      <c r="I82" s="101"/>
    </row>
    <row r="83" spans="1:9" thickBot="1" x14ac:dyDescent="0.35">
      <c r="A83" s="115"/>
      <c r="B83" s="115"/>
      <c r="C83" s="115"/>
      <c r="D83" s="85"/>
      <c r="E83" s="85"/>
      <c r="F83" s="85"/>
      <c r="G83" s="85"/>
      <c r="H83" s="115"/>
      <c r="I83" s="101"/>
    </row>
    <row r="84" spans="1:9" thickBot="1" x14ac:dyDescent="0.35">
      <c r="A84" s="115"/>
      <c r="B84" s="115"/>
      <c r="C84" s="115"/>
      <c r="D84" s="85"/>
      <c r="E84" s="85"/>
      <c r="F84" s="85"/>
      <c r="G84" s="85"/>
      <c r="H84" s="115"/>
      <c r="I84" s="101"/>
    </row>
    <row r="85" spans="1:9" thickBot="1" x14ac:dyDescent="0.35">
      <c r="A85" s="115"/>
      <c r="B85" s="115"/>
      <c r="C85" s="115"/>
      <c r="D85" s="85"/>
      <c r="E85" s="85"/>
      <c r="F85" s="85"/>
      <c r="G85" s="85"/>
      <c r="H85" s="115"/>
      <c r="I85" s="101"/>
    </row>
    <row r="86" spans="1:9" thickBot="1" x14ac:dyDescent="0.35">
      <c r="A86" s="115"/>
      <c r="B86" s="115"/>
      <c r="C86" s="115"/>
      <c r="D86" s="85"/>
      <c r="E86" s="85"/>
      <c r="F86" s="85"/>
      <c r="G86" s="85"/>
      <c r="H86" s="115"/>
      <c r="I86" s="101"/>
    </row>
    <row r="87" spans="1:9" thickBot="1" x14ac:dyDescent="0.35">
      <c r="A87" s="115"/>
      <c r="B87" s="115"/>
      <c r="C87" s="115"/>
      <c r="D87" s="85"/>
      <c r="E87" s="85"/>
      <c r="F87" s="85"/>
      <c r="G87" s="85"/>
      <c r="H87" s="115"/>
      <c r="I87" s="101"/>
    </row>
    <row r="88" spans="1:9" thickBot="1" x14ac:dyDescent="0.35">
      <c r="A88" s="115"/>
      <c r="B88" s="115"/>
      <c r="C88" s="115"/>
      <c r="D88" s="85"/>
      <c r="E88" s="85"/>
      <c r="F88" s="85"/>
      <c r="G88" s="85"/>
      <c r="H88" s="115"/>
      <c r="I88" s="101"/>
    </row>
    <row r="89" spans="1:9" thickBot="1" x14ac:dyDescent="0.35">
      <c r="A89" s="115"/>
      <c r="B89" s="115"/>
      <c r="C89" s="115"/>
      <c r="D89" s="85"/>
      <c r="E89" s="85"/>
      <c r="F89" s="85"/>
      <c r="G89" s="85"/>
      <c r="H89" s="115"/>
      <c r="I89" s="101"/>
    </row>
    <row r="90" spans="1:9" thickBot="1" x14ac:dyDescent="0.35">
      <c r="A90" s="115"/>
      <c r="B90" s="115"/>
      <c r="C90" s="115"/>
      <c r="D90" s="85"/>
      <c r="E90" s="85"/>
      <c r="F90" s="85"/>
      <c r="G90" s="85"/>
      <c r="H90" s="115"/>
      <c r="I90" s="101"/>
    </row>
    <row r="250" spans="1:1" thickBot="1" x14ac:dyDescent="0.35">
      <c r="A250" s="163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</mergeCells>
  <conditionalFormatting sqref="D51">
    <cfRule type="cellIs" dxfId="7" priority="1" operator="greaterThan">
      <formula>0.02</formula>
    </cfRule>
  </conditionalFormatting>
  <conditionalFormatting sqref="H74">
    <cfRule type="cellIs" dxfId="6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0" zoomScale="55" zoomScaleNormal="75" workbookViewId="0">
      <selection activeCell="C20" sqref="C20"/>
    </sheetView>
  </sheetViews>
  <sheetFormatPr defaultRowHeight="19.5" thickBottom="1" x14ac:dyDescent="0.35"/>
  <cols>
    <col min="1" max="1" width="55.42578125" style="163" customWidth="1"/>
    <col min="2" max="2" width="33.7109375" style="163" customWidth="1"/>
    <col min="3" max="3" width="42.28515625" style="163" customWidth="1"/>
    <col min="4" max="4" width="30.5703125" style="163" customWidth="1"/>
    <col min="5" max="5" width="35.42578125" style="163" customWidth="1"/>
    <col min="6" max="6" width="30.7109375" style="163" customWidth="1"/>
    <col min="7" max="7" width="35.42578125" style="163" customWidth="1"/>
    <col min="8" max="9" width="30.28515625" style="163" customWidth="1"/>
    <col min="10" max="10" width="30.42578125" style="163" customWidth="1"/>
    <col min="11" max="11" width="21.28515625" style="163" customWidth="1"/>
    <col min="12" max="12" width="9.140625" style="163" customWidth="1"/>
    <col min="13" max="16384" width="9.140625" style="27"/>
  </cols>
  <sheetData>
    <row r="1" spans="1:8" thickBot="1" x14ac:dyDescent="0.35">
      <c r="A1" s="225" t="s">
        <v>0</v>
      </c>
      <c r="B1" s="225"/>
      <c r="C1" s="225"/>
      <c r="D1" s="225"/>
      <c r="E1" s="225"/>
      <c r="F1" s="225"/>
      <c r="G1" s="225"/>
      <c r="H1" s="225"/>
    </row>
    <row r="2" spans="1:8" thickBot="1" x14ac:dyDescent="0.35">
      <c r="A2" s="225"/>
      <c r="B2" s="225"/>
      <c r="C2" s="225"/>
      <c r="D2" s="225"/>
      <c r="E2" s="225"/>
      <c r="F2" s="225"/>
      <c r="G2" s="225"/>
      <c r="H2" s="225"/>
    </row>
    <row r="3" spans="1:8" thickBot="1" x14ac:dyDescent="0.35">
      <c r="A3" s="225"/>
      <c r="B3" s="225"/>
      <c r="C3" s="225"/>
      <c r="D3" s="225"/>
      <c r="E3" s="225"/>
      <c r="F3" s="225"/>
      <c r="G3" s="225"/>
      <c r="H3" s="225"/>
    </row>
    <row r="4" spans="1:8" thickBot="1" x14ac:dyDescent="0.35">
      <c r="A4" s="225"/>
      <c r="B4" s="225"/>
      <c r="C4" s="225"/>
      <c r="D4" s="225"/>
      <c r="E4" s="225"/>
      <c r="F4" s="225"/>
      <c r="G4" s="225"/>
      <c r="H4" s="225"/>
    </row>
    <row r="5" spans="1:8" thickBot="1" x14ac:dyDescent="0.35">
      <c r="A5" s="225"/>
      <c r="B5" s="225"/>
      <c r="C5" s="225"/>
      <c r="D5" s="225"/>
      <c r="E5" s="225"/>
      <c r="F5" s="225"/>
      <c r="G5" s="225"/>
      <c r="H5" s="225"/>
    </row>
    <row r="6" spans="1:8" thickBot="1" x14ac:dyDescent="0.35">
      <c r="A6" s="225"/>
      <c r="B6" s="225"/>
      <c r="C6" s="225"/>
      <c r="D6" s="225"/>
      <c r="E6" s="225"/>
      <c r="F6" s="225"/>
      <c r="G6" s="225"/>
      <c r="H6" s="225"/>
    </row>
    <row r="7" spans="1:8" thickBot="1" x14ac:dyDescent="0.35">
      <c r="A7" s="225"/>
      <c r="B7" s="225"/>
      <c r="C7" s="225"/>
      <c r="D7" s="225"/>
      <c r="E7" s="225"/>
      <c r="F7" s="225"/>
      <c r="G7" s="225"/>
      <c r="H7" s="225"/>
    </row>
    <row r="8" spans="1:8" thickBot="1" x14ac:dyDescent="0.35">
      <c r="A8" s="226" t="s">
        <v>1</v>
      </c>
      <c r="B8" s="226"/>
      <c r="C8" s="226"/>
      <c r="D8" s="226"/>
      <c r="E8" s="226"/>
      <c r="F8" s="226"/>
      <c r="G8" s="226"/>
      <c r="H8" s="226"/>
    </row>
    <row r="9" spans="1:8" thickBot="1" x14ac:dyDescent="0.35">
      <c r="A9" s="226"/>
      <c r="B9" s="226"/>
      <c r="C9" s="226"/>
      <c r="D9" s="226"/>
      <c r="E9" s="226"/>
      <c r="F9" s="226"/>
      <c r="G9" s="226"/>
      <c r="H9" s="226"/>
    </row>
    <row r="10" spans="1:8" thickBot="1" x14ac:dyDescent="0.35">
      <c r="A10" s="226"/>
      <c r="B10" s="226"/>
      <c r="C10" s="226"/>
      <c r="D10" s="226"/>
      <c r="E10" s="226"/>
      <c r="F10" s="226"/>
      <c r="G10" s="226"/>
      <c r="H10" s="226"/>
    </row>
    <row r="11" spans="1:8" thickBot="1" x14ac:dyDescent="0.35">
      <c r="A11" s="226"/>
      <c r="B11" s="226"/>
      <c r="C11" s="226"/>
      <c r="D11" s="226"/>
      <c r="E11" s="226"/>
      <c r="F11" s="226"/>
      <c r="G11" s="226"/>
      <c r="H11" s="226"/>
    </row>
    <row r="12" spans="1:8" thickBot="1" x14ac:dyDescent="0.35">
      <c r="A12" s="226"/>
      <c r="B12" s="226"/>
      <c r="C12" s="226"/>
      <c r="D12" s="226"/>
      <c r="E12" s="226"/>
      <c r="F12" s="226"/>
      <c r="G12" s="226"/>
      <c r="H12" s="226"/>
    </row>
    <row r="13" spans="1:8" thickBot="1" x14ac:dyDescent="0.35">
      <c r="A13" s="226"/>
      <c r="B13" s="226"/>
      <c r="C13" s="226"/>
      <c r="D13" s="226"/>
      <c r="E13" s="226"/>
      <c r="F13" s="226"/>
      <c r="G13" s="226"/>
      <c r="H13" s="226"/>
    </row>
    <row r="14" spans="1:8" thickBot="1" x14ac:dyDescent="0.35">
      <c r="A14" s="226"/>
      <c r="B14" s="226"/>
      <c r="C14" s="226"/>
      <c r="D14" s="226"/>
      <c r="E14" s="226"/>
      <c r="F14" s="226"/>
      <c r="G14" s="226"/>
      <c r="H14" s="226"/>
    </row>
    <row r="15" spans="1:8" ht="19.5" customHeight="1" thickBot="1" x14ac:dyDescent="0.35"/>
    <row r="16" spans="1:8" ht="19.5" customHeight="1" thickBot="1" x14ac:dyDescent="0.35">
      <c r="A16" s="219" t="s">
        <v>2</v>
      </c>
      <c r="B16" s="220"/>
      <c r="C16" s="220"/>
      <c r="D16" s="220"/>
      <c r="E16" s="220"/>
      <c r="F16" s="220"/>
      <c r="G16" s="220"/>
      <c r="H16" s="221"/>
    </row>
    <row r="17" spans="1:14" ht="20.25" customHeight="1" thickBot="1" x14ac:dyDescent="0.35">
      <c r="A17" s="227" t="s">
        <v>22</v>
      </c>
      <c r="B17" s="227"/>
      <c r="C17" s="227"/>
      <c r="D17" s="227"/>
      <c r="E17" s="227"/>
      <c r="F17" s="227"/>
      <c r="G17" s="227"/>
      <c r="H17" s="227"/>
    </row>
    <row r="18" spans="1:14" ht="26.25" customHeight="1" thickBot="1" x14ac:dyDescent="0.45">
      <c r="A18" s="49" t="s">
        <v>4</v>
      </c>
      <c r="B18" s="228" t="s">
        <v>98</v>
      </c>
      <c r="C18" s="228"/>
    </row>
    <row r="19" spans="1:14" ht="26.25" customHeight="1" thickBot="1" x14ac:dyDescent="0.45">
      <c r="A19" s="49" t="s">
        <v>6</v>
      </c>
      <c r="B19" s="164" t="s">
        <v>99</v>
      </c>
      <c r="C19" s="153">
        <v>10</v>
      </c>
    </row>
    <row r="20" spans="1:14" ht="26.25" customHeight="1" thickBot="1" x14ac:dyDescent="0.45">
      <c r="A20" s="49" t="s">
        <v>7</v>
      </c>
      <c r="B20" s="164" t="s">
        <v>92</v>
      </c>
      <c r="C20" s="131"/>
    </row>
    <row r="21" spans="1:14" ht="26.25" customHeight="1" thickBot="1" x14ac:dyDescent="0.45">
      <c r="A21" s="49" t="s">
        <v>9</v>
      </c>
      <c r="B21" s="229" t="s">
        <v>93</v>
      </c>
      <c r="C21" s="229"/>
      <c r="D21" s="229"/>
      <c r="E21" s="229"/>
      <c r="F21" s="229"/>
      <c r="G21" s="229"/>
      <c r="H21" s="229"/>
      <c r="I21" s="229"/>
    </row>
    <row r="22" spans="1:14" ht="26.25" customHeight="1" thickBot="1" x14ac:dyDescent="0.45">
      <c r="A22" s="49" t="s">
        <v>10</v>
      </c>
      <c r="B22" s="132"/>
      <c r="C22" s="131"/>
      <c r="D22" s="131"/>
      <c r="E22" s="131"/>
      <c r="F22" s="131"/>
      <c r="G22" s="131"/>
      <c r="H22" s="131"/>
      <c r="I22" s="131"/>
    </row>
    <row r="23" spans="1:14" ht="26.25" customHeight="1" thickBot="1" x14ac:dyDescent="0.45">
      <c r="A23" s="49" t="s">
        <v>11</v>
      </c>
      <c r="B23" s="132"/>
      <c r="C23" s="131"/>
      <c r="D23" s="131"/>
      <c r="E23" s="131"/>
      <c r="F23" s="131"/>
      <c r="G23" s="131"/>
      <c r="H23" s="131"/>
      <c r="I23" s="131"/>
    </row>
    <row r="24" spans="1:14" thickBot="1" x14ac:dyDescent="0.35">
      <c r="A24" s="49"/>
      <c r="B24" s="51"/>
    </row>
    <row r="25" spans="1:14" thickBot="1" x14ac:dyDescent="0.35">
      <c r="A25" s="48" t="s">
        <v>23</v>
      </c>
      <c r="B25" s="51"/>
    </row>
    <row r="26" spans="1:14" ht="26.25" customHeight="1" thickBot="1" x14ac:dyDescent="0.45">
      <c r="A26" s="52" t="s">
        <v>24</v>
      </c>
      <c r="B26" s="228" t="s">
        <v>103</v>
      </c>
      <c r="C26" s="228"/>
    </row>
    <row r="27" spans="1:14" ht="26.25" customHeight="1" thickBot="1" x14ac:dyDescent="0.45">
      <c r="A27" s="150" t="s">
        <v>25</v>
      </c>
      <c r="B27" s="229" t="s">
        <v>104</v>
      </c>
      <c r="C27" s="229"/>
    </row>
    <row r="28" spans="1:14" ht="27" customHeight="1" thickBot="1" x14ac:dyDescent="0.45">
      <c r="A28" s="150" t="s">
        <v>26</v>
      </c>
      <c r="B28" s="130">
        <v>99.76</v>
      </c>
    </row>
    <row r="29" spans="1:14" s="4" customFormat="1" ht="27" customHeight="1" thickBot="1" x14ac:dyDescent="0.45">
      <c r="A29" s="150" t="s">
        <v>27</v>
      </c>
      <c r="B29" s="129">
        <v>0</v>
      </c>
      <c r="C29" s="230" t="s">
        <v>28</v>
      </c>
      <c r="D29" s="231"/>
      <c r="E29" s="231"/>
      <c r="F29" s="231"/>
      <c r="G29" s="231"/>
      <c r="H29" s="232"/>
      <c r="I29" s="53"/>
      <c r="J29" s="53"/>
      <c r="K29" s="53"/>
      <c r="L29" s="53"/>
    </row>
    <row r="30" spans="1:14" s="4" customFormat="1" ht="19.5" customHeight="1" thickBot="1" x14ac:dyDescent="0.35">
      <c r="A30" s="150" t="s">
        <v>29</v>
      </c>
      <c r="B30" s="165">
        <f>B28-B29</f>
        <v>99.76</v>
      </c>
      <c r="C30" s="54"/>
      <c r="D30" s="54"/>
      <c r="E30" s="54"/>
      <c r="F30" s="54"/>
      <c r="G30" s="54"/>
      <c r="H30" s="55"/>
      <c r="I30" s="53"/>
      <c r="J30" s="53"/>
      <c r="K30" s="53"/>
      <c r="L30" s="53"/>
    </row>
    <row r="31" spans="1:14" s="4" customFormat="1" ht="27" customHeight="1" thickBot="1" x14ac:dyDescent="0.45">
      <c r="A31" s="150" t="s">
        <v>30</v>
      </c>
      <c r="B31" s="149">
        <v>1</v>
      </c>
      <c r="C31" s="233" t="s">
        <v>31</v>
      </c>
      <c r="D31" s="234"/>
      <c r="E31" s="234"/>
      <c r="F31" s="234"/>
      <c r="G31" s="234"/>
      <c r="H31" s="235"/>
      <c r="I31" s="53"/>
      <c r="J31" s="53"/>
      <c r="K31" s="53"/>
      <c r="L31" s="53"/>
    </row>
    <row r="32" spans="1:14" s="4" customFormat="1" ht="27" customHeight="1" thickBot="1" x14ac:dyDescent="0.45">
      <c r="A32" s="150" t="s">
        <v>32</v>
      </c>
      <c r="B32" s="149">
        <v>1</v>
      </c>
      <c r="C32" s="233" t="s">
        <v>33</v>
      </c>
      <c r="D32" s="234"/>
      <c r="E32" s="234"/>
      <c r="F32" s="234"/>
      <c r="G32" s="234"/>
      <c r="H32" s="235"/>
      <c r="I32" s="53"/>
      <c r="J32" s="53"/>
      <c r="K32" s="53"/>
      <c r="L32" s="57"/>
      <c r="M32" s="57"/>
      <c r="N32" s="58"/>
    </row>
    <row r="33" spans="1:14" s="4" customFormat="1" ht="17.25" customHeight="1" x14ac:dyDescent="0.3">
      <c r="A33" s="150"/>
      <c r="B33" s="56"/>
      <c r="C33" s="59"/>
      <c r="D33" s="59"/>
      <c r="E33" s="59"/>
      <c r="F33" s="59"/>
      <c r="G33" s="59"/>
      <c r="H33" s="59"/>
      <c r="I33" s="53"/>
      <c r="J33" s="53"/>
      <c r="K33" s="53"/>
      <c r="L33" s="57"/>
      <c r="M33" s="57"/>
      <c r="N33" s="58"/>
    </row>
    <row r="34" spans="1:14" s="4" customFormat="1" ht="18.75" x14ac:dyDescent="0.3">
      <c r="A34" s="150" t="s">
        <v>34</v>
      </c>
      <c r="B34" s="60">
        <f>B31/B32</f>
        <v>1</v>
      </c>
      <c r="C34" s="101" t="s">
        <v>35</v>
      </c>
      <c r="D34" s="101"/>
      <c r="E34" s="101"/>
      <c r="F34" s="101"/>
      <c r="G34" s="101"/>
      <c r="H34" s="101"/>
      <c r="I34" s="53"/>
      <c r="J34" s="53"/>
      <c r="K34" s="53"/>
      <c r="L34" s="57"/>
      <c r="M34" s="57"/>
      <c r="N34" s="58"/>
    </row>
    <row r="35" spans="1:14" s="4" customFormat="1" ht="19.5" customHeight="1" thickBot="1" x14ac:dyDescent="0.35">
      <c r="A35" s="150"/>
      <c r="B35" s="165"/>
      <c r="H35" s="101"/>
      <c r="I35" s="53"/>
      <c r="J35" s="53"/>
      <c r="K35" s="53"/>
      <c r="L35" s="57"/>
      <c r="M35" s="57"/>
      <c r="N35" s="58"/>
    </row>
    <row r="36" spans="1:14" s="4" customFormat="1" ht="27" customHeight="1" thickBot="1" x14ac:dyDescent="0.45">
      <c r="A36" s="61" t="s">
        <v>36</v>
      </c>
      <c r="B36" s="133">
        <v>50</v>
      </c>
      <c r="C36" s="101"/>
      <c r="D36" s="223" t="s">
        <v>37</v>
      </c>
      <c r="E36" s="224"/>
      <c r="F36" s="95" t="s">
        <v>38</v>
      </c>
      <c r="G36" s="96"/>
      <c r="J36" s="53"/>
      <c r="K36" s="53"/>
      <c r="L36" s="57"/>
      <c r="M36" s="57"/>
      <c r="N36" s="58"/>
    </row>
    <row r="37" spans="1:14" s="4" customFormat="1" ht="26.25" customHeight="1" x14ac:dyDescent="0.4">
      <c r="A37" s="62" t="s">
        <v>39</v>
      </c>
      <c r="B37" s="134">
        <v>1</v>
      </c>
      <c r="C37" s="63" t="s">
        <v>40</v>
      </c>
      <c r="D37" s="64" t="s">
        <v>41</v>
      </c>
      <c r="E37" s="89" t="s">
        <v>42</v>
      </c>
      <c r="F37" s="64" t="s">
        <v>41</v>
      </c>
      <c r="G37" s="65" t="s">
        <v>42</v>
      </c>
      <c r="J37" s="53"/>
      <c r="K37" s="53"/>
      <c r="L37" s="57"/>
      <c r="M37" s="57"/>
      <c r="N37" s="58"/>
    </row>
    <row r="38" spans="1:14" s="4" customFormat="1" ht="26.25" customHeight="1" x14ac:dyDescent="0.4">
      <c r="A38" s="62" t="s">
        <v>43</v>
      </c>
      <c r="B38" s="134">
        <v>1</v>
      </c>
      <c r="C38" s="66">
        <v>1</v>
      </c>
      <c r="D38" s="135">
        <v>76420254</v>
      </c>
      <c r="E38" s="98">
        <f>IF(ISBLANK(D38),"-",$D$48/$D$45*D38)</f>
        <v>6041333.1111386577</v>
      </c>
      <c r="F38" s="135">
        <v>84028315</v>
      </c>
      <c r="G38" s="92">
        <f>IF(ISBLANK(F38),"-",$D$48/$F$45*F38)</f>
        <v>6112515.8289910303</v>
      </c>
      <c r="J38" s="53"/>
      <c r="K38" s="53"/>
      <c r="L38" s="57"/>
      <c r="M38" s="57"/>
      <c r="N38" s="58"/>
    </row>
    <row r="39" spans="1:14" s="4" customFormat="1" ht="26.25" customHeight="1" thickBot="1" x14ac:dyDescent="0.45">
      <c r="A39" s="62" t="s">
        <v>44</v>
      </c>
      <c r="B39" s="134">
        <v>1</v>
      </c>
      <c r="C39" s="114">
        <v>2</v>
      </c>
      <c r="D39" s="136">
        <v>76364546</v>
      </c>
      <c r="E39" s="99">
        <f>IF(ISBLANK(D39),"-",$D$48/$D$45*D39)</f>
        <v>6036929.1662766673</v>
      </c>
      <c r="F39" s="136">
        <v>83881345</v>
      </c>
      <c r="G39" s="93">
        <f>IF(ISBLANK(F39),"-",$D$48/$F$45*F39)</f>
        <v>6101824.7131286357</v>
      </c>
      <c r="J39" s="53"/>
      <c r="K39" s="53"/>
      <c r="L39" s="57"/>
      <c r="M39" s="57"/>
      <c r="N39" s="58"/>
    </row>
    <row r="40" spans="1:14" ht="26.25" customHeight="1" thickBot="1" x14ac:dyDescent="0.45">
      <c r="A40" s="62" t="s">
        <v>45</v>
      </c>
      <c r="B40" s="134">
        <v>1</v>
      </c>
      <c r="C40" s="114">
        <v>3</v>
      </c>
      <c r="D40" s="136">
        <v>76474040</v>
      </c>
      <c r="E40" s="99">
        <f>IF(ISBLANK(D40),"-",$D$48/$D$45*D40)</f>
        <v>6045585.1140529076</v>
      </c>
      <c r="F40" s="136">
        <v>84127095</v>
      </c>
      <c r="G40" s="93">
        <f>IF(ISBLANK(F40),"-",$D$48/$F$45*F40)</f>
        <v>6119701.4343859227</v>
      </c>
      <c r="L40" s="57"/>
      <c r="M40" s="57"/>
      <c r="N40" s="101"/>
    </row>
    <row r="41" spans="1:14" ht="26.25" customHeight="1" thickBot="1" x14ac:dyDescent="0.45">
      <c r="A41" s="62" t="s">
        <v>46</v>
      </c>
      <c r="B41" s="134">
        <v>1</v>
      </c>
      <c r="C41" s="67">
        <v>4</v>
      </c>
      <c r="D41" s="137"/>
      <c r="E41" s="100" t="str">
        <f>IF(ISBLANK(D41),"-",$D$48/$D$45*D41)</f>
        <v>-</v>
      </c>
      <c r="F41" s="137"/>
      <c r="G41" s="94" t="str">
        <f>IF(ISBLANK(F41),"-",$D$48/$F$45*F41)</f>
        <v>-</v>
      </c>
      <c r="L41" s="57"/>
      <c r="M41" s="57"/>
      <c r="N41" s="101"/>
    </row>
    <row r="42" spans="1:14" ht="27" customHeight="1" thickBot="1" x14ac:dyDescent="0.45">
      <c r="A42" s="62" t="s">
        <v>47</v>
      </c>
      <c r="B42" s="134">
        <v>1</v>
      </c>
      <c r="C42" s="68" t="s">
        <v>48</v>
      </c>
      <c r="D42" s="116">
        <f>AVERAGE(D38:D41)</f>
        <v>76419613.333333328</v>
      </c>
      <c r="E42" s="86">
        <f>AVERAGE(E38:E41)</f>
        <v>6041282.4638227439</v>
      </c>
      <c r="F42" s="69">
        <f>AVERAGE(F38:F41)</f>
        <v>84012251.666666672</v>
      </c>
      <c r="G42" s="70">
        <f>AVERAGE(G38:G41)</f>
        <v>6111347.3255018629</v>
      </c>
    </row>
    <row r="43" spans="1:14" ht="26.25" customHeight="1" thickBot="1" x14ac:dyDescent="0.45">
      <c r="A43" s="62" t="s">
        <v>49</v>
      </c>
      <c r="B43" s="130">
        <v>1</v>
      </c>
      <c r="C43" s="117" t="s">
        <v>50</v>
      </c>
      <c r="D43" s="139">
        <v>12.68</v>
      </c>
      <c r="E43" s="101"/>
      <c r="F43" s="138">
        <v>13.78</v>
      </c>
      <c r="G43" s="97"/>
    </row>
    <row r="44" spans="1:14" ht="26.25" customHeight="1" thickBot="1" x14ac:dyDescent="0.45">
      <c r="A44" s="62" t="s">
        <v>51</v>
      </c>
      <c r="B44" s="130">
        <v>1</v>
      </c>
      <c r="C44" s="118" t="s">
        <v>52</v>
      </c>
      <c r="D44" s="119">
        <f>D43*$B$34</f>
        <v>12.68</v>
      </c>
      <c r="E44" s="115"/>
      <c r="F44" s="71">
        <f>F43*$B$34</f>
        <v>13.78</v>
      </c>
      <c r="G44" s="85"/>
    </row>
    <row r="45" spans="1:14" ht="19.5" customHeight="1" thickBot="1" x14ac:dyDescent="0.35">
      <c r="A45" s="62" t="s">
        <v>53</v>
      </c>
      <c r="B45" s="115">
        <f>(B44/B43)*(B42/B41)*(B40/B39)*(B38/B37)*B36</f>
        <v>50</v>
      </c>
      <c r="C45" s="118" t="s">
        <v>54</v>
      </c>
      <c r="D45" s="120">
        <f>D44*$B$30/100</f>
        <v>12.649567999999999</v>
      </c>
      <c r="E45" s="85"/>
      <c r="F45" s="72">
        <f>F44*$B$30/100</f>
        <v>13.746928</v>
      </c>
      <c r="G45" s="85"/>
    </row>
    <row r="46" spans="1:14" ht="19.5" customHeight="1" thickBot="1" x14ac:dyDescent="0.35">
      <c r="A46" s="237" t="s">
        <v>55</v>
      </c>
      <c r="B46" s="238"/>
      <c r="C46" s="118" t="s">
        <v>56</v>
      </c>
      <c r="D46" s="119">
        <f>D45/$B$45</f>
        <v>0.25299136</v>
      </c>
      <c r="E46" s="85"/>
      <c r="F46" s="73">
        <f>F45/$B$45</f>
        <v>0.27493856</v>
      </c>
      <c r="G46" s="85"/>
    </row>
    <row r="47" spans="1:14" ht="27" customHeight="1" thickBot="1" x14ac:dyDescent="0.45">
      <c r="A47" s="239"/>
      <c r="B47" s="240"/>
      <c r="C47" s="118" t="s">
        <v>57</v>
      </c>
      <c r="D47" s="140">
        <v>0.02</v>
      </c>
      <c r="E47" s="97"/>
      <c r="F47" s="97"/>
      <c r="G47" s="97"/>
    </row>
    <row r="48" spans="1:14" thickBot="1" x14ac:dyDescent="0.35">
      <c r="C48" s="118" t="s">
        <v>58</v>
      </c>
      <c r="D48" s="120">
        <f>D47*$B$45</f>
        <v>1</v>
      </c>
      <c r="E48" s="85"/>
      <c r="F48" s="85"/>
      <c r="G48" s="85"/>
    </row>
    <row r="49" spans="1:12" ht="19.5" customHeight="1" thickBot="1" x14ac:dyDescent="0.35">
      <c r="C49" s="121" t="s">
        <v>59</v>
      </c>
      <c r="D49" s="122">
        <f>D48/B34</f>
        <v>1</v>
      </c>
      <c r="E49" s="88"/>
      <c r="F49" s="88"/>
      <c r="G49" s="88"/>
    </row>
    <row r="50" spans="1:12" thickBot="1" x14ac:dyDescent="0.35">
      <c r="C50" s="123" t="s">
        <v>60</v>
      </c>
      <c r="D50" s="124">
        <f>AVERAGE(E38:E41,G38:G41)</f>
        <v>6076314.8946623029</v>
      </c>
      <c r="E50" s="87"/>
      <c r="F50" s="87"/>
      <c r="G50" s="87"/>
    </row>
    <row r="51" spans="1:12" thickBot="1" x14ac:dyDescent="0.35">
      <c r="C51" s="74" t="s">
        <v>61</v>
      </c>
      <c r="D51" s="77">
        <f>STDEV(E38:E41,G38:G41)/D50</f>
        <v>6.4005866368296461E-3</v>
      </c>
      <c r="E51" s="115"/>
      <c r="F51" s="115"/>
      <c r="G51" s="115"/>
    </row>
    <row r="52" spans="1:12" ht="19.5" customHeight="1" thickBot="1" x14ac:dyDescent="0.35">
      <c r="C52" s="75" t="s">
        <v>62</v>
      </c>
      <c r="D52" s="78">
        <f>COUNT(E38:E41,G38:G41)</f>
        <v>6</v>
      </c>
      <c r="E52" s="115"/>
      <c r="F52" s="115"/>
      <c r="G52" s="115"/>
    </row>
    <row r="54" spans="1:12" thickBot="1" x14ac:dyDescent="0.35">
      <c r="A54" s="48" t="s">
        <v>23</v>
      </c>
      <c r="B54" s="79" t="s">
        <v>63</v>
      </c>
    </row>
    <row r="55" spans="1:12" thickBot="1" x14ac:dyDescent="0.35">
      <c r="A55" s="101" t="s">
        <v>64</v>
      </c>
      <c r="B55" s="50" t="str">
        <f>B21</f>
        <v xml:space="preserve"> Pyridoxine-HCl</v>
      </c>
    </row>
    <row r="56" spans="1:12" ht="26.25" customHeight="1" thickBot="1" x14ac:dyDescent="0.45">
      <c r="A56" s="150" t="s">
        <v>65</v>
      </c>
      <c r="B56" s="141">
        <v>15</v>
      </c>
      <c r="C56" s="115" t="s">
        <v>66</v>
      </c>
      <c r="D56" s="142">
        <v>1.5</v>
      </c>
      <c r="E56" s="115" t="str">
        <f>B20</f>
        <v>Pyridoxine-HCl</v>
      </c>
    </row>
    <row r="57" spans="1:12" thickBot="1" x14ac:dyDescent="0.35">
      <c r="A57" s="50" t="s">
        <v>67</v>
      </c>
      <c r="B57" s="152">
        <v>1.2205651392008814</v>
      </c>
    </row>
    <row r="58" spans="1:12" s="60" customFormat="1" thickBot="1" x14ac:dyDescent="0.35">
      <c r="A58" s="150" t="s">
        <v>68</v>
      </c>
      <c r="B58" s="107">
        <v>15</v>
      </c>
      <c r="C58" s="115" t="s">
        <v>69</v>
      </c>
      <c r="D58" s="126">
        <v>18.251525731407053</v>
      </c>
    </row>
    <row r="59" spans="1:12" ht="19.5" customHeight="1" thickBot="1" x14ac:dyDescent="0.35"/>
    <row r="60" spans="1:12" s="4" customFormat="1" ht="27" customHeight="1" thickBot="1" x14ac:dyDescent="0.45">
      <c r="A60" s="61" t="s">
        <v>70</v>
      </c>
      <c r="B60" s="133">
        <v>50</v>
      </c>
      <c r="C60" s="101"/>
      <c r="D60" s="81" t="s">
        <v>71</v>
      </c>
      <c r="E60" s="80" t="s">
        <v>72</v>
      </c>
      <c r="F60" s="80" t="s">
        <v>41</v>
      </c>
      <c r="G60" s="80" t="s">
        <v>73</v>
      </c>
      <c r="H60" s="63" t="s">
        <v>74</v>
      </c>
      <c r="L60" s="53"/>
    </row>
    <row r="61" spans="1:12" s="4" customFormat="1" ht="24" customHeight="1" x14ac:dyDescent="0.4">
      <c r="A61" s="62" t="s">
        <v>75</v>
      </c>
      <c r="B61" s="134">
        <v>1</v>
      </c>
      <c r="C61" s="241" t="s">
        <v>76</v>
      </c>
      <c r="D61" s="244">
        <v>8.9693199999999997</v>
      </c>
      <c r="E61" s="102">
        <v>1</v>
      </c>
      <c r="F61" s="143">
        <v>5582702</v>
      </c>
      <c r="G61" s="111">
        <f>IF(ISBLANK(F61),"-",(F61/$D$50*$D$47*$B$69)*$D$58/$D$61)</f>
        <v>1.8695790386781108</v>
      </c>
      <c r="H61" s="108">
        <f t="shared" ref="H61:H72" si="0">IF(ISBLANK(F61),"-",G61/$D$56)</f>
        <v>1.2463860257854071</v>
      </c>
      <c r="L61" s="53"/>
    </row>
    <row r="62" spans="1:12" s="4" customFormat="1" ht="26.25" customHeight="1" x14ac:dyDescent="0.4">
      <c r="A62" s="62" t="s">
        <v>77</v>
      </c>
      <c r="B62" s="134">
        <v>1</v>
      </c>
      <c r="C62" s="242"/>
      <c r="D62" s="245"/>
      <c r="E62" s="103">
        <v>2</v>
      </c>
      <c r="F62" s="136">
        <v>5618326</v>
      </c>
      <c r="G62" s="112">
        <f>IF(ISBLANK(F62),"-",(F62/$D$50*$D$47*$B$69)*$D$58/$D$61)</f>
        <v>1.8815090832468284</v>
      </c>
      <c r="H62" s="109">
        <f t="shared" si="0"/>
        <v>1.2543393888312189</v>
      </c>
      <c r="L62" s="53"/>
    </row>
    <row r="63" spans="1:12" s="4" customFormat="1" ht="24.75" customHeight="1" thickBot="1" x14ac:dyDescent="0.45">
      <c r="A63" s="62" t="s">
        <v>78</v>
      </c>
      <c r="B63" s="134">
        <v>1</v>
      </c>
      <c r="C63" s="242"/>
      <c r="D63" s="245"/>
      <c r="E63" s="103">
        <v>3</v>
      </c>
      <c r="F63" s="136">
        <v>5601501</v>
      </c>
      <c r="G63" s="112">
        <f>IF(ISBLANK(F63),"-",(F63/$D$50*$D$47*$B$69)*$D$58/$D$61)</f>
        <v>1.8758745952648874</v>
      </c>
      <c r="H63" s="109">
        <f t="shared" si="0"/>
        <v>1.2505830635099249</v>
      </c>
      <c r="L63" s="53"/>
    </row>
    <row r="64" spans="1:12" ht="27" customHeight="1" thickBot="1" x14ac:dyDescent="0.45">
      <c r="A64" s="62" t="s">
        <v>79</v>
      </c>
      <c r="B64" s="134">
        <v>1</v>
      </c>
      <c r="C64" s="243"/>
      <c r="D64" s="246"/>
      <c r="E64" s="104">
        <v>4</v>
      </c>
      <c r="F64" s="144"/>
      <c r="G64" s="112" t="str">
        <f>IF(ISBLANK(F64),"-",(F64/$D$50*$D$47*$B$69)*$D$58/$D$61)</f>
        <v>-</v>
      </c>
      <c r="H64" s="109" t="str">
        <f t="shared" si="0"/>
        <v>-</v>
      </c>
    </row>
    <row r="65" spans="1:11" ht="24.75" customHeight="1" thickBot="1" x14ac:dyDescent="0.45">
      <c r="A65" s="62" t="s">
        <v>80</v>
      </c>
      <c r="B65" s="134">
        <v>1</v>
      </c>
      <c r="C65" s="241" t="s">
        <v>81</v>
      </c>
      <c r="D65" s="244">
        <v>9.2215600000000002</v>
      </c>
      <c r="E65" s="82">
        <v>1</v>
      </c>
      <c r="F65" s="136">
        <v>5783065</v>
      </c>
      <c r="G65" s="111">
        <f>IF(ISBLANK(F65),"-",(F65/$D$50*$D$47*$B$69)*$D$58/$D$65)</f>
        <v>1.8837036532093208</v>
      </c>
      <c r="H65" s="108">
        <f t="shared" si="0"/>
        <v>1.2558024354728805</v>
      </c>
    </row>
    <row r="66" spans="1:11" ht="23.25" customHeight="1" thickBot="1" x14ac:dyDescent="0.45">
      <c r="A66" s="62" t="s">
        <v>82</v>
      </c>
      <c r="B66" s="134">
        <v>1</v>
      </c>
      <c r="C66" s="242"/>
      <c r="D66" s="245"/>
      <c r="E66" s="83">
        <v>2</v>
      </c>
      <c r="F66" s="136">
        <v>5766090</v>
      </c>
      <c r="G66" s="112">
        <f>IF(ISBLANK(F66),"-",(F66/$D$50*$D$47*$B$69)*$D$58/$D$65)</f>
        <v>1.8781744278741002</v>
      </c>
      <c r="H66" s="109">
        <f t="shared" si="0"/>
        <v>1.2521162852494001</v>
      </c>
    </row>
    <row r="67" spans="1:11" ht="24.75" customHeight="1" thickBot="1" x14ac:dyDescent="0.45">
      <c r="A67" s="62" t="s">
        <v>83</v>
      </c>
      <c r="B67" s="134">
        <v>1</v>
      </c>
      <c r="C67" s="242"/>
      <c r="D67" s="245"/>
      <c r="E67" s="83">
        <v>3</v>
      </c>
      <c r="F67" s="136">
        <v>5723201</v>
      </c>
      <c r="G67" s="112">
        <f>IF(ISBLANK(F67),"-",(F67/$D$50*$D$47*$B$69)*$D$58/$D$65)</f>
        <v>1.8642042985425957</v>
      </c>
      <c r="H67" s="109">
        <f t="shared" si="0"/>
        <v>1.2428028656950638</v>
      </c>
    </row>
    <row r="68" spans="1:11" ht="27" customHeight="1" thickBot="1" x14ac:dyDescent="0.45">
      <c r="A68" s="62" t="s">
        <v>84</v>
      </c>
      <c r="B68" s="134">
        <v>1</v>
      </c>
      <c r="C68" s="243"/>
      <c r="D68" s="246"/>
      <c r="E68" s="84">
        <v>4</v>
      </c>
      <c r="F68" s="144"/>
      <c r="G68" s="113" t="str">
        <f>IF(ISBLANK(F68),"-",(F68/$D$50*$D$47*$B$69)*$D$58/$D$65)</f>
        <v>-</v>
      </c>
      <c r="H68" s="110" t="str">
        <f t="shared" si="0"/>
        <v>-</v>
      </c>
    </row>
    <row r="69" spans="1:11" ht="23.25" customHeight="1" thickBot="1" x14ac:dyDescent="0.45">
      <c r="A69" s="62" t="s">
        <v>85</v>
      </c>
      <c r="B69" s="114">
        <f>(B68/B67)*(B66/B65)*(B64/B63)*(B62/B61)*B60</f>
        <v>50</v>
      </c>
      <c r="C69" s="241" t="s">
        <v>86</v>
      </c>
      <c r="D69" s="244">
        <v>8.88842</v>
      </c>
      <c r="E69" s="82">
        <v>1</v>
      </c>
      <c r="F69" s="143">
        <v>5604207</v>
      </c>
      <c r="G69" s="111">
        <f>IF(ISBLANK(F69),"-",(F69/$D$50*$D$47*$B$69)*$D$58/$D$69)</f>
        <v>1.8938627541169313</v>
      </c>
      <c r="H69" s="109">
        <f t="shared" si="0"/>
        <v>1.2625751694112874</v>
      </c>
    </row>
    <row r="70" spans="1:11" ht="22.5" customHeight="1" thickBot="1" x14ac:dyDescent="0.45">
      <c r="A70" s="125" t="s">
        <v>87</v>
      </c>
      <c r="B70" s="145">
        <f>(D47*B69)/D56*D58</f>
        <v>12.167683820938034</v>
      </c>
      <c r="C70" s="242"/>
      <c r="D70" s="245"/>
      <c r="E70" s="83">
        <v>2</v>
      </c>
      <c r="F70" s="136">
        <v>5561505</v>
      </c>
      <c r="G70" s="112">
        <f>IF(ISBLANK(F70),"-",(F70/$D$50*$D$47*$B$69)*$D$58/$D$69)</f>
        <v>1.8794322151796112</v>
      </c>
      <c r="H70" s="109">
        <f t="shared" si="0"/>
        <v>1.2529548101197407</v>
      </c>
    </row>
    <row r="71" spans="1:11" ht="23.25" customHeight="1" thickBot="1" x14ac:dyDescent="0.45">
      <c r="A71" s="237" t="s">
        <v>55</v>
      </c>
      <c r="B71" s="248"/>
      <c r="C71" s="242"/>
      <c r="D71" s="245"/>
      <c r="E71" s="83">
        <v>3</v>
      </c>
      <c r="F71" s="136">
        <v>5622099</v>
      </c>
      <c r="G71" s="112">
        <f>IF(ISBLANK(F71),"-",(F71/$D$50*$D$47*$B$69)*$D$58/$D$69)</f>
        <v>1.8999091032965139</v>
      </c>
      <c r="H71" s="109">
        <f t="shared" si="0"/>
        <v>1.2666060688643426</v>
      </c>
    </row>
    <row r="72" spans="1:11" ht="23.25" customHeight="1" thickBot="1" x14ac:dyDescent="0.45">
      <c r="A72" s="239"/>
      <c r="B72" s="249"/>
      <c r="C72" s="247"/>
      <c r="D72" s="246"/>
      <c r="E72" s="84">
        <v>4</v>
      </c>
      <c r="F72" s="144"/>
      <c r="G72" s="113" t="str">
        <f>IF(ISBLANK(F72),"-",(F72/$D$50*$D$47*$B$69)*$D$58/$D$69)</f>
        <v>-</v>
      </c>
      <c r="H72" s="110" t="str">
        <f t="shared" si="0"/>
        <v>-</v>
      </c>
    </row>
    <row r="73" spans="1:11" ht="26.25" customHeight="1" thickBot="1" x14ac:dyDescent="0.45">
      <c r="A73" s="115"/>
      <c r="B73" s="115"/>
      <c r="C73" s="115"/>
      <c r="D73" s="115"/>
      <c r="E73" s="115"/>
      <c r="F73" s="115"/>
      <c r="G73" s="76" t="s">
        <v>48</v>
      </c>
      <c r="H73" s="146">
        <f>AVERAGE(H61:H72)</f>
        <v>1.2537962347710296</v>
      </c>
    </row>
    <row r="74" spans="1:11" ht="26.25" customHeight="1" thickBot="1" x14ac:dyDescent="0.45">
      <c r="C74" s="115"/>
      <c r="D74" s="115"/>
      <c r="E74" s="115"/>
      <c r="F74" s="115"/>
      <c r="G74" s="74" t="s">
        <v>61</v>
      </c>
      <c r="H74" s="147">
        <f>STDEV(H61:H72)/H73</f>
        <v>5.8819768904216823E-3</v>
      </c>
    </row>
    <row r="75" spans="1:11" ht="27" customHeight="1" thickBot="1" x14ac:dyDescent="0.45">
      <c r="A75" s="115"/>
      <c r="B75" s="115"/>
      <c r="C75" s="115"/>
      <c r="D75" s="85"/>
      <c r="E75" s="85"/>
      <c r="F75" s="115"/>
      <c r="G75" s="75" t="s">
        <v>62</v>
      </c>
      <c r="H75" s="148">
        <f>COUNT(H61:H72)</f>
        <v>9</v>
      </c>
    </row>
    <row r="76" spans="1:11" thickBot="1" x14ac:dyDescent="0.35">
      <c r="A76" s="115"/>
      <c r="B76" s="115"/>
      <c r="C76" s="115"/>
      <c r="D76" s="85"/>
      <c r="E76" s="85"/>
      <c r="F76" s="85"/>
      <c r="G76" s="85"/>
      <c r="H76" s="115"/>
      <c r="I76" s="101"/>
      <c r="J76" s="150"/>
      <c r="K76" s="165"/>
    </row>
    <row r="77" spans="1:11" ht="26.25" customHeight="1" thickBot="1" x14ac:dyDescent="0.45">
      <c r="A77" s="52" t="s">
        <v>88</v>
      </c>
      <c r="B77" s="150" t="s">
        <v>89</v>
      </c>
      <c r="C77" s="236" t="str">
        <f>B20</f>
        <v>Pyridoxine-HCl</v>
      </c>
      <c r="D77" s="236"/>
      <c r="E77" s="101" t="s">
        <v>90</v>
      </c>
      <c r="F77" s="101"/>
      <c r="G77" s="151">
        <f>H73</f>
        <v>1.2537962347710296</v>
      </c>
      <c r="H77" s="115"/>
      <c r="I77" s="101"/>
      <c r="J77" s="150"/>
      <c r="K77" s="165"/>
    </row>
    <row r="78" spans="1:11" ht="19.5" customHeight="1" thickBot="1" x14ac:dyDescent="0.35">
      <c r="A78" s="166"/>
      <c r="B78" s="90"/>
      <c r="C78" s="91"/>
      <c r="D78" s="91"/>
      <c r="E78" s="90"/>
      <c r="F78" s="90"/>
      <c r="G78" s="90"/>
      <c r="H78" s="90"/>
    </row>
    <row r="79" spans="1:11" thickBot="1" x14ac:dyDescent="0.35">
      <c r="B79" s="115" t="s">
        <v>17</v>
      </c>
      <c r="E79" s="115" t="s">
        <v>18</v>
      </c>
      <c r="F79" s="115"/>
      <c r="G79" s="115" t="s">
        <v>19</v>
      </c>
    </row>
    <row r="80" spans="1:11" ht="83.1" customHeight="1" thickBot="1" x14ac:dyDescent="0.35">
      <c r="A80" s="150" t="s">
        <v>20</v>
      </c>
      <c r="B80" s="127"/>
      <c r="C80" s="127"/>
      <c r="D80" s="115"/>
      <c r="E80" s="105"/>
      <c r="F80" s="101"/>
      <c r="G80" s="105"/>
      <c r="H80" s="105"/>
      <c r="I80" s="101"/>
    </row>
    <row r="81" spans="1:9" ht="83.1" customHeight="1" thickBot="1" x14ac:dyDescent="0.35">
      <c r="A81" s="150" t="s">
        <v>21</v>
      </c>
      <c r="B81" s="128"/>
      <c r="C81" s="128"/>
      <c r="D81" s="165"/>
      <c r="E81" s="106"/>
      <c r="F81" s="101"/>
      <c r="G81" s="106"/>
      <c r="H81" s="106"/>
      <c r="I81" s="101"/>
    </row>
    <row r="82" spans="1:9" thickBot="1" x14ac:dyDescent="0.35">
      <c r="A82" s="115"/>
      <c r="B82" s="115"/>
      <c r="C82" s="85"/>
      <c r="D82" s="85"/>
      <c r="E82" s="85"/>
      <c r="F82" s="85"/>
      <c r="G82" s="115"/>
      <c r="H82" s="115"/>
      <c r="I82" s="101"/>
    </row>
    <row r="83" spans="1:9" thickBot="1" x14ac:dyDescent="0.35">
      <c r="A83" s="115"/>
      <c r="B83" s="115"/>
      <c r="C83" s="115"/>
      <c r="D83" s="85"/>
      <c r="E83" s="85"/>
      <c r="F83" s="85"/>
      <c r="G83" s="85"/>
      <c r="H83" s="115"/>
      <c r="I83" s="101"/>
    </row>
    <row r="84" spans="1:9" thickBot="1" x14ac:dyDescent="0.35">
      <c r="A84" s="115"/>
      <c r="B84" s="115"/>
      <c r="C84" s="115"/>
      <c r="D84" s="85"/>
      <c r="E84" s="85"/>
      <c r="F84" s="85"/>
      <c r="G84" s="85"/>
      <c r="H84" s="115"/>
      <c r="I84" s="101"/>
    </row>
    <row r="85" spans="1:9" thickBot="1" x14ac:dyDescent="0.35">
      <c r="A85" s="115"/>
      <c r="B85" s="115"/>
      <c r="C85" s="115"/>
      <c r="D85" s="85"/>
      <c r="E85" s="85"/>
      <c r="F85" s="85"/>
      <c r="G85" s="85"/>
      <c r="H85" s="115"/>
      <c r="I85" s="101"/>
    </row>
    <row r="86" spans="1:9" thickBot="1" x14ac:dyDescent="0.35">
      <c r="A86" s="115"/>
      <c r="B86" s="115"/>
      <c r="C86" s="115"/>
      <c r="D86" s="85"/>
      <c r="E86" s="85"/>
      <c r="F86" s="85"/>
      <c r="G86" s="85"/>
      <c r="H86" s="115"/>
      <c r="I86" s="101"/>
    </row>
    <row r="87" spans="1:9" thickBot="1" x14ac:dyDescent="0.35">
      <c r="A87" s="115"/>
      <c r="B87" s="115"/>
      <c r="C87" s="115"/>
      <c r="D87" s="85"/>
      <c r="E87" s="85"/>
      <c r="F87" s="85"/>
      <c r="G87" s="85"/>
      <c r="H87" s="115"/>
      <c r="I87" s="101"/>
    </row>
    <row r="88" spans="1:9" thickBot="1" x14ac:dyDescent="0.35">
      <c r="A88" s="115"/>
      <c r="B88" s="115"/>
      <c r="C88" s="115"/>
      <c r="D88" s="85"/>
      <c r="E88" s="85"/>
      <c r="F88" s="85"/>
      <c r="G88" s="85"/>
      <c r="H88" s="115"/>
      <c r="I88" s="101"/>
    </row>
    <row r="89" spans="1:9" thickBot="1" x14ac:dyDescent="0.35">
      <c r="A89" s="115"/>
      <c r="B89" s="115"/>
      <c r="C89" s="115"/>
      <c r="D89" s="85"/>
      <c r="E89" s="85"/>
      <c r="F89" s="85"/>
      <c r="G89" s="85"/>
      <c r="H89" s="115"/>
      <c r="I89" s="101"/>
    </row>
    <row r="90" spans="1:9" thickBot="1" x14ac:dyDescent="0.35">
      <c r="A90" s="115"/>
      <c r="B90" s="115"/>
      <c r="C90" s="115"/>
      <c r="D90" s="85"/>
      <c r="E90" s="85"/>
      <c r="F90" s="85"/>
      <c r="G90" s="85"/>
      <c r="H90" s="115"/>
      <c r="I90" s="101"/>
    </row>
    <row r="250" spans="1:1" thickBot="1" x14ac:dyDescent="0.35">
      <c r="A250" s="163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</mergeCells>
  <conditionalFormatting sqref="D51">
    <cfRule type="cellIs" dxfId="5" priority="1" operator="greaterThan">
      <formula>0.02</formula>
    </cfRule>
  </conditionalFormatting>
  <conditionalFormatting sqref="H74">
    <cfRule type="cellIs" dxfId="4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6" zoomScale="55" zoomScaleNormal="75" workbookViewId="0">
      <selection activeCell="C20" sqref="C20"/>
    </sheetView>
  </sheetViews>
  <sheetFormatPr defaultRowHeight="19.5" thickBottom="1" x14ac:dyDescent="0.35"/>
  <cols>
    <col min="1" max="1" width="55.42578125" style="163" customWidth="1"/>
    <col min="2" max="2" width="33.7109375" style="163" customWidth="1"/>
    <col min="3" max="3" width="42.28515625" style="163" customWidth="1"/>
    <col min="4" max="4" width="30.5703125" style="163" customWidth="1"/>
    <col min="5" max="5" width="35.42578125" style="163" customWidth="1"/>
    <col min="6" max="6" width="30.7109375" style="163" customWidth="1"/>
    <col min="7" max="7" width="35.42578125" style="163" customWidth="1"/>
    <col min="8" max="9" width="30.28515625" style="163" customWidth="1"/>
    <col min="10" max="10" width="30.42578125" style="163" customWidth="1"/>
    <col min="11" max="11" width="21.28515625" style="163" customWidth="1"/>
    <col min="12" max="12" width="9.140625" style="163" customWidth="1"/>
    <col min="13" max="16384" width="9.140625" style="27"/>
  </cols>
  <sheetData>
    <row r="1" spans="1:8" thickBot="1" x14ac:dyDescent="0.35">
      <c r="A1" s="225" t="s">
        <v>0</v>
      </c>
      <c r="B1" s="225"/>
      <c r="C1" s="225"/>
      <c r="D1" s="225"/>
      <c r="E1" s="225"/>
      <c r="F1" s="225"/>
      <c r="G1" s="225"/>
      <c r="H1" s="225"/>
    </row>
    <row r="2" spans="1:8" thickBot="1" x14ac:dyDescent="0.35">
      <c r="A2" s="225"/>
      <c r="B2" s="225"/>
      <c r="C2" s="225"/>
      <c r="D2" s="225"/>
      <c r="E2" s="225"/>
      <c r="F2" s="225"/>
      <c r="G2" s="225"/>
      <c r="H2" s="225"/>
    </row>
    <row r="3" spans="1:8" thickBot="1" x14ac:dyDescent="0.35">
      <c r="A3" s="225"/>
      <c r="B3" s="225"/>
      <c r="C3" s="225"/>
      <c r="D3" s="225"/>
      <c r="E3" s="225"/>
      <c r="F3" s="225"/>
      <c r="G3" s="225"/>
      <c r="H3" s="225"/>
    </row>
    <row r="4" spans="1:8" thickBot="1" x14ac:dyDescent="0.35">
      <c r="A4" s="225"/>
      <c r="B4" s="225"/>
      <c r="C4" s="225"/>
      <c r="D4" s="225"/>
      <c r="E4" s="225"/>
      <c r="F4" s="225"/>
      <c r="G4" s="225"/>
      <c r="H4" s="225"/>
    </row>
    <row r="5" spans="1:8" thickBot="1" x14ac:dyDescent="0.35">
      <c r="A5" s="225"/>
      <c r="B5" s="225"/>
      <c r="C5" s="225"/>
      <c r="D5" s="225"/>
      <c r="E5" s="225"/>
      <c r="F5" s="225"/>
      <c r="G5" s="225"/>
      <c r="H5" s="225"/>
    </row>
    <row r="6" spans="1:8" thickBot="1" x14ac:dyDescent="0.35">
      <c r="A6" s="225"/>
      <c r="B6" s="225"/>
      <c r="C6" s="225"/>
      <c r="D6" s="225"/>
      <c r="E6" s="225"/>
      <c r="F6" s="225"/>
      <c r="G6" s="225"/>
      <c r="H6" s="225"/>
    </row>
    <row r="7" spans="1:8" thickBot="1" x14ac:dyDescent="0.35">
      <c r="A7" s="225"/>
      <c r="B7" s="225"/>
      <c r="C7" s="225"/>
      <c r="D7" s="225"/>
      <c r="E7" s="225"/>
      <c r="F7" s="225"/>
      <c r="G7" s="225"/>
      <c r="H7" s="225"/>
    </row>
    <row r="8" spans="1:8" thickBot="1" x14ac:dyDescent="0.35">
      <c r="A8" s="226" t="s">
        <v>1</v>
      </c>
      <c r="B8" s="226"/>
      <c r="C8" s="226"/>
      <c r="D8" s="226"/>
      <c r="E8" s="226"/>
      <c r="F8" s="226"/>
      <c r="G8" s="226"/>
      <c r="H8" s="226"/>
    </row>
    <row r="9" spans="1:8" thickBot="1" x14ac:dyDescent="0.35">
      <c r="A9" s="226"/>
      <c r="B9" s="226"/>
      <c r="C9" s="226"/>
      <c r="D9" s="226"/>
      <c r="E9" s="226"/>
      <c r="F9" s="226"/>
      <c r="G9" s="226"/>
      <c r="H9" s="226"/>
    </row>
    <row r="10" spans="1:8" thickBot="1" x14ac:dyDescent="0.35">
      <c r="A10" s="226"/>
      <c r="B10" s="226"/>
      <c r="C10" s="226"/>
      <c r="D10" s="226"/>
      <c r="E10" s="226"/>
      <c r="F10" s="226"/>
      <c r="G10" s="226"/>
      <c r="H10" s="226"/>
    </row>
    <row r="11" spans="1:8" thickBot="1" x14ac:dyDescent="0.35">
      <c r="A11" s="226"/>
      <c r="B11" s="226"/>
      <c r="C11" s="226"/>
      <c r="D11" s="226"/>
      <c r="E11" s="226"/>
      <c r="F11" s="226"/>
      <c r="G11" s="226"/>
      <c r="H11" s="226"/>
    </row>
    <row r="12" spans="1:8" thickBot="1" x14ac:dyDescent="0.35">
      <c r="A12" s="226"/>
      <c r="B12" s="226"/>
      <c r="C12" s="226"/>
      <c r="D12" s="226"/>
      <c r="E12" s="226"/>
      <c r="F12" s="226"/>
      <c r="G12" s="226"/>
      <c r="H12" s="226"/>
    </row>
    <row r="13" spans="1:8" thickBot="1" x14ac:dyDescent="0.35">
      <c r="A13" s="226"/>
      <c r="B13" s="226"/>
      <c r="C13" s="226"/>
      <c r="D13" s="226"/>
      <c r="E13" s="226"/>
      <c r="F13" s="226"/>
      <c r="G13" s="226"/>
      <c r="H13" s="226"/>
    </row>
    <row r="14" spans="1:8" thickBot="1" x14ac:dyDescent="0.35">
      <c r="A14" s="226"/>
      <c r="B14" s="226"/>
      <c r="C14" s="226"/>
      <c r="D14" s="226"/>
      <c r="E14" s="226"/>
      <c r="F14" s="226"/>
      <c r="G14" s="226"/>
      <c r="H14" s="226"/>
    </row>
    <row r="15" spans="1:8" ht="19.5" customHeight="1" thickBot="1" x14ac:dyDescent="0.35"/>
    <row r="16" spans="1:8" ht="19.5" customHeight="1" thickBot="1" x14ac:dyDescent="0.35">
      <c r="A16" s="219" t="s">
        <v>2</v>
      </c>
      <c r="B16" s="220"/>
      <c r="C16" s="220"/>
      <c r="D16" s="220"/>
      <c r="E16" s="220"/>
      <c r="F16" s="220"/>
      <c r="G16" s="220"/>
      <c r="H16" s="221"/>
    </row>
    <row r="17" spans="1:14" ht="20.25" customHeight="1" thickBot="1" x14ac:dyDescent="0.35">
      <c r="A17" s="227" t="s">
        <v>22</v>
      </c>
      <c r="B17" s="227"/>
      <c r="C17" s="227"/>
      <c r="D17" s="227"/>
      <c r="E17" s="227"/>
      <c r="F17" s="227"/>
      <c r="G17" s="227"/>
      <c r="H17" s="227"/>
    </row>
    <row r="18" spans="1:14" ht="26.25" customHeight="1" thickBot="1" x14ac:dyDescent="0.45">
      <c r="A18" s="49" t="s">
        <v>4</v>
      </c>
      <c r="B18" s="228" t="s">
        <v>98</v>
      </c>
      <c r="C18" s="228"/>
    </row>
    <row r="19" spans="1:14" ht="26.25" customHeight="1" thickBot="1" x14ac:dyDescent="0.45">
      <c r="A19" s="49" t="s">
        <v>6</v>
      </c>
      <c r="B19" s="164" t="s">
        <v>99</v>
      </c>
      <c r="C19" s="153">
        <v>10</v>
      </c>
    </row>
    <row r="20" spans="1:14" ht="26.25" customHeight="1" thickBot="1" x14ac:dyDescent="0.45">
      <c r="A20" s="49" t="s">
        <v>7</v>
      </c>
      <c r="B20" s="164" t="s">
        <v>96</v>
      </c>
      <c r="C20" s="131"/>
    </row>
    <row r="21" spans="1:14" ht="26.25" customHeight="1" thickBot="1" x14ac:dyDescent="0.45">
      <c r="A21" s="49" t="s">
        <v>9</v>
      </c>
      <c r="B21" s="229" t="s">
        <v>96</v>
      </c>
      <c r="C21" s="229"/>
      <c r="D21" s="229"/>
      <c r="E21" s="229"/>
      <c r="F21" s="229"/>
      <c r="G21" s="229"/>
      <c r="H21" s="229"/>
      <c r="I21" s="229"/>
    </row>
    <row r="22" spans="1:14" ht="26.25" customHeight="1" thickBot="1" x14ac:dyDescent="0.45">
      <c r="A22" s="49" t="s">
        <v>10</v>
      </c>
      <c r="B22" s="132"/>
      <c r="C22" s="131"/>
      <c r="D22" s="131"/>
      <c r="E22" s="131"/>
      <c r="F22" s="131"/>
      <c r="G22" s="131"/>
      <c r="H22" s="131"/>
      <c r="I22" s="131"/>
    </row>
    <row r="23" spans="1:14" ht="26.25" customHeight="1" thickBot="1" x14ac:dyDescent="0.45">
      <c r="A23" s="49" t="s">
        <v>11</v>
      </c>
      <c r="B23" s="132"/>
      <c r="C23" s="131"/>
      <c r="D23" s="131"/>
      <c r="E23" s="131"/>
      <c r="F23" s="131"/>
      <c r="G23" s="131"/>
      <c r="H23" s="131"/>
      <c r="I23" s="131"/>
    </row>
    <row r="24" spans="1:14" thickBot="1" x14ac:dyDescent="0.35">
      <c r="A24" s="49"/>
      <c r="B24" s="51"/>
    </row>
    <row r="25" spans="1:14" thickBot="1" x14ac:dyDescent="0.35">
      <c r="A25" s="48" t="s">
        <v>23</v>
      </c>
      <c r="B25" s="51"/>
    </row>
    <row r="26" spans="1:14" ht="26.25" customHeight="1" thickBot="1" x14ac:dyDescent="0.45">
      <c r="A26" s="52" t="s">
        <v>24</v>
      </c>
      <c r="B26" s="228" t="s">
        <v>97</v>
      </c>
      <c r="C26" s="228"/>
    </row>
    <row r="27" spans="1:14" ht="26.25" customHeight="1" thickBot="1" x14ac:dyDescent="0.45">
      <c r="A27" s="150" t="s">
        <v>25</v>
      </c>
      <c r="B27" s="229" t="s">
        <v>101</v>
      </c>
      <c r="C27" s="229"/>
    </row>
    <row r="28" spans="1:14" ht="27" customHeight="1" thickBot="1" x14ac:dyDescent="0.45">
      <c r="A28" s="150" t="s">
        <v>26</v>
      </c>
      <c r="B28" s="130">
        <v>99.6</v>
      </c>
    </row>
    <row r="29" spans="1:14" s="4" customFormat="1" ht="27" customHeight="1" thickBot="1" x14ac:dyDescent="0.45">
      <c r="A29" s="150" t="s">
        <v>27</v>
      </c>
      <c r="B29" s="129">
        <v>0</v>
      </c>
      <c r="C29" s="230" t="s">
        <v>28</v>
      </c>
      <c r="D29" s="231"/>
      <c r="E29" s="231"/>
      <c r="F29" s="231"/>
      <c r="G29" s="231"/>
      <c r="H29" s="232"/>
      <c r="I29" s="53"/>
      <c r="J29" s="53"/>
      <c r="K29" s="53"/>
      <c r="L29" s="53"/>
    </row>
    <row r="30" spans="1:14" s="4" customFormat="1" ht="19.5" customHeight="1" thickBot="1" x14ac:dyDescent="0.35">
      <c r="A30" s="150" t="s">
        <v>29</v>
      </c>
      <c r="B30" s="165">
        <f>B28-B29</f>
        <v>99.6</v>
      </c>
      <c r="C30" s="54"/>
      <c r="D30" s="54"/>
      <c r="E30" s="54"/>
      <c r="F30" s="54"/>
      <c r="G30" s="54"/>
      <c r="H30" s="55"/>
      <c r="I30" s="53"/>
      <c r="J30" s="53"/>
      <c r="K30" s="53"/>
      <c r="L30" s="53"/>
    </row>
    <row r="31" spans="1:14" s="4" customFormat="1" ht="27" customHeight="1" thickBot="1" x14ac:dyDescent="0.45">
      <c r="A31" s="150" t="s">
        <v>30</v>
      </c>
      <c r="B31" s="149">
        <v>1</v>
      </c>
      <c r="C31" s="233" t="s">
        <v>31</v>
      </c>
      <c r="D31" s="234"/>
      <c r="E31" s="234"/>
      <c r="F31" s="234"/>
      <c r="G31" s="234"/>
      <c r="H31" s="235"/>
      <c r="I31" s="53"/>
      <c r="J31" s="53"/>
      <c r="K31" s="53"/>
      <c r="L31" s="53"/>
    </row>
    <row r="32" spans="1:14" s="4" customFormat="1" ht="27" customHeight="1" thickBot="1" x14ac:dyDescent="0.45">
      <c r="A32" s="150" t="s">
        <v>32</v>
      </c>
      <c r="B32" s="149">
        <v>1</v>
      </c>
      <c r="C32" s="233" t="s">
        <v>33</v>
      </c>
      <c r="D32" s="234"/>
      <c r="E32" s="234"/>
      <c r="F32" s="234"/>
      <c r="G32" s="234"/>
      <c r="H32" s="235"/>
      <c r="I32" s="53"/>
      <c r="J32" s="53"/>
      <c r="K32" s="53"/>
      <c r="L32" s="57"/>
      <c r="M32" s="57"/>
      <c r="N32" s="58"/>
    </row>
    <row r="33" spans="1:14" s="4" customFormat="1" ht="17.25" customHeight="1" x14ac:dyDescent="0.3">
      <c r="A33" s="150"/>
      <c r="B33" s="56"/>
      <c r="C33" s="59"/>
      <c r="D33" s="59"/>
      <c r="E33" s="59"/>
      <c r="F33" s="59"/>
      <c r="G33" s="59"/>
      <c r="H33" s="59"/>
      <c r="I33" s="53"/>
      <c r="J33" s="53"/>
      <c r="K33" s="53"/>
      <c r="L33" s="57"/>
      <c r="M33" s="57"/>
      <c r="N33" s="58"/>
    </row>
    <row r="34" spans="1:14" s="4" customFormat="1" ht="18.75" x14ac:dyDescent="0.3">
      <c r="A34" s="150" t="s">
        <v>34</v>
      </c>
      <c r="B34" s="60">
        <f>B31/B32</f>
        <v>1</v>
      </c>
      <c r="C34" s="101" t="s">
        <v>35</v>
      </c>
      <c r="D34" s="101"/>
      <c r="E34" s="101"/>
      <c r="F34" s="101"/>
      <c r="G34" s="101"/>
      <c r="H34" s="101"/>
      <c r="I34" s="53"/>
      <c r="J34" s="53"/>
      <c r="K34" s="53"/>
      <c r="L34" s="57"/>
      <c r="M34" s="57"/>
      <c r="N34" s="58"/>
    </row>
    <row r="35" spans="1:14" s="4" customFormat="1" ht="19.5" customHeight="1" thickBot="1" x14ac:dyDescent="0.35">
      <c r="A35" s="150"/>
      <c r="B35" s="165"/>
      <c r="H35" s="101"/>
      <c r="I35" s="53"/>
      <c r="J35" s="53"/>
      <c r="K35" s="53"/>
      <c r="L35" s="57"/>
      <c r="M35" s="57"/>
      <c r="N35" s="58"/>
    </row>
    <row r="36" spans="1:14" s="4" customFormat="1" ht="27" customHeight="1" thickBot="1" x14ac:dyDescent="0.45">
      <c r="A36" s="61" t="s">
        <v>36</v>
      </c>
      <c r="B36" s="133">
        <v>50</v>
      </c>
      <c r="C36" s="101"/>
      <c r="D36" s="223" t="s">
        <v>37</v>
      </c>
      <c r="E36" s="224"/>
      <c r="F36" s="95" t="s">
        <v>38</v>
      </c>
      <c r="G36" s="96"/>
      <c r="J36" s="53"/>
      <c r="K36" s="53"/>
      <c r="L36" s="57"/>
      <c r="M36" s="57"/>
      <c r="N36" s="58"/>
    </row>
    <row r="37" spans="1:14" s="4" customFormat="1" ht="26.25" customHeight="1" x14ac:dyDescent="0.4">
      <c r="A37" s="62" t="s">
        <v>39</v>
      </c>
      <c r="B37" s="134">
        <v>4</v>
      </c>
      <c r="C37" s="63" t="s">
        <v>40</v>
      </c>
      <c r="D37" s="64" t="s">
        <v>41</v>
      </c>
      <c r="E37" s="89" t="s">
        <v>42</v>
      </c>
      <c r="F37" s="64" t="s">
        <v>41</v>
      </c>
      <c r="G37" s="65" t="s">
        <v>42</v>
      </c>
      <c r="J37" s="53"/>
      <c r="K37" s="53"/>
      <c r="L37" s="57"/>
      <c r="M37" s="57"/>
      <c r="N37" s="58"/>
    </row>
    <row r="38" spans="1:14" s="4" customFormat="1" ht="26.25" customHeight="1" x14ac:dyDescent="0.4">
      <c r="A38" s="62" t="s">
        <v>43</v>
      </c>
      <c r="B38" s="134">
        <v>50</v>
      </c>
      <c r="C38" s="66">
        <v>1</v>
      </c>
      <c r="D38" s="135">
        <v>175744468</v>
      </c>
      <c r="E38" s="98">
        <f>IF(ISBLANK(D38),"-",$D$48/$D$45*D38)</f>
        <v>193816200.65499255</v>
      </c>
      <c r="F38" s="135">
        <v>226731900</v>
      </c>
      <c r="G38" s="92">
        <f>IF(ISBLANK(F38),"-",$D$48/$F$45*F38)</f>
        <v>200248478.07839382</v>
      </c>
      <c r="J38" s="53"/>
      <c r="K38" s="53"/>
      <c r="L38" s="57"/>
      <c r="M38" s="57"/>
      <c r="N38" s="58"/>
    </row>
    <row r="39" spans="1:14" s="4" customFormat="1" ht="26.25" customHeight="1" thickBot="1" x14ac:dyDescent="0.45">
      <c r="A39" s="62" t="s">
        <v>44</v>
      </c>
      <c r="B39" s="134">
        <v>1</v>
      </c>
      <c r="C39" s="114">
        <v>2</v>
      </c>
      <c r="D39" s="136">
        <v>175915809</v>
      </c>
      <c r="E39" s="99">
        <f>IF(ISBLANK(D39),"-",$D$48/$D$45*D39)</f>
        <v>194005160.5808118</v>
      </c>
      <c r="F39" s="136">
        <v>226365641</v>
      </c>
      <c r="G39" s="93">
        <f>IF(ISBLANK(F39),"-",$D$48/$F$45*F39)</f>
        <v>199924999.96467221</v>
      </c>
      <c r="J39" s="53"/>
      <c r="K39" s="53"/>
      <c r="L39" s="57"/>
      <c r="M39" s="57"/>
      <c r="N39" s="58"/>
    </row>
    <row r="40" spans="1:14" ht="26.25" customHeight="1" thickBot="1" x14ac:dyDescent="0.45">
      <c r="A40" s="62" t="s">
        <v>45</v>
      </c>
      <c r="B40" s="134">
        <v>1</v>
      </c>
      <c r="C40" s="114">
        <v>3</v>
      </c>
      <c r="D40" s="136">
        <v>176106165</v>
      </c>
      <c r="E40" s="99">
        <f>IF(ISBLANK(D40),"-",$D$48/$D$45*D40)</f>
        <v>194215090.81140023</v>
      </c>
      <c r="F40" s="136">
        <v>227090021</v>
      </c>
      <c r="G40" s="93">
        <f>IF(ISBLANK(F40),"-",$D$48/$F$45*F40)</f>
        <v>200564768.75128946</v>
      </c>
      <c r="L40" s="57"/>
      <c r="M40" s="57"/>
      <c r="N40" s="101"/>
    </row>
    <row r="41" spans="1:14" ht="26.25" customHeight="1" thickBot="1" x14ac:dyDescent="0.45">
      <c r="A41" s="62" t="s">
        <v>46</v>
      </c>
      <c r="B41" s="134">
        <v>1</v>
      </c>
      <c r="C41" s="67">
        <v>4</v>
      </c>
      <c r="D41" s="137"/>
      <c r="E41" s="100" t="str">
        <f>IF(ISBLANK(D41),"-",$D$48/$D$45*D41)</f>
        <v>-</v>
      </c>
      <c r="F41" s="137"/>
      <c r="G41" s="94" t="str">
        <f>IF(ISBLANK(F41),"-",$D$48/$F$45*F41)</f>
        <v>-</v>
      </c>
      <c r="L41" s="57"/>
      <c r="M41" s="57"/>
      <c r="N41" s="101"/>
    </row>
    <row r="42" spans="1:14" ht="27" customHeight="1" thickBot="1" x14ac:dyDescent="0.45">
      <c r="A42" s="62" t="s">
        <v>47</v>
      </c>
      <c r="B42" s="134">
        <v>1</v>
      </c>
      <c r="C42" s="68" t="s">
        <v>48</v>
      </c>
      <c r="D42" s="116">
        <f>AVERAGE(D38:D41)</f>
        <v>175922147.33333334</v>
      </c>
      <c r="E42" s="86">
        <f>AVERAGE(E38:E41)</f>
        <v>194012150.68240151</v>
      </c>
      <c r="F42" s="69">
        <f>AVERAGE(F38:F41)</f>
        <v>226729187.33333334</v>
      </c>
      <c r="G42" s="70">
        <f>AVERAGE(G38:G41)</f>
        <v>200246082.26478517</v>
      </c>
    </row>
    <row r="43" spans="1:14" ht="26.25" customHeight="1" thickBot="1" x14ac:dyDescent="0.45">
      <c r="A43" s="62" t="s">
        <v>49</v>
      </c>
      <c r="B43" s="130">
        <v>1</v>
      </c>
      <c r="C43" s="117" t="s">
        <v>50</v>
      </c>
      <c r="D43" s="139">
        <v>11.38</v>
      </c>
      <c r="E43" s="101"/>
      <c r="F43" s="138">
        <v>14.21</v>
      </c>
      <c r="G43" s="97"/>
    </row>
    <row r="44" spans="1:14" ht="26.25" customHeight="1" thickBot="1" x14ac:dyDescent="0.45">
      <c r="A44" s="62" t="s">
        <v>51</v>
      </c>
      <c r="B44" s="130">
        <v>1</v>
      </c>
      <c r="C44" s="118" t="s">
        <v>52</v>
      </c>
      <c r="D44" s="119">
        <f>D43*$B$34</f>
        <v>11.38</v>
      </c>
      <c r="E44" s="115"/>
      <c r="F44" s="71">
        <f>F43*$B$34</f>
        <v>14.21</v>
      </c>
      <c r="G44" s="85"/>
    </row>
    <row r="45" spans="1:14" ht="19.5" customHeight="1" thickBot="1" x14ac:dyDescent="0.35">
      <c r="A45" s="62" t="s">
        <v>53</v>
      </c>
      <c r="B45" s="115">
        <f>(B44/B43)*(B42/B41)*(B40/B39)*(B38/B37)*B36</f>
        <v>625</v>
      </c>
      <c r="C45" s="118" t="s">
        <v>54</v>
      </c>
      <c r="D45" s="120">
        <f>D44*$B$30/100</f>
        <v>11.334480000000001</v>
      </c>
      <c r="E45" s="85"/>
      <c r="F45" s="72">
        <f>F44*$B$30/100</f>
        <v>14.15316</v>
      </c>
      <c r="G45" s="85"/>
    </row>
    <row r="46" spans="1:14" ht="19.5" customHeight="1" thickBot="1" x14ac:dyDescent="0.35">
      <c r="A46" s="237" t="s">
        <v>55</v>
      </c>
      <c r="B46" s="238"/>
      <c r="C46" s="118" t="s">
        <v>56</v>
      </c>
      <c r="D46" s="119">
        <f>D45/$B$45</f>
        <v>1.8135168E-2</v>
      </c>
      <c r="E46" s="85"/>
      <c r="F46" s="73">
        <f>F45/$B$45</f>
        <v>2.2645056E-2</v>
      </c>
      <c r="G46" s="85"/>
    </row>
    <row r="47" spans="1:14" ht="27" customHeight="1" thickBot="1" x14ac:dyDescent="0.45">
      <c r="A47" s="239"/>
      <c r="B47" s="240"/>
      <c r="C47" s="118" t="s">
        <v>57</v>
      </c>
      <c r="D47" s="140">
        <v>0.02</v>
      </c>
      <c r="E47" s="97"/>
      <c r="F47" s="97"/>
      <c r="G47" s="97"/>
    </row>
    <row r="48" spans="1:14" thickBot="1" x14ac:dyDescent="0.35">
      <c r="C48" s="118" t="s">
        <v>58</v>
      </c>
      <c r="D48" s="120">
        <f>D47*$B$45</f>
        <v>12.5</v>
      </c>
      <c r="E48" s="85"/>
      <c r="F48" s="85"/>
      <c r="G48" s="85"/>
    </row>
    <row r="49" spans="1:12" ht="19.5" customHeight="1" thickBot="1" x14ac:dyDescent="0.35">
      <c r="C49" s="121" t="s">
        <v>59</v>
      </c>
      <c r="D49" s="122">
        <f>D48/B34</f>
        <v>12.5</v>
      </c>
      <c r="E49" s="88"/>
      <c r="F49" s="88"/>
      <c r="G49" s="88"/>
    </row>
    <row r="50" spans="1:12" thickBot="1" x14ac:dyDescent="0.35">
      <c r="C50" s="123" t="s">
        <v>60</v>
      </c>
      <c r="D50" s="124">
        <f>AVERAGE(E38:E41,G38:G41)</f>
        <v>197129116.47359332</v>
      </c>
      <c r="E50" s="87"/>
      <c r="F50" s="87"/>
      <c r="G50" s="87"/>
    </row>
    <row r="51" spans="1:12" thickBot="1" x14ac:dyDescent="0.35">
      <c r="C51" s="74" t="s">
        <v>61</v>
      </c>
      <c r="D51" s="77">
        <f>STDEV(E38:E41,G38:G41)/D50</f>
        <v>1.736314224323305E-2</v>
      </c>
      <c r="E51" s="115"/>
      <c r="F51" s="115"/>
      <c r="G51" s="115"/>
    </row>
    <row r="52" spans="1:12" ht="19.5" customHeight="1" thickBot="1" x14ac:dyDescent="0.35">
      <c r="C52" s="75" t="s">
        <v>62</v>
      </c>
      <c r="D52" s="78">
        <f>COUNT(E38:E41,G38:G41)</f>
        <v>6</v>
      </c>
      <c r="E52" s="115"/>
      <c r="F52" s="115"/>
      <c r="G52" s="115"/>
    </row>
    <row r="54" spans="1:12" thickBot="1" x14ac:dyDescent="0.35">
      <c r="A54" s="48" t="s">
        <v>23</v>
      </c>
      <c r="B54" s="79" t="s">
        <v>63</v>
      </c>
    </row>
    <row r="55" spans="1:12" thickBot="1" x14ac:dyDescent="0.35">
      <c r="A55" s="101" t="s">
        <v>64</v>
      </c>
      <c r="B55" s="50" t="str">
        <f>B21</f>
        <v>Thiamine Nitrate</v>
      </c>
    </row>
    <row r="56" spans="1:12" ht="26.25" customHeight="1" thickBot="1" x14ac:dyDescent="0.45">
      <c r="A56" s="150" t="s">
        <v>65</v>
      </c>
      <c r="B56" s="141">
        <v>15</v>
      </c>
      <c r="C56" s="115" t="s">
        <v>66</v>
      </c>
      <c r="D56" s="142">
        <v>5</v>
      </c>
      <c r="E56" s="115" t="str">
        <f>B20</f>
        <v>Thiamine Nitrate</v>
      </c>
    </row>
    <row r="57" spans="1:12" thickBot="1" x14ac:dyDescent="0.35">
      <c r="A57" s="50" t="s">
        <v>67</v>
      </c>
      <c r="B57" s="152">
        <v>1.2205651392008814</v>
      </c>
    </row>
    <row r="58" spans="1:12" s="60" customFormat="1" thickBot="1" x14ac:dyDescent="0.35">
      <c r="A58" s="150" t="s">
        <v>68</v>
      </c>
      <c r="B58" s="107">
        <v>15</v>
      </c>
      <c r="C58" s="115" t="s">
        <v>69</v>
      </c>
      <c r="D58" s="126">
        <v>18.251525731407053</v>
      </c>
    </row>
    <row r="59" spans="1:12" ht="19.5" customHeight="1" thickBot="1" x14ac:dyDescent="0.35"/>
    <row r="60" spans="1:12" s="4" customFormat="1" ht="27" customHeight="1" thickBot="1" x14ac:dyDescent="0.45">
      <c r="A60" s="61" t="s">
        <v>70</v>
      </c>
      <c r="B60" s="133">
        <v>50</v>
      </c>
      <c r="C60" s="101"/>
      <c r="D60" s="81" t="s">
        <v>71</v>
      </c>
      <c r="E60" s="80" t="s">
        <v>72</v>
      </c>
      <c r="F60" s="80" t="s">
        <v>41</v>
      </c>
      <c r="G60" s="80" t="s">
        <v>73</v>
      </c>
      <c r="H60" s="63" t="s">
        <v>74</v>
      </c>
      <c r="L60" s="53"/>
    </row>
    <row r="61" spans="1:12" s="4" customFormat="1" ht="24" customHeight="1" x14ac:dyDescent="0.4">
      <c r="A61" s="62" t="s">
        <v>75</v>
      </c>
      <c r="B61" s="134">
        <v>4</v>
      </c>
      <c r="C61" s="241" t="s">
        <v>76</v>
      </c>
      <c r="D61" s="244">
        <v>32.964550000000003</v>
      </c>
      <c r="E61" s="102">
        <v>1</v>
      </c>
      <c r="F61" s="143">
        <v>183414498</v>
      </c>
      <c r="G61" s="111">
        <f>IF(ISBLANK(F61),"-",(F61/$D$50*$D$47*$B$69)*$D$58/$D$61)</f>
        <v>6.4393928728191492</v>
      </c>
      <c r="H61" s="108">
        <f t="shared" ref="H61:H72" si="0">IF(ISBLANK(F61),"-",G61/$D$56)</f>
        <v>1.2878785745638299</v>
      </c>
      <c r="L61" s="53"/>
    </row>
    <row r="62" spans="1:12" s="4" customFormat="1" ht="26.25" customHeight="1" x14ac:dyDescent="0.4">
      <c r="A62" s="62" t="s">
        <v>77</v>
      </c>
      <c r="B62" s="134">
        <v>50</v>
      </c>
      <c r="C62" s="242"/>
      <c r="D62" s="245"/>
      <c r="E62" s="103">
        <v>2</v>
      </c>
      <c r="F62" s="136">
        <v>182692049</v>
      </c>
      <c r="G62" s="112">
        <f>IF(ISBLANK(F62),"-",(F62/$D$50*$D$47*$B$69)*$D$58/$D$61)</f>
        <v>6.4140288313049654</v>
      </c>
      <c r="H62" s="109">
        <f t="shared" si="0"/>
        <v>1.2828057662609931</v>
      </c>
      <c r="L62" s="53"/>
    </row>
    <row r="63" spans="1:12" s="4" customFormat="1" ht="24.75" customHeight="1" thickBot="1" x14ac:dyDescent="0.45">
      <c r="A63" s="62" t="s">
        <v>78</v>
      </c>
      <c r="B63" s="134">
        <v>1</v>
      </c>
      <c r="C63" s="242"/>
      <c r="D63" s="245"/>
      <c r="E63" s="103">
        <v>3</v>
      </c>
      <c r="F63" s="136">
        <v>182318019</v>
      </c>
      <c r="G63" s="112">
        <f>IF(ISBLANK(F63),"-",(F63/$D$50*$D$47*$B$69)*$D$58/$D$61)</f>
        <v>6.4008972297004911</v>
      </c>
      <c r="H63" s="109">
        <f t="shared" si="0"/>
        <v>1.2801794459400981</v>
      </c>
      <c r="L63" s="53"/>
    </row>
    <row r="64" spans="1:12" ht="27" customHeight="1" thickBot="1" x14ac:dyDescent="0.45">
      <c r="A64" s="62" t="s">
        <v>79</v>
      </c>
      <c r="B64" s="134">
        <v>1</v>
      </c>
      <c r="C64" s="243"/>
      <c r="D64" s="246"/>
      <c r="E64" s="104">
        <v>4</v>
      </c>
      <c r="F64" s="144"/>
      <c r="G64" s="112" t="str">
        <f>IF(ISBLANK(F64),"-",(F64/$D$50*$D$47*$B$69)*$D$58/$D$61)</f>
        <v>-</v>
      </c>
      <c r="H64" s="109" t="str">
        <f t="shared" si="0"/>
        <v>-</v>
      </c>
    </row>
    <row r="65" spans="1:11" ht="24.75" customHeight="1" thickBot="1" x14ac:dyDescent="0.45">
      <c r="A65" s="62" t="s">
        <v>80</v>
      </c>
      <c r="B65" s="134">
        <v>1</v>
      </c>
      <c r="C65" s="241" t="s">
        <v>81</v>
      </c>
      <c r="D65" s="244">
        <v>32.863199999999999</v>
      </c>
      <c r="E65" s="82">
        <v>1</v>
      </c>
      <c r="F65" s="136">
        <v>182673411</v>
      </c>
      <c r="G65" s="111">
        <f>IF(ISBLANK(F65),"-",(F65/$D$50*$D$47*$B$69)*$D$58/$D$65)</f>
        <v>6.4331533062747663</v>
      </c>
      <c r="H65" s="108">
        <f t="shared" si="0"/>
        <v>1.2866306612549532</v>
      </c>
    </row>
    <row r="66" spans="1:11" ht="23.25" customHeight="1" thickBot="1" x14ac:dyDescent="0.45">
      <c r="A66" s="62" t="s">
        <v>82</v>
      </c>
      <c r="B66" s="134">
        <v>1</v>
      </c>
      <c r="C66" s="242"/>
      <c r="D66" s="245"/>
      <c r="E66" s="83">
        <v>2</v>
      </c>
      <c r="F66" s="136">
        <v>181943660</v>
      </c>
      <c r="G66" s="112">
        <f>IF(ISBLANK(F66),"-",(F66/$D$50*$D$47*$B$69)*$D$58/$D$65)</f>
        <v>6.407453889853362</v>
      </c>
      <c r="H66" s="109">
        <f t="shared" si="0"/>
        <v>1.2814907779706723</v>
      </c>
    </row>
    <row r="67" spans="1:11" ht="24.75" customHeight="1" thickBot="1" x14ac:dyDescent="0.45">
      <c r="A67" s="62" t="s">
        <v>83</v>
      </c>
      <c r="B67" s="134">
        <v>1</v>
      </c>
      <c r="C67" s="242"/>
      <c r="D67" s="245"/>
      <c r="E67" s="83">
        <v>3</v>
      </c>
      <c r="F67" s="136">
        <v>181002078</v>
      </c>
      <c r="G67" s="112">
        <f>IF(ISBLANK(F67),"-",(F67/$D$50*$D$47*$B$69)*$D$58/$D$65)</f>
        <v>6.3742944862857085</v>
      </c>
      <c r="H67" s="109">
        <f t="shared" si="0"/>
        <v>1.2748588972571417</v>
      </c>
    </row>
    <row r="68" spans="1:11" ht="27" customHeight="1" thickBot="1" x14ac:dyDescent="0.45">
      <c r="A68" s="62" t="s">
        <v>84</v>
      </c>
      <c r="B68" s="134">
        <v>1</v>
      </c>
      <c r="C68" s="243"/>
      <c r="D68" s="246"/>
      <c r="E68" s="84">
        <v>4</v>
      </c>
      <c r="F68" s="144"/>
      <c r="G68" s="113" t="str">
        <f>IF(ISBLANK(F68),"-",(F68/$D$50*$D$47*$B$69)*$D$58/$D$65)</f>
        <v>-</v>
      </c>
      <c r="H68" s="110" t="str">
        <f t="shared" si="0"/>
        <v>-</v>
      </c>
    </row>
    <row r="69" spans="1:11" ht="23.25" customHeight="1" thickBot="1" x14ac:dyDescent="0.45">
      <c r="A69" s="62" t="s">
        <v>85</v>
      </c>
      <c r="B69" s="114">
        <f>(B68/B67)*(B66/B65)*(B64/B63)*(B62/B61)*B60</f>
        <v>625</v>
      </c>
      <c r="C69" s="241" t="s">
        <v>86</v>
      </c>
      <c r="D69" s="244">
        <v>33.877800000000001</v>
      </c>
      <c r="E69" s="82">
        <v>1</v>
      </c>
      <c r="F69" s="143">
        <v>188349916</v>
      </c>
      <c r="G69" s="111">
        <f>IF(ISBLANK(F69),"-",(F69/$D$50*$D$47*$B$69)*$D$58/$D$69)</f>
        <v>6.4344087114426181</v>
      </c>
      <c r="H69" s="109">
        <f t="shared" si="0"/>
        <v>1.2868817422885237</v>
      </c>
    </row>
    <row r="70" spans="1:11" ht="22.5" customHeight="1" thickBot="1" x14ac:dyDescent="0.45">
      <c r="A70" s="125" t="s">
        <v>87</v>
      </c>
      <c r="B70" s="145">
        <f>(D47*B69)/D56*D58</f>
        <v>45.628814328517635</v>
      </c>
      <c r="C70" s="242"/>
      <c r="D70" s="245"/>
      <c r="E70" s="83">
        <v>2</v>
      </c>
      <c r="F70" s="136">
        <v>186872489</v>
      </c>
      <c r="G70" s="112">
        <f>IF(ISBLANK(F70),"-",(F70/$D$50*$D$47*$B$69)*$D$58/$D$69)</f>
        <v>6.3839368590457166</v>
      </c>
      <c r="H70" s="109">
        <f t="shared" si="0"/>
        <v>1.2767873718091434</v>
      </c>
    </row>
    <row r="71" spans="1:11" ht="23.25" customHeight="1" thickBot="1" x14ac:dyDescent="0.45">
      <c r="A71" s="237" t="s">
        <v>55</v>
      </c>
      <c r="B71" s="248"/>
      <c r="C71" s="242"/>
      <c r="D71" s="245"/>
      <c r="E71" s="83">
        <v>3</v>
      </c>
      <c r="F71" s="136">
        <v>185653786</v>
      </c>
      <c r="G71" s="112">
        <f>IF(ISBLANK(F71),"-",(F71/$D$50*$D$47*$B$69)*$D$58/$D$69)</f>
        <v>6.3423035343997887</v>
      </c>
      <c r="H71" s="109">
        <f t="shared" si="0"/>
        <v>1.2684607068799578</v>
      </c>
    </row>
    <row r="72" spans="1:11" ht="23.25" customHeight="1" thickBot="1" x14ac:dyDescent="0.45">
      <c r="A72" s="239"/>
      <c r="B72" s="249"/>
      <c r="C72" s="247"/>
      <c r="D72" s="246"/>
      <c r="E72" s="84">
        <v>4</v>
      </c>
      <c r="F72" s="144"/>
      <c r="G72" s="113" t="str">
        <f>IF(ISBLANK(F72),"-",(F72/$D$50*$D$47*$B$69)*$D$58/$D$69)</f>
        <v>-</v>
      </c>
      <c r="H72" s="110" t="str">
        <f t="shared" si="0"/>
        <v>-</v>
      </c>
    </row>
    <row r="73" spans="1:11" ht="26.25" customHeight="1" thickBot="1" x14ac:dyDescent="0.45">
      <c r="A73" s="115"/>
      <c r="B73" s="115"/>
      <c r="C73" s="115"/>
      <c r="D73" s="115"/>
      <c r="E73" s="115"/>
      <c r="F73" s="115"/>
      <c r="G73" s="76" t="s">
        <v>48</v>
      </c>
      <c r="H73" s="146">
        <f>AVERAGE(H61:H72)</f>
        <v>1.2806637715805904</v>
      </c>
    </row>
    <row r="74" spans="1:11" ht="26.25" customHeight="1" thickBot="1" x14ac:dyDescent="0.45">
      <c r="C74" s="115"/>
      <c r="D74" s="115"/>
      <c r="E74" s="115"/>
      <c r="F74" s="115"/>
      <c r="G74" s="74" t="s">
        <v>61</v>
      </c>
      <c r="H74" s="147">
        <f>STDEV(H61:H72)/H73</f>
        <v>5.0109998553128574E-3</v>
      </c>
    </row>
    <row r="75" spans="1:11" ht="27" customHeight="1" thickBot="1" x14ac:dyDescent="0.45">
      <c r="A75" s="115"/>
      <c r="B75" s="115"/>
      <c r="C75" s="115"/>
      <c r="D75" s="85"/>
      <c r="E75" s="85"/>
      <c r="F75" s="115"/>
      <c r="G75" s="75" t="s">
        <v>62</v>
      </c>
      <c r="H75" s="148">
        <f>COUNT(H61:H72)</f>
        <v>9</v>
      </c>
    </row>
    <row r="76" spans="1:11" thickBot="1" x14ac:dyDescent="0.35">
      <c r="A76" s="115"/>
      <c r="B76" s="115"/>
      <c r="C76" s="115"/>
      <c r="D76" s="85"/>
      <c r="E76" s="85"/>
      <c r="F76" s="85"/>
      <c r="G76" s="85"/>
      <c r="H76" s="115"/>
      <c r="I76" s="101"/>
      <c r="J76" s="150"/>
      <c r="K76" s="165"/>
    </row>
    <row r="77" spans="1:11" ht="26.25" customHeight="1" thickBot="1" x14ac:dyDescent="0.45">
      <c r="A77" s="52" t="s">
        <v>88</v>
      </c>
      <c r="B77" s="150" t="s">
        <v>89</v>
      </c>
      <c r="C77" s="236" t="str">
        <f>B20</f>
        <v>Thiamine Nitrate</v>
      </c>
      <c r="D77" s="236"/>
      <c r="E77" s="101" t="s">
        <v>90</v>
      </c>
      <c r="F77" s="101"/>
      <c r="G77" s="151">
        <f>H73</f>
        <v>1.2806637715805904</v>
      </c>
      <c r="H77" s="115"/>
      <c r="I77" s="101"/>
      <c r="J77" s="150"/>
      <c r="K77" s="165"/>
    </row>
    <row r="78" spans="1:11" ht="19.5" customHeight="1" thickBot="1" x14ac:dyDescent="0.35">
      <c r="A78" s="166"/>
      <c r="B78" s="90"/>
      <c r="C78" s="91"/>
      <c r="D78" s="91"/>
      <c r="E78" s="90"/>
      <c r="F78" s="90"/>
      <c r="G78" s="90"/>
      <c r="H78" s="90"/>
    </row>
    <row r="79" spans="1:11" thickBot="1" x14ac:dyDescent="0.35">
      <c r="B79" s="115" t="s">
        <v>17</v>
      </c>
      <c r="E79" s="115" t="s">
        <v>18</v>
      </c>
      <c r="F79" s="115"/>
      <c r="G79" s="115" t="s">
        <v>19</v>
      </c>
    </row>
    <row r="80" spans="1:11" ht="83.1" customHeight="1" thickBot="1" x14ac:dyDescent="0.35">
      <c r="A80" s="150" t="s">
        <v>20</v>
      </c>
      <c r="B80" s="127"/>
      <c r="C80" s="127"/>
      <c r="D80" s="115"/>
      <c r="E80" s="105"/>
      <c r="F80" s="101"/>
      <c r="G80" s="105"/>
      <c r="H80" s="105"/>
      <c r="I80" s="101"/>
    </row>
    <row r="81" spans="1:9" ht="83.1" customHeight="1" thickBot="1" x14ac:dyDescent="0.35">
      <c r="A81" s="150" t="s">
        <v>21</v>
      </c>
      <c r="B81" s="128"/>
      <c r="C81" s="128"/>
      <c r="D81" s="165"/>
      <c r="E81" s="106"/>
      <c r="F81" s="101"/>
      <c r="G81" s="106"/>
      <c r="H81" s="106"/>
      <c r="I81" s="101"/>
    </row>
    <row r="82" spans="1:9" thickBot="1" x14ac:dyDescent="0.35">
      <c r="A82" s="115"/>
      <c r="B82" s="115"/>
      <c r="C82" s="85"/>
      <c r="D82" s="85"/>
      <c r="E82" s="85"/>
      <c r="F82" s="85"/>
      <c r="G82" s="115"/>
      <c r="H82" s="115"/>
      <c r="I82" s="101"/>
    </row>
    <row r="83" spans="1:9" thickBot="1" x14ac:dyDescent="0.35">
      <c r="A83" s="115"/>
      <c r="B83" s="115"/>
      <c r="C83" s="115"/>
      <c r="D83" s="85"/>
      <c r="E83" s="85"/>
      <c r="F83" s="85"/>
      <c r="G83" s="85"/>
      <c r="H83" s="115"/>
      <c r="I83" s="101"/>
    </row>
    <row r="84" spans="1:9" thickBot="1" x14ac:dyDescent="0.35">
      <c r="A84" s="115"/>
      <c r="B84" s="115"/>
      <c r="C84" s="115"/>
      <c r="D84" s="85"/>
      <c r="E84" s="85"/>
      <c r="F84" s="85"/>
      <c r="G84" s="85"/>
      <c r="H84" s="115"/>
      <c r="I84" s="101"/>
    </row>
    <row r="85" spans="1:9" thickBot="1" x14ac:dyDescent="0.35">
      <c r="A85" s="115"/>
      <c r="B85" s="115"/>
      <c r="C85" s="115"/>
      <c r="D85" s="85"/>
      <c r="E85" s="85"/>
      <c r="F85" s="85"/>
      <c r="G85" s="85"/>
      <c r="H85" s="115"/>
      <c r="I85" s="101"/>
    </row>
    <row r="86" spans="1:9" thickBot="1" x14ac:dyDescent="0.35">
      <c r="A86" s="115"/>
      <c r="B86" s="115"/>
      <c r="C86" s="115"/>
      <c r="D86" s="85"/>
      <c r="E86" s="85"/>
      <c r="F86" s="85"/>
      <c r="G86" s="85"/>
      <c r="H86" s="115"/>
      <c r="I86" s="101"/>
    </row>
    <row r="87" spans="1:9" thickBot="1" x14ac:dyDescent="0.35">
      <c r="A87" s="115"/>
      <c r="B87" s="115"/>
      <c r="C87" s="115"/>
      <c r="D87" s="85"/>
      <c r="E87" s="85"/>
      <c r="F87" s="85"/>
      <c r="G87" s="85"/>
      <c r="H87" s="115"/>
      <c r="I87" s="101"/>
    </row>
    <row r="88" spans="1:9" thickBot="1" x14ac:dyDescent="0.35">
      <c r="A88" s="115"/>
      <c r="B88" s="115"/>
      <c r="C88" s="115"/>
      <c r="D88" s="85"/>
      <c r="E88" s="85"/>
      <c r="F88" s="85"/>
      <c r="G88" s="85"/>
      <c r="H88" s="115"/>
      <c r="I88" s="101"/>
    </row>
    <row r="89" spans="1:9" thickBot="1" x14ac:dyDescent="0.35">
      <c r="A89" s="115"/>
      <c r="B89" s="115"/>
      <c r="C89" s="115"/>
      <c r="D89" s="85"/>
      <c r="E89" s="85"/>
      <c r="F89" s="85"/>
      <c r="G89" s="85"/>
      <c r="H89" s="115"/>
      <c r="I89" s="101"/>
    </row>
    <row r="90" spans="1:9" thickBot="1" x14ac:dyDescent="0.35">
      <c r="A90" s="115"/>
      <c r="B90" s="115"/>
      <c r="C90" s="115"/>
      <c r="D90" s="85"/>
      <c r="E90" s="85"/>
      <c r="F90" s="85"/>
      <c r="G90" s="85"/>
      <c r="H90" s="115"/>
      <c r="I90" s="101"/>
    </row>
    <row r="250" spans="1:1" thickBot="1" x14ac:dyDescent="0.35">
      <c r="A250" s="163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3" zoomScale="55" zoomScaleNormal="75" workbookViewId="0">
      <selection activeCell="C20" sqref="C20"/>
    </sheetView>
  </sheetViews>
  <sheetFormatPr defaultRowHeight="19.5" thickBottom="1" x14ac:dyDescent="0.35"/>
  <cols>
    <col min="1" max="1" width="55.42578125" style="163" customWidth="1"/>
    <col min="2" max="2" width="33.7109375" style="163" customWidth="1"/>
    <col min="3" max="3" width="42.28515625" style="163" customWidth="1"/>
    <col min="4" max="4" width="30.5703125" style="163" customWidth="1"/>
    <col min="5" max="5" width="35.42578125" style="163" customWidth="1"/>
    <col min="6" max="6" width="30.7109375" style="163" customWidth="1"/>
    <col min="7" max="7" width="35.42578125" style="163" customWidth="1"/>
    <col min="8" max="9" width="30.28515625" style="163" customWidth="1"/>
    <col min="10" max="10" width="30.42578125" style="163" customWidth="1"/>
    <col min="11" max="11" width="21.28515625" style="163" customWidth="1"/>
    <col min="12" max="12" width="9.140625" style="163" customWidth="1"/>
    <col min="13" max="16384" width="9.140625" style="27"/>
  </cols>
  <sheetData>
    <row r="1" spans="1:8" thickBot="1" x14ac:dyDescent="0.35">
      <c r="A1" s="225" t="s">
        <v>0</v>
      </c>
      <c r="B1" s="225"/>
      <c r="C1" s="225"/>
      <c r="D1" s="225"/>
      <c r="E1" s="225"/>
      <c r="F1" s="225"/>
      <c r="G1" s="225"/>
      <c r="H1" s="225"/>
    </row>
    <row r="2" spans="1:8" thickBot="1" x14ac:dyDescent="0.35">
      <c r="A2" s="225"/>
      <c r="B2" s="225"/>
      <c r="C2" s="225"/>
      <c r="D2" s="225"/>
      <c r="E2" s="225"/>
      <c r="F2" s="225"/>
      <c r="G2" s="225"/>
      <c r="H2" s="225"/>
    </row>
    <row r="3" spans="1:8" thickBot="1" x14ac:dyDescent="0.35">
      <c r="A3" s="225"/>
      <c r="B3" s="225"/>
      <c r="C3" s="225"/>
      <c r="D3" s="225"/>
      <c r="E3" s="225"/>
      <c r="F3" s="225"/>
      <c r="G3" s="225"/>
      <c r="H3" s="225"/>
    </row>
    <row r="4" spans="1:8" thickBot="1" x14ac:dyDescent="0.35">
      <c r="A4" s="225"/>
      <c r="B4" s="225"/>
      <c r="C4" s="225"/>
      <c r="D4" s="225"/>
      <c r="E4" s="225"/>
      <c r="F4" s="225"/>
      <c r="G4" s="225"/>
      <c r="H4" s="225"/>
    </row>
    <row r="5" spans="1:8" thickBot="1" x14ac:dyDescent="0.35">
      <c r="A5" s="225"/>
      <c r="B5" s="225"/>
      <c r="C5" s="225"/>
      <c r="D5" s="225"/>
      <c r="E5" s="225"/>
      <c r="F5" s="225"/>
      <c r="G5" s="225"/>
      <c r="H5" s="225"/>
    </row>
    <row r="6" spans="1:8" thickBot="1" x14ac:dyDescent="0.35">
      <c r="A6" s="225"/>
      <c r="B6" s="225"/>
      <c r="C6" s="225"/>
      <c r="D6" s="225"/>
      <c r="E6" s="225"/>
      <c r="F6" s="225"/>
      <c r="G6" s="225"/>
      <c r="H6" s="225"/>
    </row>
    <row r="7" spans="1:8" thickBot="1" x14ac:dyDescent="0.35">
      <c r="A7" s="225"/>
      <c r="B7" s="225"/>
      <c r="C7" s="225"/>
      <c r="D7" s="225"/>
      <c r="E7" s="225"/>
      <c r="F7" s="225"/>
      <c r="G7" s="225"/>
      <c r="H7" s="225"/>
    </row>
    <row r="8" spans="1:8" thickBot="1" x14ac:dyDescent="0.35">
      <c r="A8" s="226" t="s">
        <v>1</v>
      </c>
      <c r="B8" s="226"/>
      <c r="C8" s="226"/>
      <c r="D8" s="226"/>
      <c r="E8" s="226"/>
      <c r="F8" s="226"/>
      <c r="G8" s="226"/>
      <c r="H8" s="226"/>
    </row>
    <row r="9" spans="1:8" thickBot="1" x14ac:dyDescent="0.35">
      <c r="A9" s="226"/>
      <c r="B9" s="226"/>
      <c r="C9" s="226"/>
      <c r="D9" s="226"/>
      <c r="E9" s="226"/>
      <c r="F9" s="226"/>
      <c r="G9" s="226"/>
      <c r="H9" s="226"/>
    </row>
    <row r="10" spans="1:8" thickBot="1" x14ac:dyDescent="0.35">
      <c r="A10" s="226"/>
      <c r="B10" s="226"/>
      <c r="C10" s="226"/>
      <c r="D10" s="226"/>
      <c r="E10" s="226"/>
      <c r="F10" s="226"/>
      <c r="G10" s="226"/>
      <c r="H10" s="226"/>
    </row>
    <row r="11" spans="1:8" thickBot="1" x14ac:dyDescent="0.35">
      <c r="A11" s="226"/>
      <c r="B11" s="226"/>
      <c r="C11" s="226"/>
      <c r="D11" s="226"/>
      <c r="E11" s="226"/>
      <c r="F11" s="226"/>
      <c r="G11" s="226"/>
      <c r="H11" s="226"/>
    </row>
    <row r="12" spans="1:8" thickBot="1" x14ac:dyDescent="0.35">
      <c r="A12" s="226"/>
      <c r="B12" s="226"/>
      <c r="C12" s="226"/>
      <c r="D12" s="226"/>
      <c r="E12" s="226"/>
      <c r="F12" s="226"/>
      <c r="G12" s="226"/>
      <c r="H12" s="226"/>
    </row>
    <row r="13" spans="1:8" thickBot="1" x14ac:dyDescent="0.35">
      <c r="A13" s="226"/>
      <c r="B13" s="226"/>
      <c r="C13" s="226"/>
      <c r="D13" s="226"/>
      <c r="E13" s="226"/>
      <c r="F13" s="226"/>
      <c r="G13" s="226"/>
      <c r="H13" s="226"/>
    </row>
    <row r="14" spans="1:8" thickBot="1" x14ac:dyDescent="0.35">
      <c r="A14" s="226"/>
      <c r="B14" s="226"/>
      <c r="C14" s="226"/>
      <c r="D14" s="226"/>
      <c r="E14" s="226"/>
      <c r="F14" s="226"/>
      <c r="G14" s="226"/>
      <c r="H14" s="226"/>
    </row>
    <row r="15" spans="1:8" ht="19.5" customHeight="1" thickBot="1" x14ac:dyDescent="0.35"/>
    <row r="16" spans="1:8" ht="19.5" customHeight="1" thickBot="1" x14ac:dyDescent="0.35">
      <c r="A16" s="219" t="s">
        <v>2</v>
      </c>
      <c r="B16" s="220"/>
      <c r="C16" s="220"/>
      <c r="D16" s="220"/>
      <c r="E16" s="220"/>
      <c r="F16" s="220"/>
      <c r="G16" s="220"/>
      <c r="H16" s="221"/>
    </row>
    <row r="17" spans="1:14" ht="20.25" customHeight="1" thickBot="1" x14ac:dyDescent="0.35">
      <c r="A17" s="227" t="s">
        <v>22</v>
      </c>
      <c r="B17" s="227"/>
      <c r="C17" s="227"/>
      <c r="D17" s="227"/>
      <c r="E17" s="227"/>
      <c r="F17" s="227"/>
      <c r="G17" s="227"/>
      <c r="H17" s="227"/>
    </row>
    <row r="18" spans="1:14" ht="26.25" customHeight="1" thickBot="1" x14ac:dyDescent="0.45">
      <c r="A18" s="49" t="s">
        <v>4</v>
      </c>
      <c r="B18" s="228" t="s">
        <v>98</v>
      </c>
      <c r="C18" s="228"/>
    </row>
    <row r="19" spans="1:14" ht="26.25" customHeight="1" thickBot="1" x14ac:dyDescent="0.45">
      <c r="A19" s="49" t="s">
        <v>6</v>
      </c>
      <c r="B19" s="164" t="s">
        <v>99</v>
      </c>
      <c r="C19" s="153">
        <v>10</v>
      </c>
    </row>
    <row r="20" spans="1:14" ht="26.25" customHeight="1" thickBot="1" x14ac:dyDescent="0.45">
      <c r="A20" s="49" t="s">
        <v>7</v>
      </c>
      <c r="B20" s="164" t="s">
        <v>94</v>
      </c>
      <c r="C20" s="131"/>
    </row>
    <row r="21" spans="1:14" ht="26.25" customHeight="1" thickBot="1" x14ac:dyDescent="0.45">
      <c r="A21" s="49" t="s">
        <v>9</v>
      </c>
      <c r="B21" s="229" t="s">
        <v>94</v>
      </c>
      <c r="C21" s="229"/>
      <c r="D21" s="229"/>
      <c r="E21" s="229"/>
      <c r="F21" s="229"/>
      <c r="G21" s="229"/>
      <c r="H21" s="229"/>
      <c r="I21" s="229"/>
    </row>
    <row r="22" spans="1:14" ht="26.25" customHeight="1" thickBot="1" x14ac:dyDescent="0.45">
      <c r="A22" s="49" t="s">
        <v>10</v>
      </c>
      <c r="B22" s="132"/>
      <c r="C22" s="131"/>
      <c r="D22" s="131"/>
      <c r="E22" s="131"/>
      <c r="F22" s="131"/>
      <c r="G22" s="131"/>
      <c r="H22" s="131"/>
      <c r="I22" s="131"/>
    </row>
    <row r="23" spans="1:14" ht="26.25" customHeight="1" thickBot="1" x14ac:dyDescent="0.45">
      <c r="A23" s="49" t="s">
        <v>11</v>
      </c>
      <c r="B23" s="132"/>
      <c r="C23" s="131"/>
      <c r="D23" s="131"/>
      <c r="E23" s="131"/>
      <c r="F23" s="131"/>
      <c r="G23" s="131"/>
      <c r="H23" s="131"/>
      <c r="I23" s="131"/>
    </row>
    <row r="24" spans="1:14" thickBot="1" x14ac:dyDescent="0.35">
      <c r="A24" s="49"/>
      <c r="B24" s="51"/>
    </row>
    <row r="25" spans="1:14" thickBot="1" x14ac:dyDescent="0.35">
      <c r="A25" s="48" t="s">
        <v>23</v>
      </c>
      <c r="B25" s="51"/>
    </row>
    <row r="26" spans="1:14" ht="26.25" customHeight="1" thickBot="1" x14ac:dyDescent="0.45">
      <c r="A26" s="52" t="s">
        <v>24</v>
      </c>
      <c r="B26" s="228" t="s">
        <v>94</v>
      </c>
      <c r="C26" s="228"/>
    </row>
    <row r="27" spans="1:14" ht="26.25" customHeight="1" thickBot="1" x14ac:dyDescent="0.45">
      <c r="A27" s="150" t="s">
        <v>25</v>
      </c>
      <c r="B27" s="229" t="s">
        <v>105</v>
      </c>
      <c r="C27" s="229"/>
    </row>
    <row r="28" spans="1:14" ht="27" customHeight="1" thickBot="1" x14ac:dyDescent="0.45">
      <c r="A28" s="150" t="s">
        <v>26</v>
      </c>
      <c r="B28" s="130">
        <v>99.26</v>
      </c>
    </row>
    <row r="29" spans="1:14" s="4" customFormat="1" ht="27" customHeight="1" thickBot="1" x14ac:dyDescent="0.45">
      <c r="A29" s="150" t="s">
        <v>27</v>
      </c>
      <c r="B29" s="129">
        <v>0</v>
      </c>
      <c r="C29" s="230" t="s">
        <v>28</v>
      </c>
      <c r="D29" s="231"/>
      <c r="E29" s="231"/>
      <c r="F29" s="231"/>
      <c r="G29" s="231"/>
      <c r="H29" s="232"/>
      <c r="I29" s="53"/>
      <c r="J29" s="53"/>
      <c r="K29" s="53"/>
      <c r="L29" s="53"/>
    </row>
    <row r="30" spans="1:14" s="4" customFormat="1" ht="19.5" customHeight="1" thickBot="1" x14ac:dyDescent="0.35">
      <c r="A30" s="150" t="s">
        <v>29</v>
      </c>
      <c r="B30" s="165">
        <f>B28-B29</f>
        <v>99.26</v>
      </c>
      <c r="C30" s="54"/>
      <c r="D30" s="54"/>
      <c r="E30" s="54"/>
      <c r="F30" s="54"/>
      <c r="G30" s="54"/>
      <c r="H30" s="55"/>
      <c r="I30" s="53"/>
      <c r="J30" s="53"/>
      <c r="K30" s="53"/>
      <c r="L30" s="53"/>
    </row>
    <row r="31" spans="1:14" s="4" customFormat="1" ht="27" customHeight="1" thickBot="1" x14ac:dyDescent="0.45">
      <c r="A31" s="150" t="s">
        <v>30</v>
      </c>
      <c r="B31" s="149">
        <v>1</v>
      </c>
      <c r="C31" s="233" t="s">
        <v>31</v>
      </c>
      <c r="D31" s="234"/>
      <c r="E31" s="234"/>
      <c r="F31" s="234"/>
      <c r="G31" s="234"/>
      <c r="H31" s="235"/>
      <c r="I31" s="53"/>
      <c r="J31" s="53"/>
      <c r="K31" s="53"/>
      <c r="L31" s="53"/>
    </row>
    <row r="32" spans="1:14" s="4" customFormat="1" ht="27" customHeight="1" thickBot="1" x14ac:dyDescent="0.45">
      <c r="A32" s="150" t="s">
        <v>32</v>
      </c>
      <c r="B32" s="149">
        <v>1</v>
      </c>
      <c r="C32" s="233" t="s">
        <v>33</v>
      </c>
      <c r="D32" s="234"/>
      <c r="E32" s="234"/>
      <c r="F32" s="234"/>
      <c r="G32" s="234"/>
      <c r="H32" s="235"/>
      <c r="I32" s="53"/>
      <c r="J32" s="53"/>
      <c r="K32" s="53"/>
      <c r="L32" s="57"/>
      <c r="M32" s="57"/>
      <c r="N32" s="58"/>
    </row>
    <row r="33" spans="1:14" s="4" customFormat="1" ht="17.25" customHeight="1" x14ac:dyDescent="0.3">
      <c r="A33" s="150"/>
      <c r="B33" s="56"/>
      <c r="C33" s="59"/>
      <c r="D33" s="59"/>
      <c r="E33" s="59"/>
      <c r="F33" s="59"/>
      <c r="G33" s="59"/>
      <c r="H33" s="59"/>
      <c r="I33" s="53"/>
      <c r="J33" s="53"/>
      <c r="K33" s="53"/>
      <c r="L33" s="57"/>
      <c r="M33" s="57"/>
      <c r="N33" s="58"/>
    </row>
    <row r="34" spans="1:14" s="4" customFormat="1" ht="18.75" x14ac:dyDescent="0.3">
      <c r="A34" s="150" t="s">
        <v>34</v>
      </c>
      <c r="B34" s="60">
        <f>B31/B32</f>
        <v>1</v>
      </c>
      <c r="C34" s="101" t="s">
        <v>35</v>
      </c>
      <c r="D34" s="101"/>
      <c r="E34" s="101"/>
      <c r="F34" s="101"/>
      <c r="G34" s="101"/>
      <c r="H34" s="101"/>
      <c r="I34" s="53"/>
      <c r="J34" s="53"/>
      <c r="K34" s="53"/>
      <c r="L34" s="57"/>
      <c r="M34" s="57"/>
      <c r="N34" s="58"/>
    </row>
    <row r="35" spans="1:14" s="4" customFormat="1" ht="19.5" customHeight="1" thickBot="1" x14ac:dyDescent="0.35">
      <c r="A35" s="150"/>
      <c r="B35" s="165"/>
      <c r="H35" s="101"/>
      <c r="I35" s="53"/>
      <c r="J35" s="53"/>
      <c r="K35" s="53"/>
      <c r="L35" s="57"/>
      <c r="M35" s="57"/>
      <c r="N35" s="58"/>
    </row>
    <row r="36" spans="1:14" s="4" customFormat="1" ht="27" customHeight="1" thickBot="1" x14ac:dyDescent="0.45">
      <c r="A36" s="61" t="s">
        <v>36</v>
      </c>
      <c r="B36" s="133">
        <v>20</v>
      </c>
      <c r="C36" s="101"/>
      <c r="D36" s="223" t="s">
        <v>37</v>
      </c>
      <c r="E36" s="224"/>
      <c r="F36" s="95" t="s">
        <v>38</v>
      </c>
      <c r="G36" s="96"/>
      <c r="J36" s="53"/>
      <c r="K36" s="53"/>
      <c r="L36" s="57"/>
      <c r="M36" s="57"/>
      <c r="N36" s="58"/>
    </row>
    <row r="37" spans="1:14" s="4" customFormat="1" ht="26.25" customHeight="1" x14ac:dyDescent="0.4">
      <c r="A37" s="62" t="s">
        <v>39</v>
      </c>
      <c r="B37" s="134">
        <v>15</v>
      </c>
      <c r="C37" s="63" t="s">
        <v>40</v>
      </c>
      <c r="D37" s="64" t="s">
        <v>41</v>
      </c>
      <c r="E37" s="89" t="s">
        <v>42</v>
      </c>
      <c r="F37" s="64" t="s">
        <v>41</v>
      </c>
      <c r="G37" s="65" t="s">
        <v>42</v>
      </c>
      <c r="J37" s="53"/>
      <c r="K37" s="53"/>
      <c r="L37" s="57"/>
      <c r="M37" s="57"/>
      <c r="N37" s="58"/>
    </row>
    <row r="38" spans="1:14" s="4" customFormat="1" ht="26.25" customHeight="1" x14ac:dyDescent="0.4">
      <c r="A38" s="62" t="s">
        <v>43</v>
      </c>
      <c r="B38" s="134">
        <v>50</v>
      </c>
      <c r="C38" s="66">
        <v>1</v>
      </c>
      <c r="D38" s="135">
        <v>90058981</v>
      </c>
      <c r="E38" s="98">
        <f>IF(ISBLANK(D38),"-",$D$48/$D$45*D38)</f>
        <v>24350613.487742741</v>
      </c>
      <c r="F38" s="135">
        <v>88395754</v>
      </c>
      <c r="G38" s="92">
        <f>IF(ISBLANK(F38),"-",$D$48/$F$45*F38)</f>
        <v>24472316.355651218</v>
      </c>
      <c r="J38" s="53"/>
      <c r="K38" s="53"/>
      <c r="L38" s="57"/>
      <c r="M38" s="57"/>
      <c r="N38" s="58"/>
    </row>
    <row r="39" spans="1:14" s="4" customFormat="1" ht="26.25" customHeight="1" thickBot="1" x14ac:dyDescent="0.45">
      <c r="A39" s="62" t="s">
        <v>44</v>
      </c>
      <c r="B39" s="134">
        <v>1</v>
      </c>
      <c r="C39" s="114">
        <v>2</v>
      </c>
      <c r="D39" s="136">
        <v>90226196</v>
      </c>
      <c r="E39" s="99">
        <f>IF(ISBLANK(D39),"-",$D$48/$D$45*D39)</f>
        <v>24395825.945058383</v>
      </c>
      <c r="F39" s="136">
        <v>87757497</v>
      </c>
      <c r="G39" s="93">
        <f>IF(ISBLANK(F39),"-",$D$48/$F$45*F39)</f>
        <v>24295615.25278819</v>
      </c>
      <c r="J39" s="53"/>
      <c r="K39" s="53"/>
      <c r="L39" s="57"/>
      <c r="M39" s="57"/>
      <c r="N39" s="58"/>
    </row>
    <row r="40" spans="1:14" ht="26.25" customHeight="1" thickBot="1" x14ac:dyDescent="0.45">
      <c r="A40" s="62" t="s">
        <v>45</v>
      </c>
      <c r="B40" s="134">
        <v>1</v>
      </c>
      <c r="C40" s="114">
        <v>3</v>
      </c>
      <c r="D40" s="136">
        <v>90406574</v>
      </c>
      <c r="E40" s="99">
        <f>IF(ISBLANK(D40),"-",$D$48/$D$45*D40)</f>
        <v>24444597.482454438</v>
      </c>
      <c r="F40" s="136">
        <v>88138161</v>
      </c>
      <c r="G40" s="93">
        <f>IF(ISBLANK(F40),"-",$D$48/$F$45*F40)</f>
        <v>24401001.873883221</v>
      </c>
      <c r="L40" s="57"/>
      <c r="M40" s="57"/>
      <c r="N40" s="101"/>
    </row>
    <row r="41" spans="1:14" ht="26.25" customHeight="1" thickBot="1" x14ac:dyDescent="0.45">
      <c r="A41" s="62" t="s">
        <v>46</v>
      </c>
      <c r="B41" s="134">
        <v>1</v>
      </c>
      <c r="C41" s="67">
        <v>4</v>
      </c>
      <c r="D41" s="137"/>
      <c r="E41" s="100" t="str">
        <f>IF(ISBLANK(D41),"-",$D$48/$D$45*D41)</f>
        <v>-</v>
      </c>
      <c r="F41" s="137"/>
      <c r="G41" s="94" t="str">
        <f>IF(ISBLANK(F41),"-",$D$48/$F$45*F41)</f>
        <v>-</v>
      </c>
      <c r="L41" s="57"/>
      <c r="M41" s="57"/>
      <c r="N41" s="101"/>
    </row>
    <row r="42" spans="1:14" ht="27" customHeight="1" thickBot="1" x14ac:dyDescent="0.45">
      <c r="A42" s="62" t="s">
        <v>47</v>
      </c>
      <c r="B42" s="134">
        <v>1</v>
      </c>
      <c r="C42" s="68" t="s">
        <v>48</v>
      </c>
      <c r="D42" s="116">
        <f>AVERAGE(D38:D41)</f>
        <v>90230583.666666672</v>
      </c>
      <c r="E42" s="86">
        <f>AVERAGE(E38:E41)</f>
        <v>24397012.305085186</v>
      </c>
      <c r="F42" s="69">
        <f>AVERAGE(F38:F41)</f>
        <v>88097137.333333328</v>
      </c>
      <c r="G42" s="70">
        <f>AVERAGE(G38:G41)</f>
        <v>24389644.494107544</v>
      </c>
    </row>
    <row r="43" spans="1:14" ht="26.25" customHeight="1" thickBot="1" x14ac:dyDescent="0.45">
      <c r="A43" s="62" t="s">
        <v>49</v>
      </c>
      <c r="B43" s="130">
        <v>1</v>
      </c>
      <c r="C43" s="117" t="s">
        <v>50</v>
      </c>
      <c r="D43" s="139">
        <v>12.42</v>
      </c>
      <c r="E43" s="101"/>
      <c r="F43" s="138">
        <v>12.13</v>
      </c>
      <c r="G43" s="97"/>
    </row>
    <row r="44" spans="1:14" ht="26.25" customHeight="1" thickBot="1" x14ac:dyDescent="0.45">
      <c r="A44" s="62" t="s">
        <v>51</v>
      </c>
      <c r="B44" s="130">
        <v>1</v>
      </c>
      <c r="C44" s="118" t="s">
        <v>52</v>
      </c>
      <c r="D44" s="119">
        <f>D43*$B$34</f>
        <v>12.42</v>
      </c>
      <c r="E44" s="115"/>
      <c r="F44" s="71">
        <f>F43*$B$34</f>
        <v>12.13</v>
      </c>
      <c r="G44" s="85"/>
    </row>
    <row r="45" spans="1:14" ht="19.5" customHeight="1" thickBot="1" x14ac:dyDescent="0.35">
      <c r="A45" s="62" t="s">
        <v>53</v>
      </c>
      <c r="B45" s="115">
        <f>(B44/B43)*(B42/B41)*(B40/B39)*(B38/B37)*B36</f>
        <v>66.666666666666671</v>
      </c>
      <c r="C45" s="118" t="s">
        <v>54</v>
      </c>
      <c r="D45" s="120">
        <f>D44*$B$30/100</f>
        <v>12.328092000000002</v>
      </c>
      <c r="E45" s="85"/>
      <c r="F45" s="72">
        <f>F44*$B$30/100</f>
        <v>12.040238000000002</v>
      </c>
      <c r="G45" s="85"/>
    </row>
    <row r="46" spans="1:14" ht="19.5" customHeight="1" thickBot="1" x14ac:dyDescent="0.35">
      <c r="A46" s="237" t="s">
        <v>55</v>
      </c>
      <c r="B46" s="238"/>
      <c r="C46" s="118" t="s">
        <v>56</v>
      </c>
      <c r="D46" s="119">
        <f>D45/$B$45</f>
        <v>0.18492138000000002</v>
      </c>
      <c r="E46" s="85"/>
      <c r="F46" s="73">
        <f>F45/$B$45</f>
        <v>0.18060357000000002</v>
      </c>
      <c r="G46" s="85"/>
    </row>
    <row r="47" spans="1:14" ht="27" customHeight="1" thickBot="1" x14ac:dyDescent="0.45">
      <c r="A47" s="239"/>
      <c r="B47" s="240"/>
      <c r="C47" s="118" t="s">
        <v>57</v>
      </c>
      <c r="D47" s="140">
        <v>0.05</v>
      </c>
      <c r="E47" s="97"/>
      <c r="F47" s="97"/>
      <c r="G47" s="97"/>
    </row>
    <row r="48" spans="1:14" thickBot="1" x14ac:dyDescent="0.35">
      <c r="C48" s="118" t="s">
        <v>58</v>
      </c>
      <c r="D48" s="120">
        <f>D47*$B$45</f>
        <v>3.3333333333333339</v>
      </c>
      <c r="E48" s="85"/>
      <c r="F48" s="85"/>
      <c r="G48" s="85"/>
    </row>
    <row r="49" spans="1:12" ht="19.5" customHeight="1" thickBot="1" x14ac:dyDescent="0.35">
      <c r="C49" s="121" t="s">
        <v>59</v>
      </c>
      <c r="D49" s="122">
        <f>D48/B34</f>
        <v>3.3333333333333339</v>
      </c>
      <c r="E49" s="88"/>
      <c r="F49" s="88"/>
      <c r="G49" s="88"/>
    </row>
    <row r="50" spans="1:12" thickBot="1" x14ac:dyDescent="0.35">
      <c r="C50" s="123" t="s">
        <v>60</v>
      </c>
      <c r="D50" s="124">
        <f>AVERAGE(E38:E41,G38:G41)</f>
        <v>24393328.399596363</v>
      </c>
      <c r="E50" s="87"/>
      <c r="F50" s="87"/>
      <c r="G50" s="87"/>
    </row>
    <row r="51" spans="1:12" thickBot="1" x14ac:dyDescent="0.35">
      <c r="C51" s="74" t="s">
        <v>61</v>
      </c>
      <c r="D51" s="77">
        <f>STDEV(E38:E41,G38:G41)/D50</f>
        <v>2.6124448431214271E-3</v>
      </c>
      <c r="E51" s="115"/>
      <c r="F51" s="115"/>
      <c r="G51" s="115"/>
    </row>
    <row r="52" spans="1:12" ht="19.5" customHeight="1" thickBot="1" x14ac:dyDescent="0.35">
      <c r="C52" s="75" t="s">
        <v>62</v>
      </c>
      <c r="D52" s="78">
        <f>COUNT(E38:E41,G38:G41)</f>
        <v>6</v>
      </c>
      <c r="E52" s="115"/>
      <c r="F52" s="115"/>
      <c r="G52" s="115"/>
    </row>
    <row r="54" spans="1:12" thickBot="1" x14ac:dyDescent="0.35">
      <c r="A54" s="48" t="s">
        <v>23</v>
      </c>
      <c r="B54" s="79" t="s">
        <v>63</v>
      </c>
    </row>
    <row r="55" spans="1:12" thickBot="1" x14ac:dyDescent="0.35">
      <c r="A55" s="101" t="s">
        <v>64</v>
      </c>
      <c r="B55" s="50" t="str">
        <f>B21</f>
        <v>Riboflavin</v>
      </c>
    </row>
    <row r="56" spans="1:12" ht="26.25" customHeight="1" thickBot="1" x14ac:dyDescent="0.45">
      <c r="A56" s="150" t="s">
        <v>65</v>
      </c>
      <c r="B56" s="141">
        <v>15</v>
      </c>
      <c r="C56" s="115" t="s">
        <v>66</v>
      </c>
      <c r="D56" s="142">
        <v>5</v>
      </c>
      <c r="E56" s="115" t="str">
        <f>B20</f>
        <v>Riboflavin</v>
      </c>
    </row>
    <row r="57" spans="1:12" thickBot="1" x14ac:dyDescent="0.35">
      <c r="A57" s="50" t="s">
        <v>67</v>
      </c>
      <c r="B57" s="152">
        <v>1.2205651392008814</v>
      </c>
    </row>
    <row r="58" spans="1:12" s="60" customFormat="1" thickBot="1" x14ac:dyDescent="0.35">
      <c r="A58" s="150" t="s">
        <v>68</v>
      </c>
      <c r="B58" s="107">
        <v>15</v>
      </c>
      <c r="C58" s="115" t="s">
        <v>69</v>
      </c>
      <c r="D58" s="126">
        <v>18.251525731407053</v>
      </c>
    </row>
    <row r="59" spans="1:12" ht="19.5" customHeight="1" thickBot="1" x14ac:dyDescent="0.35"/>
    <row r="60" spans="1:12" s="4" customFormat="1" ht="27" customHeight="1" thickBot="1" x14ac:dyDescent="0.45">
      <c r="A60" s="61" t="s">
        <v>70</v>
      </c>
      <c r="B60" s="133">
        <v>50</v>
      </c>
      <c r="C60" s="101"/>
      <c r="D60" s="81" t="s">
        <v>71</v>
      </c>
      <c r="E60" s="80" t="s">
        <v>72</v>
      </c>
      <c r="F60" s="80" t="s">
        <v>41</v>
      </c>
      <c r="G60" s="80" t="s">
        <v>73</v>
      </c>
      <c r="H60" s="63" t="s">
        <v>74</v>
      </c>
      <c r="L60" s="53"/>
    </row>
    <row r="61" spans="1:12" s="4" customFormat="1" ht="24" customHeight="1" x14ac:dyDescent="0.4">
      <c r="A61" s="62" t="s">
        <v>75</v>
      </c>
      <c r="B61" s="134">
        <v>1</v>
      </c>
      <c r="C61" s="241" t="s">
        <v>76</v>
      </c>
      <c r="D61" s="244">
        <v>8.9693199999999997</v>
      </c>
      <c r="E61" s="102">
        <v>1</v>
      </c>
      <c r="F61" s="143">
        <v>27941956</v>
      </c>
      <c r="G61" s="111">
        <f>IF(ISBLANK(F61),"-",(F61/$D$50*$D$47*$B$69)*$D$58/$D$61)</f>
        <v>5.8272735659618808</v>
      </c>
      <c r="H61" s="108">
        <f t="shared" ref="H61:H72" si="0">IF(ISBLANK(F61),"-",G61/$D$56)</f>
        <v>1.1654547131923763</v>
      </c>
      <c r="L61" s="53"/>
    </row>
    <row r="62" spans="1:12" s="4" customFormat="1" ht="26.25" customHeight="1" x14ac:dyDescent="0.4">
      <c r="A62" s="62" t="s">
        <v>77</v>
      </c>
      <c r="B62" s="134">
        <v>1</v>
      </c>
      <c r="C62" s="242"/>
      <c r="D62" s="245"/>
      <c r="E62" s="103">
        <v>2</v>
      </c>
      <c r="F62" s="136">
        <v>28165012</v>
      </c>
      <c r="G62" s="112">
        <f>IF(ISBLANK(F62),"-",(F62/$D$50*$D$47*$B$69)*$D$58/$D$61)</f>
        <v>5.8737917242658009</v>
      </c>
      <c r="H62" s="109">
        <f t="shared" si="0"/>
        <v>1.1747583448531602</v>
      </c>
      <c r="L62" s="53"/>
    </row>
    <row r="63" spans="1:12" s="4" customFormat="1" ht="24.75" customHeight="1" thickBot="1" x14ac:dyDescent="0.45">
      <c r="A63" s="62" t="s">
        <v>78</v>
      </c>
      <c r="B63" s="134">
        <v>1</v>
      </c>
      <c r="C63" s="242"/>
      <c r="D63" s="245"/>
      <c r="E63" s="103">
        <v>3</v>
      </c>
      <c r="F63" s="136">
        <v>27893302</v>
      </c>
      <c r="G63" s="112">
        <f>IF(ISBLANK(F63),"-",(F63/$D$50*$D$47*$B$69)*$D$58/$D$61)</f>
        <v>5.8171268114512689</v>
      </c>
      <c r="H63" s="109">
        <f t="shared" si="0"/>
        <v>1.1634253622902537</v>
      </c>
      <c r="L63" s="53"/>
    </row>
    <row r="64" spans="1:12" ht="27" customHeight="1" thickBot="1" x14ac:dyDescent="0.45">
      <c r="A64" s="62" t="s">
        <v>79</v>
      </c>
      <c r="B64" s="134">
        <v>1</v>
      </c>
      <c r="C64" s="243"/>
      <c r="D64" s="246"/>
      <c r="E64" s="104">
        <v>4</v>
      </c>
      <c r="F64" s="144"/>
      <c r="G64" s="112" t="str">
        <f>IF(ISBLANK(F64),"-",(F64/$D$50*$D$47*$B$69)*$D$58/$D$61)</f>
        <v>-</v>
      </c>
      <c r="H64" s="109" t="str">
        <f t="shared" si="0"/>
        <v>-</v>
      </c>
    </row>
    <row r="65" spans="1:11" ht="24.75" customHeight="1" thickBot="1" x14ac:dyDescent="0.45">
      <c r="A65" s="62" t="s">
        <v>80</v>
      </c>
      <c r="B65" s="134">
        <v>1</v>
      </c>
      <c r="C65" s="241" t="s">
        <v>81</v>
      </c>
      <c r="D65" s="244">
        <v>9.2215600000000002</v>
      </c>
      <c r="E65" s="82">
        <v>1</v>
      </c>
      <c r="F65" s="136">
        <v>28985373</v>
      </c>
      <c r="G65" s="111">
        <f>IF(ISBLANK(F65),"-",(F65/$D$50*$D$47*$B$69)*$D$58/$D$65)</f>
        <v>5.8795301029018177</v>
      </c>
      <c r="H65" s="108">
        <f t="shared" si="0"/>
        <v>1.1759060205803635</v>
      </c>
    </row>
    <row r="66" spans="1:11" ht="23.25" customHeight="1" thickBot="1" x14ac:dyDescent="0.45">
      <c r="A66" s="62" t="s">
        <v>82</v>
      </c>
      <c r="B66" s="134">
        <v>1</v>
      </c>
      <c r="C66" s="242"/>
      <c r="D66" s="245"/>
      <c r="E66" s="83">
        <v>2</v>
      </c>
      <c r="F66" s="136">
        <v>28836650</v>
      </c>
      <c r="G66" s="112">
        <f>IF(ISBLANK(F66),"-",(F66/$D$50*$D$47*$B$69)*$D$58/$D$65)</f>
        <v>5.8493624264156852</v>
      </c>
      <c r="H66" s="109">
        <f t="shared" si="0"/>
        <v>1.169872485283137</v>
      </c>
    </row>
    <row r="67" spans="1:11" ht="24.75" customHeight="1" thickBot="1" x14ac:dyDescent="0.45">
      <c r="A67" s="62" t="s">
        <v>83</v>
      </c>
      <c r="B67" s="134">
        <v>1</v>
      </c>
      <c r="C67" s="242"/>
      <c r="D67" s="245"/>
      <c r="E67" s="83">
        <v>3</v>
      </c>
      <c r="F67" s="136">
        <v>28481768</v>
      </c>
      <c r="G67" s="112">
        <f>IF(ISBLANK(F67),"-",(F67/$D$50*$D$47*$B$69)*$D$58/$D$65)</f>
        <v>5.7773764836445505</v>
      </c>
      <c r="H67" s="109">
        <f t="shared" si="0"/>
        <v>1.1554752967289101</v>
      </c>
    </row>
    <row r="68" spans="1:11" ht="27" customHeight="1" thickBot="1" x14ac:dyDescent="0.45">
      <c r="A68" s="62" t="s">
        <v>84</v>
      </c>
      <c r="B68" s="134">
        <v>1</v>
      </c>
      <c r="C68" s="243"/>
      <c r="D68" s="246"/>
      <c r="E68" s="84">
        <v>4</v>
      </c>
      <c r="F68" s="144"/>
      <c r="G68" s="113" t="str">
        <f>IF(ISBLANK(F68),"-",(F68/$D$50*$D$47*$B$69)*$D$58/$D$65)</f>
        <v>-</v>
      </c>
      <c r="H68" s="110" t="str">
        <f t="shared" si="0"/>
        <v>-</v>
      </c>
    </row>
    <row r="69" spans="1:11" ht="23.25" customHeight="1" thickBot="1" x14ac:dyDescent="0.45">
      <c r="A69" s="62" t="s">
        <v>85</v>
      </c>
      <c r="B69" s="114">
        <f>(B68/B67)*(B66/B65)*(B64/B63)*(B62/B61)*B60</f>
        <v>50</v>
      </c>
      <c r="C69" s="241" t="s">
        <v>86</v>
      </c>
      <c r="D69" s="244">
        <v>8.88842</v>
      </c>
      <c r="E69" s="82">
        <v>1</v>
      </c>
      <c r="F69" s="143">
        <v>27993916</v>
      </c>
      <c r="G69" s="111">
        <f>IF(ISBLANK(F69),"-",(F69/$D$50*$D$47*$B$69)*$D$58/$D$69)</f>
        <v>5.8912466838908228</v>
      </c>
      <c r="H69" s="109">
        <f t="shared" si="0"/>
        <v>1.1782493367781646</v>
      </c>
    </row>
    <row r="70" spans="1:11" ht="22.5" customHeight="1" thickBot="1" x14ac:dyDescent="0.45">
      <c r="A70" s="125" t="s">
        <v>87</v>
      </c>
      <c r="B70" s="145">
        <f>(D47*B69)/D56*D58</f>
        <v>9.1257628657035266</v>
      </c>
      <c r="C70" s="242"/>
      <c r="D70" s="245"/>
      <c r="E70" s="83">
        <v>2</v>
      </c>
      <c r="F70" s="136">
        <v>27698818</v>
      </c>
      <c r="G70" s="112">
        <f>IF(ISBLANK(F70),"-",(F70/$D$50*$D$47*$B$69)*$D$58/$D$69)</f>
        <v>5.8291440786703603</v>
      </c>
      <c r="H70" s="109">
        <f t="shared" si="0"/>
        <v>1.1658288157340722</v>
      </c>
    </row>
    <row r="71" spans="1:11" ht="23.25" customHeight="1" thickBot="1" x14ac:dyDescent="0.45">
      <c r="A71" s="237" t="s">
        <v>55</v>
      </c>
      <c r="B71" s="248"/>
      <c r="C71" s="242"/>
      <c r="D71" s="245"/>
      <c r="E71" s="83">
        <v>3</v>
      </c>
      <c r="F71" s="136">
        <v>27974244</v>
      </c>
      <c r="G71" s="112">
        <f>IF(ISBLANK(F71),"-",(F71/$D$50*$D$47*$B$69)*$D$58/$D$69)</f>
        <v>5.887106762746332</v>
      </c>
      <c r="H71" s="109">
        <f t="shared" si="0"/>
        <v>1.1774213525492665</v>
      </c>
    </row>
    <row r="72" spans="1:11" ht="23.25" customHeight="1" thickBot="1" x14ac:dyDescent="0.45">
      <c r="A72" s="239"/>
      <c r="B72" s="249"/>
      <c r="C72" s="247"/>
      <c r="D72" s="246"/>
      <c r="E72" s="84">
        <v>4</v>
      </c>
      <c r="F72" s="144"/>
      <c r="G72" s="113" t="str">
        <f>IF(ISBLANK(F72),"-",(F72/$D$50*$D$47*$B$69)*$D$58/$D$69)</f>
        <v>-</v>
      </c>
      <c r="H72" s="110" t="str">
        <f t="shared" si="0"/>
        <v>-</v>
      </c>
    </row>
    <row r="73" spans="1:11" ht="26.25" customHeight="1" thickBot="1" x14ac:dyDescent="0.45">
      <c r="A73" s="115"/>
      <c r="B73" s="115"/>
      <c r="C73" s="115"/>
      <c r="D73" s="115"/>
      <c r="E73" s="115"/>
      <c r="F73" s="115"/>
      <c r="G73" s="76" t="s">
        <v>48</v>
      </c>
      <c r="H73" s="146">
        <f>AVERAGE(H61:H72)</f>
        <v>1.169599080887745</v>
      </c>
    </row>
    <row r="74" spans="1:11" ht="26.25" customHeight="1" thickBot="1" x14ac:dyDescent="0.45">
      <c r="C74" s="115"/>
      <c r="D74" s="115"/>
      <c r="E74" s="115"/>
      <c r="F74" s="115"/>
      <c r="G74" s="74" t="s">
        <v>61</v>
      </c>
      <c r="H74" s="147">
        <f>STDEV(H61:H72)/H73</f>
        <v>6.5636570296790783E-3</v>
      </c>
    </row>
    <row r="75" spans="1:11" ht="27" customHeight="1" thickBot="1" x14ac:dyDescent="0.45">
      <c r="A75" s="115"/>
      <c r="B75" s="115"/>
      <c r="C75" s="115"/>
      <c r="D75" s="85"/>
      <c r="E75" s="85"/>
      <c r="F75" s="115"/>
      <c r="G75" s="75" t="s">
        <v>62</v>
      </c>
      <c r="H75" s="148">
        <f>COUNT(H61:H72)</f>
        <v>9</v>
      </c>
    </row>
    <row r="76" spans="1:11" thickBot="1" x14ac:dyDescent="0.35">
      <c r="A76" s="115"/>
      <c r="B76" s="115"/>
      <c r="C76" s="115"/>
      <c r="D76" s="85"/>
      <c r="E76" s="85"/>
      <c r="F76" s="85"/>
      <c r="G76" s="85"/>
      <c r="H76" s="115"/>
      <c r="I76" s="101"/>
      <c r="J76" s="150"/>
      <c r="K76" s="165"/>
    </row>
    <row r="77" spans="1:11" ht="26.25" customHeight="1" thickBot="1" x14ac:dyDescent="0.45">
      <c r="A77" s="52" t="s">
        <v>88</v>
      </c>
      <c r="B77" s="150" t="s">
        <v>89</v>
      </c>
      <c r="C77" s="236" t="str">
        <f>B20</f>
        <v>Riboflavin</v>
      </c>
      <c r="D77" s="236"/>
      <c r="E77" s="101" t="s">
        <v>90</v>
      </c>
      <c r="F77" s="101"/>
      <c r="G77" s="151">
        <f>H73</f>
        <v>1.169599080887745</v>
      </c>
      <c r="H77" s="115"/>
      <c r="I77" s="101"/>
      <c r="J77" s="150"/>
      <c r="K77" s="165"/>
    </row>
    <row r="78" spans="1:11" ht="19.5" customHeight="1" thickBot="1" x14ac:dyDescent="0.35">
      <c r="A78" s="166"/>
      <c r="B78" s="90"/>
      <c r="C78" s="91"/>
      <c r="D78" s="91"/>
      <c r="E78" s="90"/>
      <c r="F78" s="90"/>
      <c r="G78" s="90"/>
      <c r="H78" s="90"/>
    </row>
    <row r="79" spans="1:11" thickBot="1" x14ac:dyDescent="0.35">
      <c r="B79" s="115" t="s">
        <v>17</v>
      </c>
      <c r="E79" s="115" t="s">
        <v>18</v>
      </c>
      <c r="F79" s="115"/>
      <c r="G79" s="115" t="s">
        <v>19</v>
      </c>
    </row>
    <row r="80" spans="1:11" ht="83.1" customHeight="1" thickBot="1" x14ac:dyDescent="0.35">
      <c r="A80" s="150" t="s">
        <v>20</v>
      </c>
      <c r="B80" s="127"/>
      <c r="C80" s="127"/>
      <c r="D80" s="115"/>
      <c r="E80" s="105"/>
      <c r="F80" s="101"/>
      <c r="G80" s="105"/>
      <c r="H80" s="105"/>
      <c r="I80" s="101"/>
    </row>
    <row r="81" spans="1:9" ht="83.1" customHeight="1" thickBot="1" x14ac:dyDescent="0.35">
      <c r="A81" s="150" t="s">
        <v>21</v>
      </c>
      <c r="B81" s="128"/>
      <c r="C81" s="128"/>
      <c r="D81" s="165"/>
      <c r="E81" s="106"/>
      <c r="F81" s="101"/>
      <c r="G81" s="106"/>
      <c r="H81" s="106"/>
      <c r="I81" s="101"/>
    </row>
    <row r="82" spans="1:9" thickBot="1" x14ac:dyDescent="0.35">
      <c r="A82" s="115"/>
      <c r="B82" s="115"/>
      <c r="C82" s="85"/>
      <c r="D82" s="85"/>
      <c r="E82" s="85"/>
      <c r="F82" s="85"/>
      <c r="G82" s="115"/>
      <c r="H82" s="115"/>
      <c r="I82" s="101"/>
    </row>
    <row r="83" spans="1:9" thickBot="1" x14ac:dyDescent="0.35">
      <c r="A83" s="115"/>
      <c r="B83" s="115"/>
      <c r="C83" s="115"/>
      <c r="D83" s="85"/>
      <c r="E83" s="85"/>
      <c r="F83" s="85"/>
      <c r="G83" s="85"/>
      <c r="H83" s="115"/>
      <c r="I83" s="101"/>
    </row>
    <row r="84" spans="1:9" thickBot="1" x14ac:dyDescent="0.35">
      <c r="A84" s="115"/>
      <c r="B84" s="115"/>
      <c r="C84" s="115"/>
      <c r="D84" s="85"/>
      <c r="E84" s="85"/>
      <c r="F84" s="85"/>
      <c r="G84" s="85"/>
      <c r="H84" s="115"/>
      <c r="I84" s="101"/>
    </row>
    <row r="85" spans="1:9" thickBot="1" x14ac:dyDescent="0.35">
      <c r="A85" s="115"/>
      <c r="B85" s="115"/>
      <c r="C85" s="115"/>
      <c r="D85" s="85"/>
      <c r="E85" s="85"/>
      <c r="F85" s="85"/>
      <c r="G85" s="85"/>
      <c r="H85" s="115"/>
      <c r="I85" s="101"/>
    </row>
    <row r="86" spans="1:9" thickBot="1" x14ac:dyDescent="0.35">
      <c r="A86" s="115"/>
      <c r="B86" s="115"/>
      <c r="C86" s="115"/>
      <c r="D86" s="85"/>
      <c r="E86" s="85"/>
      <c r="F86" s="85"/>
      <c r="G86" s="85"/>
      <c r="H86" s="115"/>
      <c r="I86" s="101"/>
    </row>
    <row r="87" spans="1:9" thickBot="1" x14ac:dyDescent="0.35">
      <c r="A87" s="115"/>
      <c r="B87" s="115"/>
      <c r="C87" s="115"/>
      <c r="D87" s="85"/>
      <c r="E87" s="85"/>
      <c r="F87" s="85"/>
      <c r="G87" s="85"/>
      <c r="H87" s="115"/>
      <c r="I87" s="101"/>
    </row>
    <row r="88" spans="1:9" thickBot="1" x14ac:dyDescent="0.35">
      <c r="A88" s="115"/>
      <c r="B88" s="115"/>
      <c r="C88" s="115"/>
      <c r="D88" s="85"/>
      <c r="E88" s="85"/>
      <c r="F88" s="85"/>
      <c r="G88" s="85"/>
      <c r="H88" s="115"/>
      <c r="I88" s="101"/>
    </row>
    <row r="89" spans="1:9" thickBot="1" x14ac:dyDescent="0.35">
      <c r="A89" s="115"/>
      <c r="B89" s="115"/>
      <c r="C89" s="115"/>
      <c r="D89" s="85"/>
      <c r="E89" s="85"/>
      <c r="F89" s="85"/>
      <c r="G89" s="85"/>
      <c r="H89" s="115"/>
      <c r="I89" s="101"/>
    </row>
    <row r="90" spans="1:9" thickBot="1" x14ac:dyDescent="0.35">
      <c r="A90" s="115"/>
      <c r="B90" s="115"/>
      <c r="C90" s="115"/>
      <c r="D90" s="85"/>
      <c r="E90" s="85"/>
      <c r="F90" s="85"/>
      <c r="G90" s="85"/>
      <c r="H90" s="115"/>
      <c r="I90" s="101"/>
    </row>
    <row r="250" spans="1:1" thickBot="1" x14ac:dyDescent="0.35">
      <c r="A250" s="163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RD </vt:lpstr>
      <vt:lpstr>Ferrous Gluconate</vt:lpstr>
      <vt:lpstr>SST </vt:lpstr>
      <vt:lpstr>Niacinamide BP</vt:lpstr>
      <vt:lpstr>Pyridoxine HCl BP</vt:lpstr>
      <vt:lpstr>Thiamine</vt:lpstr>
      <vt:lpstr>Riboflavin BP</vt:lpstr>
      <vt:lpstr>'Ferrous Gluconate'!Print_Area</vt:lpstr>
      <vt:lpstr>'Niacinamide BP'!Print_Area</vt:lpstr>
      <vt:lpstr>'Pyridoxine HCl BP'!Print_Area</vt:lpstr>
      <vt:lpstr>'RD '!Print_Area</vt:lpstr>
      <vt:lpstr>'Riboflavin BP'!Print_Area</vt:lpstr>
      <vt:lpstr>Thiamine!Print_Area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2015-12-10T08:25:42Z</cp:lastPrinted>
  <dcterms:created xsi:type="dcterms:W3CDTF">2005-07-05T10:19:27Z</dcterms:created>
  <dcterms:modified xsi:type="dcterms:W3CDTF">2015-12-18T10:57:09Z</dcterms:modified>
</cp:coreProperties>
</file>