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5"/>
  </bookViews>
  <sheets>
    <sheet name="Thiamine" sheetId="15" r:id="rId1"/>
    <sheet name="Niacinamide BP" sheetId="14" r:id="rId2"/>
    <sheet name="Pyridoxine HCl BP" sheetId="13" r:id="rId3"/>
    <sheet name="RD " sheetId="12" r:id="rId4"/>
    <sheet name="Riboflavin BP" sheetId="11" r:id="rId5"/>
    <sheet name="Ferrous Gluconate" sheetId="10" r:id="rId6"/>
  </sheets>
  <definedNames>
    <definedName name="_xlnm.Print_Area" localSheetId="5">'Ferrous Gluconate'!$A$1:$H$81</definedName>
    <definedName name="_xlnm.Print_Area" localSheetId="1">'Niacinamide BP'!$A$1:$H$81</definedName>
    <definedName name="_xlnm.Print_Area" localSheetId="2">'Pyridoxine HCl BP'!$A$1:$H$81</definedName>
    <definedName name="_xlnm.Print_Area" localSheetId="3">'RD '!$A$1:$H$48</definedName>
    <definedName name="_xlnm.Print_Area" localSheetId="4">'Riboflavin BP'!$A$1:$H$81</definedName>
    <definedName name="_xlnm.Print_Area" localSheetId="0">Thiamine!$A$1:$H$81</definedName>
  </definedNames>
  <calcPr calcId="145621"/>
</workbook>
</file>

<file path=xl/calcChain.xml><?xml version="1.0" encoding="utf-8"?>
<calcChain xmlns="http://schemas.openxmlformats.org/spreadsheetml/2006/main">
  <c r="C77" i="15" l="1"/>
  <c r="H72" i="15"/>
  <c r="G72" i="15"/>
  <c r="B69" i="15"/>
  <c r="B70" i="15" s="1"/>
  <c r="H68" i="15"/>
  <c r="G68" i="15"/>
  <c r="H64" i="15"/>
  <c r="G64" i="15"/>
  <c r="E56" i="15"/>
  <c r="B55" i="15"/>
  <c r="B45" i="15"/>
  <c r="D48" i="15" s="1"/>
  <c r="F42" i="15"/>
  <c r="D42" i="15"/>
  <c r="G41" i="15"/>
  <c r="E41" i="15"/>
  <c r="B34" i="15"/>
  <c r="D44" i="15" s="1"/>
  <c r="D45" i="15" s="1"/>
  <c r="D46" i="15" s="1"/>
  <c r="B30" i="15"/>
  <c r="C77" i="14"/>
  <c r="H72" i="14"/>
  <c r="G72" i="14"/>
  <c r="B69" i="14"/>
  <c r="B70" i="14" s="1"/>
  <c r="H68" i="14"/>
  <c r="G68" i="14"/>
  <c r="H64" i="14"/>
  <c r="G64" i="14"/>
  <c r="E56" i="14"/>
  <c r="B55" i="14"/>
  <c r="B45" i="14"/>
  <c r="D48" i="14" s="1"/>
  <c r="F42" i="14"/>
  <c r="D42" i="14"/>
  <c r="G41" i="14"/>
  <c r="E41" i="14"/>
  <c r="B34" i="14"/>
  <c r="F44" i="14" s="1"/>
  <c r="F45" i="14" s="1"/>
  <c r="F46" i="14" s="1"/>
  <c r="B30" i="14"/>
  <c r="C77" i="13"/>
  <c r="H72" i="13"/>
  <c r="G72" i="13"/>
  <c r="B70" i="13"/>
  <c r="B69" i="13"/>
  <c r="H68" i="13"/>
  <c r="G68" i="13"/>
  <c r="H64" i="13"/>
  <c r="G64" i="13"/>
  <c r="E56" i="13"/>
  <c r="B55" i="13"/>
  <c r="D48" i="13"/>
  <c r="D49" i="13" s="1"/>
  <c r="B45" i="13"/>
  <c r="F44" i="13"/>
  <c r="F45" i="13" s="1"/>
  <c r="F42" i="13"/>
  <c r="D42" i="13"/>
  <c r="G41" i="13"/>
  <c r="E41" i="13"/>
  <c r="B34" i="13"/>
  <c r="D44" i="13" s="1"/>
  <c r="D45" i="13" s="1"/>
  <c r="D46" i="13" s="1"/>
  <c r="B30" i="13"/>
  <c r="C35" i="12"/>
  <c r="D33" i="12"/>
  <c r="C33" i="12"/>
  <c r="B33" i="12"/>
  <c r="C77" i="11"/>
  <c r="H72" i="11"/>
  <c r="G72" i="11"/>
  <c r="B69" i="11"/>
  <c r="B70" i="11" s="1"/>
  <c r="H68" i="11"/>
  <c r="G68" i="11"/>
  <c r="H64" i="11"/>
  <c r="G64" i="11"/>
  <c r="E56" i="11"/>
  <c r="B55" i="11"/>
  <c r="B45" i="11"/>
  <c r="D48" i="11" s="1"/>
  <c r="F42" i="11"/>
  <c r="D42" i="11"/>
  <c r="G41" i="11"/>
  <c r="E41" i="11"/>
  <c r="B34" i="11"/>
  <c r="F44" i="11" s="1"/>
  <c r="F45" i="11" s="1"/>
  <c r="F46" i="11" s="1"/>
  <c r="B30" i="11"/>
  <c r="C77" i="10"/>
  <c r="H72" i="10"/>
  <c r="G72" i="10"/>
  <c r="B69" i="10"/>
  <c r="H68" i="10"/>
  <c r="G68" i="10"/>
  <c r="H64" i="10"/>
  <c r="G64" i="10"/>
  <c r="D58" i="10"/>
  <c r="B58" i="10"/>
  <c r="E56" i="10"/>
  <c r="B55" i="10"/>
  <c r="F45" i="10"/>
  <c r="F46" i="10" s="1"/>
  <c r="B45" i="10"/>
  <c r="D48" i="10" s="1"/>
  <c r="F44" i="10"/>
  <c r="D44" i="10"/>
  <c r="D45" i="10" s="1"/>
  <c r="D46" i="10" s="1"/>
  <c r="F42" i="10"/>
  <c r="D42" i="10"/>
  <c r="G41" i="10"/>
  <c r="E41" i="10"/>
  <c r="B34" i="10"/>
  <c r="B30" i="10"/>
  <c r="B70" i="10" l="1"/>
  <c r="C37" i="12"/>
  <c r="C39" i="12" s="1"/>
  <c r="D49" i="15"/>
  <c r="E40" i="15"/>
  <c r="E38" i="15"/>
  <c r="E39" i="15"/>
  <c r="F44" i="15"/>
  <c r="F45" i="15" s="1"/>
  <c r="F46" i="15" s="1"/>
  <c r="D49" i="14"/>
  <c r="E40" i="14"/>
  <c r="E39" i="14"/>
  <c r="G39" i="14"/>
  <c r="G40" i="14"/>
  <c r="G38" i="14"/>
  <c r="G42" i="14" s="1"/>
  <c r="E38" i="14"/>
  <c r="D44" i="14"/>
  <c r="D45" i="14" s="1"/>
  <c r="D46" i="14" s="1"/>
  <c r="G39" i="13"/>
  <c r="G40" i="13"/>
  <c r="F46" i="13"/>
  <c r="G38" i="13"/>
  <c r="E39" i="13"/>
  <c r="E38" i="13"/>
  <c r="E40" i="13"/>
  <c r="E38" i="11"/>
  <c r="G40" i="11"/>
  <c r="G38" i="11"/>
  <c r="G42" i="11" s="1"/>
  <c r="D49" i="11"/>
  <c r="E40" i="11"/>
  <c r="G39" i="11"/>
  <c r="E39" i="11"/>
  <c r="D44" i="11"/>
  <c r="D45" i="11" s="1"/>
  <c r="D46" i="11" s="1"/>
  <c r="D49" i="10"/>
  <c r="E38" i="10"/>
  <c r="E40" i="10"/>
  <c r="G39" i="10"/>
  <c r="E39" i="10"/>
  <c r="G40" i="10"/>
  <c r="G38" i="10"/>
  <c r="G42" i="10" s="1"/>
  <c r="G39" i="15" l="1"/>
  <c r="G40" i="15"/>
  <c r="G38" i="15"/>
  <c r="D50" i="15" s="1"/>
  <c r="E42" i="15"/>
  <c r="D52" i="14"/>
  <c r="D50" i="14"/>
  <c r="E42" i="14"/>
  <c r="G42" i="13"/>
  <c r="D52" i="13"/>
  <c r="D50" i="13"/>
  <c r="E42" i="13"/>
  <c r="D50" i="11"/>
  <c r="E42" i="11"/>
  <c r="D52" i="11"/>
  <c r="E42" i="10"/>
  <c r="D52" i="10"/>
  <c r="D50" i="10"/>
  <c r="G42" i="15" l="1"/>
  <c r="D52" i="15"/>
  <c r="G71" i="15"/>
  <c r="H71" i="15" s="1"/>
  <c r="G66" i="15"/>
  <c r="H66" i="15" s="1"/>
  <c r="G62" i="15"/>
  <c r="H62" i="15" s="1"/>
  <c r="G69" i="15"/>
  <c r="H69" i="15" s="1"/>
  <c r="G70" i="15"/>
  <c r="H70" i="15" s="1"/>
  <c r="G67" i="15"/>
  <c r="H67" i="15" s="1"/>
  <c r="G65" i="15"/>
  <c r="H65" i="15" s="1"/>
  <c r="G63" i="15"/>
  <c r="H63" i="15" s="1"/>
  <c r="G61" i="15"/>
  <c r="H61" i="15" s="1"/>
  <c r="D51" i="15"/>
  <c r="G69" i="14"/>
  <c r="H69" i="14" s="1"/>
  <c r="G65" i="14"/>
  <c r="H65" i="14" s="1"/>
  <c r="G70" i="14"/>
  <c r="H70" i="14" s="1"/>
  <c r="G61" i="14"/>
  <c r="H61" i="14" s="1"/>
  <c r="G71" i="14"/>
  <c r="H71" i="14" s="1"/>
  <c r="G66" i="14"/>
  <c r="H66" i="14" s="1"/>
  <c r="G62" i="14"/>
  <c r="H62" i="14" s="1"/>
  <c r="G67" i="14"/>
  <c r="H67" i="14" s="1"/>
  <c r="G63" i="14"/>
  <c r="H63" i="14" s="1"/>
  <c r="D51" i="14"/>
  <c r="G71" i="13"/>
  <c r="H71" i="13" s="1"/>
  <c r="G66" i="13"/>
  <c r="H66" i="13" s="1"/>
  <c r="G62" i="13"/>
  <c r="H62" i="13" s="1"/>
  <c r="G69" i="13"/>
  <c r="H69" i="13" s="1"/>
  <c r="G70" i="13"/>
  <c r="H70" i="13" s="1"/>
  <c r="G67" i="13"/>
  <c r="H67" i="13" s="1"/>
  <c r="G65" i="13"/>
  <c r="H65" i="13" s="1"/>
  <c r="G63" i="13"/>
  <c r="H63" i="13" s="1"/>
  <c r="G61" i="13"/>
  <c r="H61" i="13" s="1"/>
  <c r="D51" i="13"/>
  <c r="G62" i="11"/>
  <c r="H62" i="11" s="1"/>
  <c r="G67" i="11"/>
  <c r="H67" i="11" s="1"/>
  <c r="G61" i="11"/>
  <c r="H61" i="11" s="1"/>
  <c r="G63" i="11"/>
  <c r="H63" i="11" s="1"/>
  <c r="G70" i="11"/>
  <c r="H70" i="11" s="1"/>
  <c r="G65" i="11"/>
  <c r="H65" i="11" s="1"/>
  <c r="D51" i="11"/>
  <c r="G71" i="11"/>
  <c r="H71" i="11" s="1"/>
  <c r="G66" i="11"/>
  <c r="H66" i="11" s="1"/>
  <c r="G69" i="11"/>
  <c r="H69" i="11" s="1"/>
  <c r="G61" i="10"/>
  <c r="H61" i="10" s="1"/>
  <c r="G63" i="10"/>
  <c r="H63" i="10" s="1"/>
  <c r="G67" i="10"/>
  <c r="H67" i="10" s="1"/>
  <c r="G71" i="10"/>
  <c r="H71" i="10" s="1"/>
  <c r="G66" i="10"/>
  <c r="H66" i="10" s="1"/>
  <c r="G62" i="10"/>
  <c r="H62" i="10" s="1"/>
  <c r="D51" i="10"/>
  <c r="G69" i="10"/>
  <c r="H69" i="10" s="1"/>
  <c r="G70" i="10"/>
  <c r="H70" i="10" s="1"/>
  <c r="G65" i="10"/>
  <c r="H65" i="10" s="1"/>
  <c r="H73" i="15" l="1"/>
  <c r="H75" i="15"/>
  <c r="H75" i="14"/>
  <c r="H73" i="14"/>
  <c r="H73" i="13"/>
  <c r="H75" i="13"/>
  <c r="H73" i="11"/>
  <c r="H75" i="11"/>
  <c r="H75" i="10"/>
  <c r="H73" i="10"/>
  <c r="G77" i="15" l="1"/>
  <c r="H74" i="15"/>
  <c r="H74" i="14"/>
  <c r="G77" i="14"/>
  <c r="G77" i="13"/>
  <c r="H74" i="13"/>
  <c r="G77" i="11"/>
  <c r="H74" i="11"/>
  <c r="H74" i="10"/>
  <c r="G77" i="10"/>
</calcChain>
</file>

<file path=xl/sharedStrings.xml><?xml version="1.0" encoding="utf-8"?>
<sst xmlns="http://schemas.openxmlformats.org/spreadsheetml/2006/main" count="511" uniqueCount="107">
  <si>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</si>
  <si>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</si>
  <si>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</si>
  <si>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</si>
  <si>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</si>
  <si>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Ferrous Gluconate, Thiamine Mononitrate BP, Riboflavin, Pyridoxine-HCl, Niacinamide &amp; Cyanocoblamine</t>
  </si>
  <si>
    <t>Laboratory Ref No:</t>
  </si>
  <si>
    <t>Active Ingredient:</t>
  </si>
  <si>
    <t>2015-01-28 12:56:47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</si>
  <si>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</si>
  <si>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</si>
  <si>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</si>
  <si>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</si>
  <si>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</si>
  <si>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</si>
  <si>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</si>
  <si>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</si>
  <si>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</si>
  <si>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</si>
  <si>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</si>
  <si>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Analysed by:</t>
  </si>
  <si>
    <t>Reviewed By:</t>
  </si>
  <si>
    <t>Analysis Report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</si>
  <si>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</si>
  <si>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</si>
  <si>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</si>
  <si>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</si>
  <si>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</si>
  <si>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</si>
  <si>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</si>
  <si>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</si>
  <si>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</si>
  <si>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</si>
  <si>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</si>
  <si>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</si>
  <si>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</si>
  <si>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</si>
  <si>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</si>
  <si>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</si>
  <si>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</si>
  <si>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</si>
  <si>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</si>
  <si>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</si>
  <si>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</si>
  <si>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</si>
  <si>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</si>
  <si>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</si>
  <si>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</si>
  <si>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</si>
  <si>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</si>
  <si>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</si>
  <si>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</si>
  <si>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</si>
  <si>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</si>
  <si>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</si>
  <si>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</si>
  <si>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</si>
  <si>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</si>
  <si>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</si>
  <si>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</si>
  <si>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</si>
  <si>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</si>
  <si>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</si>
  <si>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</si>
  <si>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</si>
  <si>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</si>
  <si>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</si>
  <si>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</si>
  <si>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</si>
  <si>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</si>
  <si>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</si>
  <si>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</si>
  <si>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</si>
  <si>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</si>
  <si>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</si>
  <si>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</si>
  <si>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</si>
  <si>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</si>
  <si>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</si>
  <si>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</si>
  <si>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</si>
  <si>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</si>
  <si>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</si>
  <si>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</si>
  <si>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</si>
  <si>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</si>
  <si>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</si>
  <si>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</si>
  <si>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</si>
  <si>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</si>
  <si>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</si>
  <si>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Niacinamide</t>
  </si>
  <si>
    <t>Pyridoxine-HCl</t>
  </si>
  <si>
    <t xml:space="preserve"> Pyridoxine-HCl</t>
  </si>
  <si>
    <t>Riboflavin</t>
  </si>
  <si>
    <t>Ferrous Gluconate</t>
  </si>
  <si>
    <t>a</t>
  </si>
  <si>
    <t>Thiamine Nitrate</t>
  </si>
  <si>
    <t>Thiamine Mononitrate</t>
  </si>
  <si>
    <t>HAEMOGLOW SYRUP 200ml</t>
  </si>
  <si>
    <t>NDQD201501047</t>
  </si>
  <si>
    <t>FG-14076</t>
  </si>
  <si>
    <t>T19-1</t>
  </si>
  <si>
    <t>14-0468</t>
  </si>
  <si>
    <t>Pyridoxine HCl</t>
  </si>
  <si>
    <t>P20-1</t>
  </si>
  <si>
    <t>H201410011FM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</si>
</sst>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000000"/>
    <numFmt numFmtId="166" formatCode="0.0000"/>
    <numFmt numFmtId="167" formatCode="0.000"/>
    <numFmt numFmtId="168" formatCode="[$-409]d/mmm/yy;@"/>
    <numFmt numFmtId="169" formatCode="dd\-mmm\-yy"/>
    <numFmt numFmtId="170" formatCode="0.0000\ &quot;mg&quot;"/>
    <numFmt numFmtId="171" formatCode="0.0\ &quot;mL&quot;"/>
    <numFmt numFmtId="172" formatCode="0.0000\ &quot;g&quot;"/>
    <numFmt numFmtId="173" formatCode="0.0\ &quot;mg&quot;"/>
    <numFmt numFmtId="174" formatCode="0.0%"/>
  </numFmts>
  <fonts count="22" x14ac:knownFonts="1">
    <font>
      <sz val="10"/>
      <color rgb="FF000000"/>
      <name val="Arial"/>
    </font>
    <font>
      <sz val="11"/>
      <color rgb="FF000000"/>
      <name val="Calibri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2" borderId="0" xfId="0" applyFill="1"/>
    <xf numFmtId="0" fontId="1" fillId="2" borderId="0" xfId="0" applyFont="1" applyFill="1"/>
    <xf numFmtId="2" fontId="4" fillId="2" borderId="1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6" fillId="2" borderId="0" xfId="0" applyNumberFormat="1" applyFont="1" applyFill="1" applyAlignment="1">
      <alignment horizontal="center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164" fontId="5" fillId="3" borderId="7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wrapText="1"/>
    </xf>
    <xf numFmtId="0" fontId="7" fillId="2" borderId="11" xfId="0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10" fontId="7" fillId="2" borderId="11" xfId="0" applyNumberFormat="1" applyFont="1" applyFill="1" applyBorder="1"/>
    <xf numFmtId="0" fontId="0" fillId="2" borderId="0" xfId="0" applyFill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/>
    <xf numFmtId="0" fontId="5" fillId="2" borderId="13" xfId="0" applyFont="1" applyFill="1" applyBorder="1"/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8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7" fillId="2" borderId="0" xfId="0" applyFont="1" applyFill="1"/>
    <xf numFmtId="0" fontId="2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171" fontId="13" fillId="2" borderId="0" xfId="0" applyNumberFormat="1" applyFont="1" applyFill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166" fontId="19" fillId="3" borderId="39" xfId="0" applyNumberFormat="1" applyFont="1" applyFill="1" applyBorder="1" applyAlignment="1" applyProtection="1">
      <alignment horizontal="center"/>
      <protection locked="0"/>
    </xf>
    <xf numFmtId="166" fontId="19" fillId="3" borderId="8" xfId="0" applyNumberFormat="1" applyFont="1" applyFill="1" applyBorder="1" applyAlignment="1" applyProtection="1">
      <alignment horizontal="center"/>
      <protection locked="0"/>
    </xf>
    <xf numFmtId="166" fontId="12" fillId="2" borderId="27" xfId="0" applyNumberFormat="1" applyFont="1" applyFill="1" applyBorder="1" applyAlignment="1">
      <alignment horizontal="center"/>
    </xf>
    <xf numFmtId="166" fontId="12" fillId="2" borderId="32" xfId="0" applyNumberFormat="1" applyFont="1" applyFill="1" applyBorder="1" applyAlignment="1">
      <alignment horizontal="center"/>
    </xf>
    <xf numFmtId="166" fontId="12" fillId="2" borderId="33" xfId="0" applyNumberFormat="1" applyFont="1" applyFill="1" applyBorder="1" applyAlignment="1">
      <alignment horizontal="center"/>
    </xf>
    <xf numFmtId="166" fontId="13" fillId="5" borderId="26" xfId="0" applyNumberFormat="1" applyFont="1" applyFill="1" applyBorder="1" applyAlignment="1">
      <alignment horizontal="center"/>
    </xf>
    <xf numFmtId="166" fontId="12" fillId="2" borderId="17" xfId="0" applyNumberFormat="1" applyFont="1" applyFill="1" applyBorder="1" applyAlignment="1">
      <alignment horizontal="center"/>
    </xf>
    <xf numFmtId="166" fontId="12" fillId="2" borderId="28" xfId="0" applyNumberFormat="1" applyFont="1" applyFill="1" applyBorder="1" applyAlignment="1">
      <alignment horizontal="center"/>
    </xf>
    <xf numFmtId="166" fontId="12" fillId="2" borderId="29" xfId="0" applyNumberFormat="1" applyFont="1" applyFill="1" applyBorder="1" applyAlignment="1">
      <alignment horizontal="center"/>
    </xf>
    <xf numFmtId="166" fontId="13" fillId="5" borderId="2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/>
    </xf>
    <xf numFmtId="0" fontId="2" fillId="2" borderId="11" xfId="0" applyFont="1" applyFill="1" applyBorder="1" applyAlignment="1">
      <alignment horizontal="left" vertical="center" wrapText="1"/>
    </xf>
    <xf numFmtId="166" fontId="19" fillId="3" borderId="14" xfId="0" applyNumberFormat="1" applyFont="1" applyFill="1" applyBorder="1" applyAlignment="1" applyProtection="1">
      <alignment horizontal="center"/>
      <protection locked="0"/>
    </xf>
    <xf numFmtId="166" fontId="19" fillId="3" borderId="34" xfId="0" applyNumberFormat="1" applyFont="1" applyFill="1" applyBorder="1" applyAlignment="1" applyProtection="1">
      <alignment horizontal="center"/>
      <protection locked="0"/>
    </xf>
    <xf numFmtId="0" fontId="13" fillId="2" borderId="30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66" fontId="19" fillId="3" borderId="23" xfId="0" applyNumberFormat="1" applyFont="1" applyFill="1" applyBorder="1" applyAlignment="1" applyProtection="1">
      <alignment horizontal="center" vertical="center"/>
      <protection locked="0"/>
    </xf>
    <xf numFmtId="166" fontId="19" fillId="3" borderId="24" xfId="0" applyNumberFormat="1" applyFont="1" applyFill="1" applyBorder="1" applyAlignment="1" applyProtection="1">
      <alignment horizontal="center" vertical="center"/>
      <protection locked="0"/>
    </xf>
    <xf numFmtId="166" fontId="19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2" borderId="3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164" fontId="19" fillId="3" borderId="23" xfId="0" applyNumberFormat="1" applyFont="1" applyFill="1" applyBorder="1" applyAlignment="1" applyProtection="1">
      <alignment horizontal="center" vertical="center"/>
      <protection locked="0"/>
    </xf>
    <xf numFmtId="164" fontId="19" fillId="3" borderId="24" xfId="0" applyNumberFormat="1" applyFont="1" applyFill="1" applyBorder="1" applyAlignment="1" applyProtection="1">
      <alignment horizontal="center" vertical="center"/>
      <protection locked="0"/>
    </xf>
    <xf numFmtId="164" fontId="19" fillId="3" borderId="25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6" zoomScale="55" zoomScaleNormal="75" workbookViewId="0">
      <selection activeCell="B20" sqref="B20"/>
    </sheetView>
  </sheetViews>
  <sheetFormatPr defaultRowHeight="19.5" thickBottom="1" x14ac:dyDescent="0.35"/>
  <cols>
    <col min="1" max="1" width="55.42578125" style="164" customWidth="1"/>
    <col min="2" max="2" width="33.7109375" style="164" customWidth="1"/>
    <col min="3" max="3" width="42.28515625" style="164" customWidth="1"/>
    <col min="4" max="4" width="30.5703125" style="164" customWidth="1"/>
    <col min="5" max="5" width="35.42578125" style="164" customWidth="1"/>
    <col min="6" max="6" width="30.7109375" style="164" customWidth="1"/>
    <col min="7" max="7" width="35.42578125" style="164" customWidth="1"/>
    <col min="8" max="9" width="30.28515625" style="164" customWidth="1"/>
    <col min="10" max="10" width="30.42578125" style="164" customWidth="1"/>
    <col min="11" max="11" width="21.28515625" style="164" customWidth="1"/>
    <col min="12" max="12" width="9.140625" style="164" customWidth="1"/>
    <col min="13" max="16384" width="9.140625" style="27"/>
  </cols>
  <sheetData>
    <row r="1" spans="1:8" thickBot="1" x14ac:dyDescent="0.35">
      <c r="A1" s="172" t="s">
        <v>0</v>
      </c>
      <c r="B1" s="172"/>
      <c r="C1" s="172"/>
      <c r="D1" s="172"/>
      <c r="E1" s="172"/>
      <c r="F1" s="172"/>
      <c r="G1" s="172"/>
      <c r="H1" s="172"/>
    </row>
    <row r="2" spans="1:8" thickBot="1" x14ac:dyDescent="0.35">
      <c r="A2" s="172"/>
      <c r="B2" s="172"/>
      <c r="C2" s="172"/>
      <c r="D2" s="172"/>
      <c r="E2" s="172"/>
      <c r="F2" s="172"/>
      <c r="G2" s="172"/>
      <c r="H2" s="172"/>
    </row>
    <row r="3" spans="1:8" thickBot="1" x14ac:dyDescent="0.35">
      <c r="A3" s="172"/>
      <c r="B3" s="172"/>
      <c r="C3" s="172"/>
      <c r="D3" s="172"/>
      <c r="E3" s="172"/>
      <c r="F3" s="172"/>
      <c r="G3" s="172"/>
      <c r="H3" s="172"/>
    </row>
    <row r="4" spans="1:8" thickBot="1" x14ac:dyDescent="0.35">
      <c r="A4" s="172"/>
      <c r="B4" s="172"/>
      <c r="C4" s="172"/>
      <c r="D4" s="172"/>
      <c r="E4" s="172"/>
      <c r="F4" s="172"/>
      <c r="G4" s="172"/>
      <c r="H4" s="172"/>
    </row>
    <row r="5" spans="1:8" thickBot="1" x14ac:dyDescent="0.35">
      <c r="A5" s="172"/>
      <c r="B5" s="172"/>
      <c r="C5" s="172"/>
      <c r="D5" s="172"/>
      <c r="E5" s="172"/>
      <c r="F5" s="172"/>
      <c r="G5" s="172"/>
      <c r="H5" s="172"/>
    </row>
    <row r="6" spans="1:8" thickBot="1" x14ac:dyDescent="0.35">
      <c r="A6" s="172"/>
      <c r="B6" s="172"/>
      <c r="C6" s="172"/>
      <c r="D6" s="172"/>
      <c r="E6" s="172"/>
      <c r="F6" s="172"/>
      <c r="G6" s="172"/>
      <c r="H6" s="172"/>
    </row>
    <row r="7" spans="1:8" thickBot="1" x14ac:dyDescent="0.35">
      <c r="A7" s="172"/>
      <c r="B7" s="172"/>
      <c r="C7" s="172"/>
      <c r="D7" s="172"/>
      <c r="E7" s="172"/>
      <c r="F7" s="172"/>
      <c r="G7" s="172"/>
      <c r="H7" s="172"/>
    </row>
    <row r="8" spans="1:8" thickBot="1" x14ac:dyDescent="0.35">
      <c r="A8" s="173" t="s">
        <v>1</v>
      </c>
      <c r="B8" s="173"/>
      <c r="C8" s="173"/>
      <c r="D8" s="173"/>
      <c r="E8" s="173"/>
      <c r="F8" s="173"/>
      <c r="G8" s="173"/>
      <c r="H8" s="173"/>
    </row>
    <row r="9" spans="1:8" thickBot="1" x14ac:dyDescent="0.35">
      <c r="A9" s="173"/>
      <c r="B9" s="173"/>
      <c r="C9" s="173"/>
      <c r="D9" s="173"/>
      <c r="E9" s="173"/>
      <c r="F9" s="173"/>
      <c r="G9" s="173"/>
      <c r="H9" s="173"/>
    </row>
    <row r="10" spans="1:8" thickBot="1" x14ac:dyDescent="0.35">
      <c r="A10" s="173"/>
      <c r="B10" s="173"/>
      <c r="C10" s="173"/>
      <c r="D10" s="173"/>
      <c r="E10" s="173"/>
      <c r="F10" s="173"/>
      <c r="G10" s="173"/>
      <c r="H10" s="173"/>
    </row>
    <row r="11" spans="1:8" thickBot="1" x14ac:dyDescent="0.35">
      <c r="A11" s="173"/>
      <c r="B11" s="173"/>
      <c r="C11" s="173"/>
      <c r="D11" s="173"/>
      <c r="E11" s="173"/>
      <c r="F11" s="173"/>
      <c r="G11" s="173"/>
      <c r="H11" s="173"/>
    </row>
    <row r="12" spans="1:8" thickBot="1" x14ac:dyDescent="0.35">
      <c r="A12" s="173"/>
      <c r="B12" s="173"/>
      <c r="C12" s="173"/>
      <c r="D12" s="173"/>
      <c r="E12" s="173"/>
      <c r="F12" s="173"/>
      <c r="G12" s="173"/>
      <c r="H12" s="173"/>
    </row>
    <row r="13" spans="1:8" thickBot="1" x14ac:dyDescent="0.35">
      <c r="A13" s="173"/>
      <c r="B13" s="173"/>
      <c r="C13" s="173"/>
      <c r="D13" s="173"/>
      <c r="E13" s="173"/>
      <c r="F13" s="173"/>
      <c r="G13" s="173"/>
      <c r="H13" s="173"/>
    </row>
    <row r="14" spans="1:8" thickBot="1" x14ac:dyDescent="0.35">
      <c r="A14" s="173"/>
      <c r="B14" s="173"/>
      <c r="C14" s="173"/>
      <c r="D14" s="173"/>
      <c r="E14" s="173"/>
      <c r="F14" s="173"/>
      <c r="G14" s="173"/>
      <c r="H14" s="173"/>
    </row>
    <row r="15" spans="1:8" ht="19.5" customHeight="1" thickBot="1" x14ac:dyDescent="0.35"/>
    <row r="16" spans="1:8" ht="19.5" customHeight="1" thickBot="1" x14ac:dyDescent="0.35">
      <c r="A16" s="174" t="s">
        <v>2</v>
      </c>
      <c r="B16" s="175"/>
      <c r="C16" s="175"/>
      <c r="D16" s="175"/>
      <c r="E16" s="175"/>
      <c r="F16" s="175"/>
      <c r="G16" s="175"/>
      <c r="H16" s="176"/>
    </row>
    <row r="17" spans="1:14" ht="20.25" customHeight="1" thickBot="1" x14ac:dyDescent="0.35">
      <c r="A17" s="177" t="s">
        <v>22</v>
      </c>
      <c r="B17" s="177"/>
      <c r="C17" s="177"/>
      <c r="D17" s="177"/>
      <c r="E17" s="177"/>
      <c r="F17" s="177"/>
      <c r="G17" s="177"/>
      <c r="H17" s="177"/>
    </row>
    <row r="18" spans="1:14" ht="26.25" customHeight="1" thickBot="1" x14ac:dyDescent="0.45">
      <c r="A18" s="49" t="s">
        <v>4</v>
      </c>
      <c r="B18" s="178" t="s">
        <v>99</v>
      </c>
      <c r="C18" s="178"/>
    </row>
    <row r="19" spans="1:14" ht="26.25" customHeight="1" thickBot="1" x14ac:dyDescent="0.45">
      <c r="A19" s="49" t="s">
        <v>6</v>
      </c>
      <c r="B19" s="165" t="s">
        <v>100</v>
      </c>
      <c r="C19" s="153">
        <v>25</v>
      </c>
    </row>
    <row r="20" spans="1:14" ht="26.25" customHeight="1" thickBot="1" x14ac:dyDescent="0.45">
      <c r="A20" s="49" t="s">
        <v>7</v>
      </c>
      <c r="B20" s="165" t="s">
        <v>97</v>
      </c>
      <c r="C20" s="131"/>
    </row>
    <row r="21" spans="1:14" ht="26.25" customHeight="1" thickBot="1" x14ac:dyDescent="0.45">
      <c r="A21" s="49" t="s">
        <v>9</v>
      </c>
      <c r="B21" s="179" t="s">
        <v>97</v>
      </c>
      <c r="C21" s="179"/>
      <c r="D21" s="179"/>
      <c r="E21" s="179"/>
      <c r="F21" s="179"/>
      <c r="G21" s="179"/>
      <c r="H21" s="179"/>
      <c r="I21" s="17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178" t="s">
        <v>98</v>
      </c>
      <c r="C26" s="178"/>
    </row>
    <row r="27" spans="1:14" ht="26.25" customHeight="1" thickBot="1" x14ac:dyDescent="0.45">
      <c r="A27" s="150" t="s">
        <v>25</v>
      </c>
      <c r="B27" s="179" t="s">
        <v>102</v>
      </c>
      <c r="C27" s="179"/>
    </row>
    <row r="28" spans="1:14" ht="27" customHeight="1" thickBot="1" x14ac:dyDescent="0.45">
      <c r="A28" s="150" t="s">
        <v>26</v>
      </c>
      <c r="B28" s="130">
        <v>99.6</v>
      </c>
    </row>
    <row r="29" spans="1:14" s="4" customFormat="1" ht="27" customHeight="1" thickBot="1" x14ac:dyDescent="0.45">
      <c r="A29" s="150" t="s">
        <v>27</v>
      </c>
      <c r="B29" s="129">
        <v>0</v>
      </c>
      <c r="C29" s="180" t="s">
        <v>28</v>
      </c>
      <c r="D29" s="181"/>
      <c r="E29" s="181"/>
      <c r="F29" s="181"/>
      <c r="G29" s="181"/>
      <c r="H29" s="18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6">
        <f>B28-B29</f>
        <v>99.6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183" t="s">
        <v>31</v>
      </c>
      <c r="D31" s="184"/>
      <c r="E31" s="184"/>
      <c r="F31" s="184"/>
      <c r="G31" s="184"/>
      <c r="H31" s="18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183" t="s">
        <v>33</v>
      </c>
      <c r="D32" s="184"/>
      <c r="E32" s="184"/>
      <c r="F32" s="184"/>
      <c r="G32" s="184"/>
      <c r="H32" s="18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6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50</v>
      </c>
      <c r="C36" s="101"/>
      <c r="D36" s="170" t="s">
        <v>37</v>
      </c>
      <c r="E36" s="171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4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50</v>
      </c>
      <c r="C38" s="66">
        <v>1</v>
      </c>
      <c r="D38" s="135">
        <v>175744468</v>
      </c>
      <c r="E38" s="98">
        <f>IF(ISBLANK(D38),"-",$D$48/$D$45*D38)</f>
        <v>193816200.65499255</v>
      </c>
      <c r="F38" s="135">
        <v>226731900</v>
      </c>
      <c r="G38" s="92">
        <f>IF(ISBLANK(F38),"-",$D$48/$F$45*F38)</f>
        <v>200248478.07839382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1</v>
      </c>
      <c r="C39" s="114">
        <v>2</v>
      </c>
      <c r="D39" s="136">
        <v>175915809</v>
      </c>
      <c r="E39" s="99">
        <f>IF(ISBLANK(D39),"-",$D$48/$D$45*D39)</f>
        <v>194005160.5808118</v>
      </c>
      <c r="F39" s="136">
        <v>226365641</v>
      </c>
      <c r="G39" s="93">
        <f>IF(ISBLANK(F39),"-",$D$48/$F$45*F39)</f>
        <v>199924999.96467221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1</v>
      </c>
      <c r="C40" s="114">
        <v>3</v>
      </c>
      <c r="D40" s="136">
        <v>176106165</v>
      </c>
      <c r="E40" s="99">
        <f>IF(ISBLANK(D40),"-",$D$48/$D$45*D40)</f>
        <v>194215090.81140023</v>
      </c>
      <c r="F40" s="136">
        <v>227090021</v>
      </c>
      <c r="G40" s="93">
        <f>IF(ISBLANK(F40),"-",$D$48/$F$45*F40)</f>
        <v>200564768.75128946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00" t="str">
        <f>IF(ISBLANK(D41),"-",$D$48/$D$45*D41)</f>
        <v>-</v>
      </c>
      <c r="F41" s="137"/>
      <c r="G41" s="94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116">
        <f>AVERAGE(D38:D41)</f>
        <v>175922147.33333334</v>
      </c>
      <c r="E42" s="86">
        <f>AVERAGE(E38:E41)</f>
        <v>194012150.68240151</v>
      </c>
      <c r="F42" s="69">
        <f>AVERAGE(F38:F41)</f>
        <v>226729187.33333334</v>
      </c>
      <c r="G42" s="70">
        <f>AVERAGE(G38:G41)</f>
        <v>200246082.26478517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11.38</v>
      </c>
      <c r="E43" s="101"/>
      <c r="F43" s="138">
        <v>14.21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11.38</v>
      </c>
      <c r="E44" s="115"/>
      <c r="F44" s="71">
        <f>F43*$B$34</f>
        <v>14.21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625</v>
      </c>
      <c r="C45" s="118" t="s">
        <v>54</v>
      </c>
      <c r="D45" s="120">
        <f>D44*$B$30/100</f>
        <v>11.334480000000001</v>
      </c>
      <c r="E45" s="85"/>
      <c r="F45" s="72">
        <f>F44*$B$30/100</f>
        <v>14.15316</v>
      </c>
      <c r="G45" s="85"/>
    </row>
    <row r="46" spans="1:14" ht="19.5" customHeight="1" thickBot="1" x14ac:dyDescent="0.35">
      <c r="A46" s="187" t="s">
        <v>55</v>
      </c>
      <c r="B46" s="188"/>
      <c r="C46" s="118" t="s">
        <v>56</v>
      </c>
      <c r="D46" s="119">
        <f>D45/$B$45</f>
        <v>1.8135168E-2</v>
      </c>
      <c r="E46" s="85"/>
      <c r="F46" s="73">
        <f>F45/$B$45</f>
        <v>2.2645056E-2</v>
      </c>
      <c r="G46" s="85"/>
    </row>
    <row r="47" spans="1:14" ht="27" customHeight="1" thickBot="1" x14ac:dyDescent="0.45">
      <c r="A47" s="189"/>
      <c r="B47" s="190"/>
      <c r="C47" s="118" t="s">
        <v>57</v>
      </c>
      <c r="D47" s="140">
        <v>0.02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12.5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12.5</v>
      </c>
      <c r="E49" s="88"/>
      <c r="F49" s="88"/>
      <c r="G49" s="88"/>
    </row>
    <row r="50" spans="1:12" thickBot="1" x14ac:dyDescent="0.35">
      <c r="C50" s="123" t="s">
        <v>60</v>
      </c>
      <c r="D50" s="124">
        <f>AVERAGE(E38:E41,G38:G41)</f>
        <v>197129116.47359332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1.736314224323305E-2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>Thiamine Nitrate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5</v>
      </c>
      <c r="E56" s="115" t="str">
        <f>B20</f>
        <v>Thiamine Nitrate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v>15</v>
      </c>
      <c r="C58" s="115" t="s">
        <v>69</v>
      </c>
      <c r="D58" s="126">
        <v>18.251525731407053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50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4</v>
      </c>
      <c r="C61" s="191" t="s">
        <v>76</v>
      </c>
      <c r="D61" s="194">
        <v>32.964550000000003</v>
      </c>
      <c r="E61" s="102">
        <v>1</v>
      </c>
      <c r="F61" s="143">
        <v>183414498</v>
      </c>
      <c r="G61" s="111">
        <f>IF(ISBLANK(F61),"-",(F61/$D$50*$D$47*$B$69)*$D$58/$D$61)</f>
        <v>6.4393928728191492</v>
      </c>
      <c r="H61" s="108">
        <f t="shared" ref="H61:H72" si="0">IF(ISBLANK(F61),"-",G61/$D$56)</f>
        <v>1.2878785745638299</v>
      </c>
      <c r="L61" s="53"/>
    </row>
    <row r="62" spans="1:12" s="4" customFormat="1" ht="26.25" customHeight="1" x14ac:dyDescent="0.4">
      <c r="A62" s="62" t="s">
        <v>77</v>
      </c>
      <c r="B62" s="134">
        <v>50</v>
      </c>
      <c r="C62" s="192"/>
      <c r="D62" s="195"/>
      <c r="E62" s="103">
        <v>2</v>
      </c>
      <c r="F62" s="136">
        <v>182692049</v>
      </c>
      <c r="G62" s="112">
        <f>IF(ISBLANK(F62),"-",(F62/$D$50*$D$47*$B$69)*$D$58/$D$61)</f>
        <v>6.4140288313049654</v>
      </c>
      <c r="H62" s="109">
        <f t="shared" si="0"/>
        <v>1.2828057662609931</v>
      </c>
      <c r="L62" s="53"/>
    </row>
    <row r="63" spans="1:12" s="4" customFormat="1" ht="24.75" customHeight="1" thickBot="1" x14ac:dyDescent="0.45">
      <c r="A63" s="62" t="s">
        <v>78</v>
      </c>
      <c r="B63" s="134">
        <v>1</v>
      </c>
      <c r="C63" s="192"/>
      <c r="D63" s="195"/>
      <c r="E63" s="103">
        <v>3</v>
      </c>
      <c r="F63" s="136">
        <v>182318019</v>
      </c>
      <c r="G63" s="112">
        <f>IF(ISBLANK(F63),"-",(F63/$D$50*$D$47*$B$69)*$D$58/$D$61)</f>
        <v>6.4008972297004911</v>
      </c>
      <c r="H63" s="109">
        <f t="shared" si="0"/>
        <v>1.2801794459400981</v>
      </c>
      <c r="L63" s="53"/>
    </row>
    <row r="64" spans="1:12" ht="27" customHeight="1" thickBot="1" x14ac:dyDescent="0.45">
      <c r="A64" s="62" t="s">
        <v>79</v>
      </c>
      <c r="B64" s="134">
        <v>1</v>
      </c>
      <c r="C64" s="193"/>
      <c r="D64" s="196"/>
      <c r="E64" s="104">
        <v>4</v>
      </c>
      <c r="F64" s="144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191" t="s">
        <v>81</v>
      </c>
      <c r="D65" s="194">
        <v>32.863199999999999</v>
      </c>
      <c r="E65" s="82">
        <v>1</v>
      </c>
      <c r="F65" s="136">
        <v>182673411</v>
      </c>
      <c r="G65" s="111">
        <f>IF(ISBLANK(F65),"-",(F65/$D$50*$D$47*$B$69)*$D$58/$D$65)</f>
        <v>6.4331533062747663</v>
      </c>
      <c r="H65" s="108">
        <f t="shared" si="0"/>
        <v>1.2866306612549532</v>
      </c>
    </row>
    <row r="66" spans="1:11" ht="23.25" customHeight="1" thickBot="1" x14ac:dyDescent="0.45">
      <c r="A66" s="62" t="s">
        <v>82</v>
      </c>
      <c r="B66" s="134">
        <v>1</v>
      </c>
      <c r="C66" s="192"/>
      <c r="D66" s="195"/>
      <c r="E66" s="83">
        <v>2</v>
      </c>
      <c r="F66" s="136">
        <v>181943660</v>
      </c>
      <c r="G66" s="112">
        <f>IF(ISBLANK(F66),"-",(F66/$D$50*$D$47*$B$69)*$D$58/$D$65)</f>
        <v>6.407453889853362</v>
      </c>
      <c r="H66" s="109">
        <f t="shared" si="0"/>
        <v>1.2814907779706723</v>
      </c>
    </row>
    <row r="67" spans="1:11" ht="24.75" customHeight="1" thickBot="1" x14ac:dyDescent="0.45">
      <c r="A67" s="62" t="s">
        <v>83</v>
      </c>
      <c r="B67" s="134">
        <v>1</v>
      </c>
      <c r="C67" s="192"/>
      <c r="D67" s="195"/>
      <c r="E67" s="83">
        <v>3</v>
      </c>
      <c r="F67" s="136">
        <v>181002078</v>
      </c>
      <c r="G67" s="112">
        <f>IF(ISBLANK(F67),"-",(F67/$D$50*$D$47*$B$69)*$D$58/$D$65)</f>
        <v>6.3742944862857085</v>
      </c>
      <c r="H67" s="109">
        <f t="shared" si="0"/>
        <v>1.2748588972571417</v>
      </c>
    </row>
    <row r="68" spans="1:11" ht="27" customHeight="1" thickBot="1" x14ac:dyDescent="0.45">
      <c r="A68" s="62" t="s">
        <v>84</v>
      </c>
      <c r="B68" s="134">
        <v>1</v>
      </c>
      <c r="C68" s="193"/>
      <c r="D68" s="196"/>
      <c r="E68" s="84">
        <v>4</v>
      </c>
      <c r="F68" s="144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625</v>
      </c>
      <c r="C69" s="191" t="s">
        <v>86</v>
      </c>
      <c r="D69" s="194">
        <v>33.877800000000001</v>
      </c>
      <c r="E69" s="82">
        <v>1</v>
      </c>
      <c r="F69" s="143">
        <v>188349916</v>
      </c>
      <c r="G69" s="111">
        <f>IF(ISBLANK(F69),"-",(F69/$D$50*$D$47*$B$69)*$D$58/$D$69)</f>
        <v>6.4344087114426181</v>
      </c>
      <c r="H69" s="109">
        <f t="shared" si="0"/>
        <v>1.2868817422885237</v>
      </c>
    </row>
    <row r="70" spans="1:11" ht="22.5" customHeight="1" thickBot="1" x14ac:dyDescent="0.45">
      <c r="A70" s="125" t="s">
        <v>87</v>
      </c>
      <c r="B70" s="145">
        <f>(D47*B69)/D56*D58</f>
        <v>45.628814328517635</v>
      </c>
      <c r="C70" s="192"/>
      <c r="D70" s="195"/>
      <c r="E70" s="83">
        <v>2</v>
      </c>
      <c r="F70" s="136">
        <v>186872489</v>
      </c>
      <c r="G70" s="112">
        <f>IF(ISBLANK(F70),"-",(F70/$D$50*$D$47*$B$69)*$D$58/$D$69)</f>
        <v>6.3839368590457166</v>
      </c>
      <c r="H70" s="109">
        <f t="shared" si="0"/>
        <v>1.2767873718091434</v>
      </c>
    </row>
    <row r="71" spans="1:11" ht="23.25" customHeight="1" thickBot="1" x14ac:dyDescent="0.45">
      <c r="A71" s="187" t="s">
        <v>55</v>
      </c>
      <c r="B71" s="198"/>
      <c r="C71" s="192"/>
      <c r="D71" s="195"/>
      <c r="E71" s="83">
        <v>3</v>
      </c>
      <c r="F71" s="136">
        <v>185653786</v>
      </c>
      <c r="G71" s="112">
        <f>IF(ISBLANK(F71),"-",(F71/$D$50*$D$47*$B$69)*$D$58/$D$69)</f>
        <v>6.3423035343997887</v>
      </c>
      <c r="H71" s="109">
        <f t="shared" si="0"/>
        <v>1.2684607068799578</v>
      </c>
    </row>
    <row r="72" spans="1:11" ht="23.25" customHeight="1" thickBot="1" x14ac:dyDescent="0.45">
      <c r="A72" s="189"/>
      <c r="B72" s="199"/>
      <c r="C72" s="197"/>
      <c r="D72" s="196"/>
      <c r="E72" s="84">
        <v>4</v>
      </c>
      <c r="F72" s="144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1.2806637715805904</v>
      </c>
    </row>
    <row r="74" spans="1:11" ht="26.25" customHeight="1" thickBot="1" x14ac:dyDescent="0.45">
      <c r="C74" s="115"/>
      <c r="D74" s="115"/>
      <c r="E74" s="115"/>
      <c r="F74" s="115"/>
      <c r="G74" s="74" t="s">
        <v>61</v>
      </c>
      <c r="H74" s="147">
        <f>STDEV(H61:H72)/H73</f>
        <v>5.0109998553128574E-3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6"/>
    </row>
    <row r="77" spans="1:11" ht="26.25" customHeight="1" thickBot="1" x14ac:dyDescent="0.45">
      <c r="A77" s="52" t="s">
        <v>88</v>
      </c>
      <c r="B77" s="150" t="s">
        <v>89</v>
      </c>
      <c r="C77" s="186" t="str">
        <f>B20</f>
        <v>Thiamine Nitrate</v>
      </c>
      <c r="D77" s="186"/>
      <c r="E77" s="101" t="s">
        <v>90</v>
      </c>
      <c r="F77" s="101"/>
      <c r="G77" s="151">
        <f>H73</f>
        <v>1.2806637715805904</v>
      </c>
      <c r="H77" s="115"/>
      <c r="I77" s="101"/>
      <c r="J77" s="150"/>
      <c r="K77" s="166"/>
    </row>
    <row r="78" spans="1:11" ht="19.5" customHeight="1" thickBot="1" x14ac:dyDescent="0.35">
      <c r="A78" s="167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6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9" priority="1" operator="greaterThan">
      <formula>0.02</formula>
    </cfRule>
  </conditionalFormatting>
  <conditionalFormatting sqref="H74">
    <cfRule type="cellIs" dxfId="8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7" zoomScale="55" zoomScaleNormal="75" workbookViewId="0">
      <selection activeCell="F33" sqref="F33"/>
    </sheetView>
  </sheetViews>
  <sheetFormatPr defaultRowHeight="19.5" thickBottom="1" x14ac:dyDescent="0.35"/>
  <cols>
    <col min="1" max="1" width="55.42578125" style="164" customWidth="1"/>
    <col min="2" max="2" width="33.7109375" style="164" customWidth="1"/>
    <col min="3" max="3" width="42.28515625" style="164" customWidth="1"/>
    <col min="4" max="4" width="30.5703125" style="164" customWidth="1"/>
    <col min="5" max="5" width="35.42578125" style="164" customWidth="1"/>
    <col min="6" max="6" width="30.7109375" style="164" customWidth="1"/>
    <col min="7" max="7" width="35.42578125" style="164" customWidth="1"/>
    <col min="8" max="9" width="30.28515625" style="164" customWidth="1"/>
    <col min="10" max="10" width="30.42578125" style="164" customWidth="1"/>
    <col min="11" max="11" width="21.28515625" style="164" customWidth="1"/>
    <col min="12" max="12" width="9.140625" style="164" customWidth="1"/>
    <col min="13" max="16384" width="9.140625" style="27"/>
  </cols>
  <sheetData>
    <row r="1" spans="1:8" thickBot="1" x14ac:dyDescent="0.35">
      <c r="A1" s="172" t="s">
        <v>0</v>
      </c>
      <c r="B1" s="172"/>
      <c r="C1" s="172"/>
      <c r="D1" s="172"/>
      <c r="E1" s="172"/>
      <c r="F1" s="172"/>
      <c r="G1" s="172"/>
      <c r="H1" s="172"/>
    </row>
    <row r="2" spans="1:8" thickBot="1" x14ac:dyDescent="0.35">
      <c r="A2" s="172"/>
      <c r="B2" s="172"/>
      <c r="C2" s="172"/>
      <c r="D2" s="172"/>
      <c r="E2" s="172"/>
      <c r="F2" s="172"/>
      <c r="G2" s="172"/>
      <c r="H2" s="172"/>
    </row>
    <row r="3" spans="1:8" thickBot="1" x14ac:dyDescent="0.35">
      <c r="A3" s="172"/>
      <c r="B3" s="172"/>
      <c r="C3" s="172"/>
      <c r="D3" s="172"/>
      <c r="E3" s="172"/>
      <c r="F3" s="172"/>
      <c r="G3" s="172"/>
      <c r="H3" s="172"/>
    </row>
    <row r="4" spans="1:8" thickBot="1" x14ac:dyDescent="0.35">
      <c r="A4" s="172"/>
      <c r="B4" s="172"/>
      <c r="C4" s="172"/>
      <c r="D4" s="172"/>
      <c r="E4" s="172"/>
      <c r="F4" s="172"/>
      <c r="G4" s="172"/>
      <c r="H4" s="172"/>
    </row>
    <row r="5" spans="1:8" thickBot="1" x14ac:dyDescent="0.35">
      <c r="A5" s="172"/>
      <c r="B5" s="172"/>
      <c r="C5" s="172"/>
      <c r="D5" s="172"/>
      <c r="E5" s="172"/>
      <c r="F5" s="172"/>
      <c r="G5" s="172"/>
      <c r="H5" s="172"/>
    </row>
    <row r="6" spans="1:8" thickBot="1" x14ac:dyDescent="0.35">
      <c r="A6" s="172"/>
      <c r="B6" s="172"/>
      <c r="C6" s="172"/>
      <c r="D6" s="172"/>
      <c r="E6" s="172"/>
      <c r="F6" s="172"/>
      <c r="G6" s="172"/>
      <c r="H6" s="172"/>
    </row>
    <row r="7" spans="1:8" thickBot="1" x14ac:dyDescent="0.35">
      <c r="A7" s="172"/>
      <c r="B7" s="172"/>
      <c r="C7" s="172"/>
      <c r="D7" s="172"/>
      <c r="E7" s="172"/>
      <c r="F7" s="172"/>
      <c r="G7" s="172"/>
      <c r="H7" s="172"/>
    </row>
    <row r="8" spans="1:8" thickBot="1" x14ac:dyDescent="0.35">
      <c r="A8" s="173" t="s">
        <v>1</v>
      </c>
      <c r="B8" s="173"/>
      <c r="C8" s="173"/>
      <c r="D8" s="173"/>
      <c r="E8" s="173"/>
      <c r="F8" s="173"/>
      <c r="G8" s="173"/>
      <c r="H8" s="173"/>
    </row>
    <row r="9" spans="1:8" thickBot="1" x14ac:dyDescent="0.35">
      <c r="A9" s="173"/>
      <c r="B9" s="173"/>
      <c r="C9" s="173"/>
      <c r="D9" s="173"/>
      <c r="E9" s="173"/>
      <c r="F9" s="173"/>
      <c r="G9" s="173"/>
      <c r="H9" s="173"/>
    </row>
    <row r="10" spans="1:8" thickBot="1" x14ac:dyDescent="0.35">
      <c r="A10" s="173"/>
      <c r="B10" s="173"/>
      <c r="C10" s="173"/>
      <c r="D10" s="173"/>
      <c r="E10" s="173"/>
      <c r="F10" s="173"/>
      <c r="G10" s="173"/>
      <c r="H10" s="173"/>
    </row>
    <row r="11" spans="1:8" thickBot="1" x14ac:dyDescent="0.35">
      <c r="A11" s="173"/>
      <c r="B11" s="173"/>
      <c r="C11" s="173"/>
      <c r="D11" s="173"/>
      <c r="E11" s="173"/>
      <c r="F11" s="173"/>
      <c r="G11" s="173"/>
      <c r="H11" s="173"/>
    </row>
    <row r="12" spans="1:8" thickBot="1" x14ac:dyDescent="0.35">
      <c r="A12" s="173"/>
      <c r="B12" s="173"/>
      <c r="C12" s="173"/>
      <c r="D12" s="173"/>
      <c r="E12" s="173"/>
      <c r="F12" s="173"/>
      <c r="G12" s="173"/>
      <c r="H12" s="173"/>
    </row>
    <row r="13" spans="1:8" thickBot="1" x14ac:dyDescent="0.35">
      <c r="A13" s="173"/>
      <c r="B13" s="173"/>
      <c r="C13" s="173"/>
      <c r="D13" s="173"/>
      <c r="E13" s="173"/>
      <c r="F13" s="173"/>
      <c r="G13" s="173"/>
      <c r="H13" s="173"/>
    </row>
    <row r="14" spans="1:8" thickBot="1" x14ac:dyDescent="0.35">
      <c r="A14" s="173"/>
      <c r="B14" s="173"/>
      <c r="C14" s="173"/>
      <c r="D14" s="173"/>
      <c r="E14" s="173"/>
      <c r="F14" s="173"/>
      <c r="G14" s="173"/>
      <c r="H14" s="173"/>
    </row>
    <row r="15" spans="1:8" ht="19.5" customHeight="1" thickBot="1" x14ac:dyDescent="0.35"/>
    <row r="16" spans="1:8" ht="19.5" customHeight="1" thickBot="1" x14ac:dyDescent="0.35">
      <c r="A16" s="174" t="s">
        <v>2</v>
      </c>
      <c r="B16" s="175"/>
      <c r="C16" s="175"/>
      <c r="D16" s="175"/>
      <c r="E16" s="175"/>
      <c r="F16" s="175"/>
      <c r="G16" s="175"/>
      <c r="H16" s="176"/>
    </row>
    <row r="17" spans="1:14" ht="20.25" customHeight="1" thickBot="1" x14ac:dyDescent="0.35">
      <c r="A17" s="177" t="s">
        <v>22</v>
      </c>
      <c r="B17" s="177"/>
      <c r="C17" s="177"/>
      <c r="D17" s="177"/>
      <c r="E17" s="177"/>
      <c r="F17" s="177"/>
      <c r="G17" s="177"/>
      <c r="H17" s="177"/>
    </row>
    <row r="18" spans="1:14" ht="26.25" customHeight="1" thickBot="1" x14ac:dyDescent="0.45">
      <c r="A18" s="49" t="s">
        <v>4</v>
      </c>
      <c r="B18" s="178" t="s">
        <v>99</v>
      </c>
      <c r="C18" s="178"/>
    </row>
    <row r="19" spans="1:14" ht="26.25" customHeight="1" thickBot="1" x14ac:dyDescent="0.45">
      <c r="A19" s="49" t="s">
        <v>6</v>
      </c>
      <c r="B19" s="165" t="s">
        <v>100</v>
      </c>
      <c r="C19" s="153">
        <v>25</v>
      </c>
    </row>
    <row r="20" spans="1:14" ht="26.25" customHeight="1" thickBot="1" x14ac:dyDescent="0.45">
      <c r="A20" s="49" t="s">
        <v>7</v>
      </c>
      <c r="B20" s="165" t="s">
        <v>91</v>
      </c>
      <c r="C20" s="131"/>
    </row>
    <row r="21" spans="1:14" ht="26.25" customHeight="1" thickBot="1" x14ac:dyDescent="0.45">
      <c r="A21" s="49" t="s">
        <v>9</v>
      </c>
      <c r="B21" s="179" t="s">
        <v>91</v>
      </c>
      <c r="C21" s="179"/>
      <c r="D21" s="179"/>
      <c r="E21" s="179"/>
      <c r="F21" s="179"/>
      <c r="G21" s="179"/>
      <c r="H21" s="179"/>
      <c r="I21" s="17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178" t="s">
        <v>91</v>
      </c>
      <c r="C26" s="178"/>
    </row>
    <row r="27" spans="1:14" ht="26.25" customHeight="1" thickBot="1" x14ac:dyDescent="0.45">
      <c r="A27" s="150" t="s">
        <v>25</v>
      </c>
      <c r="B27" s="179" t="s">
        <v>103</v>
      </c>
      <c r="C27" s="179"/>
    </row>
    <row r="28" spans="1:14" ht="27" customHeight="1" thickBot="1" x14ac:dyDescent="0.45">
      <c r="A28" s="150" t="s">
        <v>26</v>
      </c>
      <c r="B28" s="130">
        <v>99.4</v>
      </c>
    </row>
    <row r="29" spans="1:14" s="4" customFormat="1" ht="27" customHeight="1" thickBot="1" x14ac:dyDescent="0.45">
      <c r="A29" s="150" t="s">
        <v>27</v>
      </c>
      <c r="B29" s="129">
        <v>0</v>
      </c>
      <c r="C29" s="180" t="s">
        <v>28</v>
      </c>
      <c r="D29" s="181"/>
      <c r="E29" s="181"/>
      <c r="F29" s="181"/>
      <c r="G29" s="181"/>
      <c r="H29" s="18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6">
        <f>B28-B29</f>
        <v>99.4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183" t="s">
        <v>31</v>
      </c>
      <c r="D31" s="184"/>
      <c r="E31" s="184"/>
      <c r="F31" s="184"/>
      <c r="G31" s="184"/>
      <c r="H31" s="18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183" t="s">
        <v>33</v>
      </c>
      <c r="D32" s="184"/>
      <c r="E32" s="184"/>
      <c r="F32" s="184"/>
      <c r="G32" s="184"/>
      <c r="H32" s="18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6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50</v>
      </c>
      <c r="C36" s="101"/>
      <c r="D36" s="170" t="s">
        <v>37</v>
      </c>
      <c r="E36" s="171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1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1</v>
      </c>
      <c r="C38" s="66">
        <v>1</v>
      </c>
      <c r="D38" s="135">
        <v>14203139</v>
      </c>
      <c r="E38" s="98">
        <f>IF(ISBLANK(D38),"-",$D$48/$D$45*D38)</f>
        <v>11471477.387122992</v>
      </c>
      <c r="F38" s="135">
        <v>11042703</v>
      </c>
      <c r="G38" s="92">
        <f>IF(ISBLANK(F38),"-",$D$48/$F$45*F38)</f>
        <v>11069508.92280747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1</v>
      </c>
      <c r="C39" s="114">
        <v>2</v>
      </c>
      <c r="D39" s="136">
        <v>14193224</v>
      </c>
      <c r="E39" s="99">
        <f>IF(ISBLANK(D39),"-",$D$48/$D$45*D39)</f>
        <v>11463469.319449127</v>
      </c>
      <c r="F39" s="136">
        <v>11033436</v>
      </c>
      <c r="G39" s="93">
        <f>IF(ISBLANK(F39),"-",$D$48/$F$45*F39)</f>
        <v>11060219.427365307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1</v>
      </c>
      <c r="C40" s="114">
        <v>3</v>
      </c>
      <c r="D40" s="136">
        <v>14217145</v>
      </c>
      <c r="E40" s="99">
        <f>IF(ISBLANK(D40),"-",$D$48/$D$45*D40)</f>
        <v>11482789.640863806</v>
      </c>
      <c r="F40" s="136">
        <v>11075606</v>
      </c>
      <c r="G40" s="93">
        <f>IF(ISBLANK(F40),"-",$D$48/$F$45*F40)</f>
        <v>11102491.79412866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00" t="str">
        <f>IF(ISBLANK(D41),"-",$D$48/$D$45*D41)</f>
        <v>-</v>
      </c>
      <c r="F41" s="137"/>
      <c r="G41" s="94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116">
        <f>AVERAGE(D38:D41)</f>
        <v>14204502.666666666</v>
      </c>
      <c r="E42" s="86">
        <f>AVERAGE(E38:E41)</f>
        <v>11472578.78247864</v>
      </c>
      <c r="F42" s="69">
        <f>AVERAGE(F38:F41)</f>
        <v>11050581.666666666</v>
      </c>
      <c r="G42" s="70">
        <f>AVERAGE(G38:G41)</f>
        <v>11077406.714767145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31.14</v>
      </c>
      <c r="E43" s="101"/>
      <c r="F43" s="138">
        <v>25.09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31.14</v>
      </c>
      <c r="E44" s="115"/>
      <c r="F44" s="71">
        <f>F43*$B$34</f>
        <v>25.09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50</v>
      </c>
      <c r="C45" s="118" t="s">
        <v>54</v>
      </c>
      <c r="D45" s="120">
        <f>D44*$B$30/100</f>
        <v>30.953160000000004</v>
      </c>
      <c r="E45" s="85"/>
      <c r="F45" s="72">
        <f>F44*$B$30/100</f>
        <v>24.93946</v>
      </c>
      <c r="G45" s="85"/>
    </row>
    <row r="46" spans="1:14" ht="19.5" customHeight="1" thickBot="1" x14ac:dyDescent="0.35">
      <c r="A46" s="187" t="s">
        <v>55</v>
      </c>
      <c r="B46" s="188"/>
      <c r="C46" s="118" t="s">
        <v>56</v>
      </c>
      <c r="D46" s="119">
        <f>D45/$B$45</f>
        <v>0.61906320000000004</v>
      </c>
      <c r="E46" s="85"/>
      <c r="F46" s="73">
        <f>F45/$B$45</f>
        <v>0.49878919999999999</v>
      </c>
      <c r="G46" s="85"/>
    </row>
    <row r="47" spans="1:14" ht="27" customHeight="1" thickBot="1" x14ac:dyDescent="0.45">
      <c r="A47" s="189"/>
      <c r="B47" s="190"/>
      <c r="C47" s="118" t="s">
        <v>57</v>
      </c>
      <c r="D47" s="140">
        <v>0.5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25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25</v>
      </c>
      <c r="E49" s="88"/>
      <c r="F49" s="88"/>
      <c r="G49" s="88"/>
    </row>
    <row r="50" spans="1:12" thickBot="1" x14ac:dyDescent="0.35">
      <c r="C50" s="123" t="s">
        <v>60</v>
      </c>
      <c r="D50" s="124">
        <f>AVERAGE(E38:E41,G38:G41)</f>
        <v>11274992.748622892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1.9244985248645392E-2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>Niacinamide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45</v>
      </c>
      <c r="E56" s="115" t="str">
        <f>B20</f>
        <v>Niacinamide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v>15</v>
      </c>
      <c r="C58" s="115" t="s">
        <v>69</v>
      </c>
      <c r="D58" s="126">
        <v>18.251525731407053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50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1</v>
      </c>
      <c r="C61" s="191" t="s">
        <v>76</v>
      </c>
      <c r="D61" s="200">
        <v>8.9693199999999997</v>
      </c>
      <c r="E61" s="102">
        <v>1</v>
      </c>
      <c r="F61" s="143">
        <v>10805042</v>
      </c>
      <c r="G61" s="111">
        <f>IF(ISBLANK(F61),"-",(F61/$D$50*$D$47*$B$69)*$D$58/$D$61)</f>
        <v>48.751709961670947</v>
      </c>
      <c r="H61" s="108">
        <f t="shared" ref="H61:H72" si="0">IF(ISBLANK(F61),"-",G61/$D$56)</f>
        <v>1.0833713324815766</v>
      </c>
      <c r="L61" s="53"/>
    </row>
    <row r="62" spans="1:12" s="4" customFormat="1" ht="26.25" customHeight="1" x14ac:dyDescent="0.4">
      <c r="A62" s="62" t="s">
        <v>77</v>
      </c>
      <c r="B62" s="134">
        <v>1</v>
      </c>
      <c r="C62" s="192"/>
      <c r="D62" s="201"/>
      <c r="E62" s="103">
        <v>2</v>
      </c>
      <c r="F62" s="136">
        <v>10829713</v>
      </c>
      <c r="G62" s="112">
        <f>IF(ISBLANK(F62),"-",(F62/$D$50*$D$47*$B$69)*$D$58/$D$61)</f>
        <v>48.863024053412964</v>
      </c>
      <c r="H62" s="109">
        <f t="shared" si="0"/>
        <v>1.0858449789647326</v>
      </c>
      <c r="L62" s="53"/>
    </row>
    <row r="63" spans="1:12" s="4" customFormat="1" ht="24.75" customHeight="1" thickBot="1" x14ac:dyDescent="0.45">
      <c r="A63" s="62" t="s">
        <v>78</v>
      </c>
      <c r="B63" s="134">
        <v>1</v>
      </c>
      <c r="C63" s="192"/>
      <c r="D63" s="201"/>
      <c r="E63" s="103">
        <v>3</v>
      </c>
      <c r="F63" s="136">
        <v>10818877</v>
      </c>
      <c r="G63" s="112">
        <f>IF(ISBLANK(F63),"-",(F63/$D$50*$D$47*$B$69)*$D$58/$D$61)</f>
        <v>48.814132662787685</v>
      </c>
      <c r="H63" s="109">
        <f t="shared" si="0"/>
        <v>1.084758503617504</v>
      </c>
      <c r="L63" s="53"/>
    </row>
    <row r="64" spans="1:12" ht="27" customHeight="1" thickBot="1" x14ac:dyDescent="0.45">
      <c r="A64" s="62" t="s">
        <v>79</v>
      </c>
      <c r="B64" s="134">
        <v>1</v>
      </c>
      <c r="C64" s="193"/>
      <c r="D64" s="202"/>
      <c r="E64" s="104">
        <v>4</v>
      </c>
      <c r="F64" s="144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191" t="s">
        <v>81</v>
      </c>
      <c r="D65" s="200">
        <v>9.2215600000000002</v>
      </c>
      <c r="E65" s="82">
        <v>1</v>
      </c>
      <c r="F65" s="136">
        <v>11150668</v>
      </c>
      <c r="G65" s="111">
        <f>IF(ISBLANK(F65),"-",(F65/$D$50*$D$47*$B$69)*$D$58/$D$65)</f>
        <v>48.934978457194333</v>
      </c>
      <c r="H65" s="108">
        <f t="shared" si="0"/>
        <v>1.0874439657154296</v>
      </c>
    </row>
    <row r="66" spans="1:11" ht="23.25" customHeight="1" thickBot="1" x14ac:dyDescent="0.45">
      <c r="A66" s="62" t="s">
        <v>82</v>
      </c>
      <c r="B66" s="134">
        <v>1</v>
      </c>
      <c r="C66" s="192"/>
      <c r="D66" s="201"/>
      <c r="E66" s="83">
        <v>2</v>
      </c>
      <c r="F66" s="136">
        <v>11105626</v>
      </c>
      <c r="G66" s="112">
        <f>IF(ISBLANK(F66),"-",(F66/$D$50*$D$47*$B$69)*$D$58/$D$65)</f>
        <v>48.737310541723353</v>
      </c>
      <c r="H66" s="109">
        <f t="shared" si="0"/>
        <v>1.0830513453716302</v>
      </c>
    </row>
    <row r="67" spans="1:11" ht="24.75" customHeight="1" thickBot="1" x14ac:dyDescent="0.45">
      <c r="A67" s="62" t="s">
        <v>83</v>
      </c>
      <c r="B67" s="134">
        <v>1</v>
      </c>
      <c r="C67" s="192"/>
      <c r="D67" s="201"/>
      <c r="E67" s="83">
        <v>3</v>
      </c>
      <c r="F67" s="136">
        <v>11059231</v>
      </c>
      <c r="G67" s="112">
        <f>IF(ISBLANK(F67),"-",(F67/$D$50*$D$47*$B$69)*$D$58/$D$65)</f>
        <v>48.533704952755812</v>
      </c>
      <c r="H67" s="109">
        <f t="shared" si="0"/>
        <v>1.078526776727907</v>
      </c>
    </row>
    <row r="68" spans="1:11" ht="27" customHeight="1" thickBot="1" x14ac:dyDescent="0.45">
      <c r="A68" s="62" t="s">
        <v>84</v>
      </c>
      <c r="B68" s="134">
        <v>1</v>
      </c>
      <c r="C68" s="193"/>
      <c r="D68" s="202"/>
      <c r="E68" s="84">
        <v>4</v>
      </c>
      <c r="F68" s="144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50</v>
      </c>
      <c r="C69" s="191" t="s">
        <v>86</v>
      </c>
      <c r="D69" s="200">
        <v>8.88842</v>
      </c>
      <c r="E69" s="82">
        <v>1</v>
      </c>
      <c r="F69" s="143">
        <v>10826758</v>
      </c>
      <c r="G69" s="111">
        <f>IF(ISBLANK(F69),"-",(F69/$D$50*$D$47*$B$69)*$D$58/$D$69)</f>
        <v>49.294307974504214</v>
      </c>
      <c r="H69" s="109">
        <f t="shared" si="0"/>
        <v>1.0954290661000936</v>
      </c>
    </row>
    <row r="70" spans="1:11" ht="22.5" customHeight="1" thickBot="1" x14ac:dyDescent="0.45">
      <c r="A70" s="125" t="s">
        <v>87</v>
      </c>
      <c r="B70" s="145">
        <f>(D47*B69)/D56*D58</f>
        <v>10.139736517448362</v>
      </c>
      <c r="C70" s="192"/>
      <c r="D70" s="201"/>
      <c r="E70" s="83">
        <v>2</v>
      </c>
      <c r="F70" s="136">
        <v>10756887</v>
      </c>
      <c r="G70" s="112">
        <f>IF(ISBLANK(F70),"-",(F70/$D$50*$D$47*$B$69)*$D$58/$D$69)</f>
        <v>48.976184802961399</v>
      </c>
      <c r="H70" s="109">
        <f t="shared" si="0"/>
        <v>1.0883596622880312</v>
      </c>
    </row>
    <row r="71" spans="1:11" ht="23.25" customHeight="1" thickBot="1" x14ac:dyDescent="0.45">
      <c r="A71" s="187" t="s">
        <v>55</v>
      </c>
      <c r="B71" s="198"/>
      <c r="C71" s="192"/>
      <c r="D71" s="201"/>
      <c r="E71" s="83">
        <v>3</v>
      </c>
      <c r="F71" s="136">
        <v>10831055</v>
      </c>
      <c r="G71" s="112">
        <f>IF(ISBLANK(F71),"-",(F71/$D$50*$D$47*$B$69)*$D$58/$D$69)</f>
        <v>49.31387224677912</v>
      </c>
      <c r="H71" s="109">
        <f t="shared" si="0"/>
        <v>1.0958638277062027</v>
      </c>
    </row>
    <row r="72" spans="1:11" ht="23.25" customHeight="1" thickBot="1" x14ac:dyDescent="0.45">
      <c r="A72" s="189"/>
      <c r="B72" s="199"/>
      <c r="C72" s="197"/>
      <c r="D72" s="202"/>
      <c r="E72" s="84">
        <v>4</v>
      </c>
      <c r="F72" s="144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1.086961050997012</v>
      </c>
    </row>
    <row r="74" spans="1:11" ht="26.25" customHeight="1" thickBot="1" x14ac:dyDescent="0.45">
      <c r="C74" s="115"/>
      <c r="D74" s="115"/>
      <c r="E74" s="115"/>
      <c r="F74" s="115"/>
      <c r="G74" s="74" t="s">
        <v>61</v>
      </c>
      <c r="H74" s="147">
        <f>STDEV(H61:H72)/H73</f>
        <v>5.2302583550955265E-3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6"/>
    </row>
    <row r="77" spans="1:11" ht="26.25" customHeight="1" thickBot="1" x14ac:dyDescent="0.45">
      <c r="A77" s="52" t="s">
        <v>88</v>
      </c>
      <c r="B77" s="150" t="s">
        <v>89</v>
      </c>
      <c r="C77" s="186" t="str">
        <f>B20</f>
        <v>Niacinamide</v>
      </c>
      <c r="D77" s="186"/>
      <c r="E77" s="101" t="s">
        <v>90</v>
      </c>
      <c r="F77" s="101"/>
      <c r="G77" s="151">
        <f>H73</f>
        <v>1.086961050997012</v>
      </c>
      <c r="H77" s="115"/>
      <c r="I77" s="101"/>
      <c r="J77" s="150"/>
      <c r="K77" s="166"/>
    </row>
    <row r="78" spans="1:11" ht="19.5" customHeight="1" thickBot="1" x14ac:dyDescent="0.35">
      <c r="A78" s="167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6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7" priority="1" operator="greaterThan">
      <formula>0.02</formula>
    </cfRule>
  </conditionalFormatting>
  <conditionalFormatting sqref="H74">
    <cfRule type="cellIs" dxfId="6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37" zoomScale="55" zoomScaleNormal="75" workbookViewId="0">
      <selection activeCell="H34" sqref="H34"/>
    </sheetView>
  </sheetViews>
  <sheetFormatPr defaultRowHeight="19.5" thickBottom="1" x14ac:dyDescent="0.35"/>
  <cols>
    <col min="1" max="1" width="55.42578125" style="164" customWidth="1"/>
    <col min="2" max="2" width="33.7109375" style="164" customWidth="1"/>
    <col min="3" max="3" width="42.28515625" style="164" customWidth="1"/>
    <col min="4" max="4" width="30.5703125" style="164" customWidth="1"/>
    <col min="5" max="5" width="35.42578125" style="164" customWidth="1"/>
    <col min="6" max="6" width="30.7109375" style="164" customWidth="1"/>
    <col min="7" max="7" width="35.42578125" style="164" customWidth="1"/>
    <col min="8" max="9" width="30.28515625" style="164" customWidth="1"/>
    <col min="10" max="10" width="30.42578125" style="164" customWidth="1"/>
    <col min="11" max="11" width="21.28515625" style="164" customWidth="1"/>
    <col min="12" max="12" width="9.140625" style="164" customWidth="1"/>
    <col min="13" max="16384" width="9.140625" style="27"/>
  </cols>
  <sheetData>
    <row r="1" spans="1:8" thickBot="1" x14ac:dyDescent="0.35">
      <c r="A1" s="172" t="s">
        <v>0</v>
      </c>
      <c r="B1" s="172"/>
      <c r="C1" s="172"/>
      <c r="D1" s="172"/>
      <c r="E1" s="172"/>
      <c r="F1" s="172"/>
      <c r="G1" s="172"/>
      <c r="H1" s="172"/>
    </row>
    <row r="2" spans="1:8" thickBot="1" x14ac:dyDescent="0.35">
      <c r="A2" s="172"/>
      <c r="B2" s="172"/>
      <c r="C2" s="172"/>
      <c r="D2" s="172"/>
      <c r="E2" s="172"/>
      <c r="F2" s="172"/>
      <c r="G2" s="172"/>
      <c r="H2" s="172"/>
    </row>
    <row r="3" spans="1:8" thickBot="1" x14ac:dyDescent="0.35">
      <c r="A3" s="172"/>
      <c r="B3" s="172"/>
      <c r="C3" s="172"/>
      <c r="D3" s="172"/>
      <c r="E3" s="172"/>
      <c r="F3" s="172"/>
      <c r="G3" s="172"/>
      <c r="H3" s="172"/>
    </row>
    <row r="4" spans="1:8" thickBot="1" x14ac:dyDescent="0.35">
      <c r="A4" s="172"/>
      <c r="B4" s="172"/>
      <c r="C4" s="172"/>
      <c r="D4" s="172"/>
      <c r="E4" s="172"/>
      <c r="F4" s="172"/>
      <c r="G4" s="172"/>
      <c r="H4" s="172"/>
    </row>
    <row r="5" spans="1:8" thickBot="1" x14ac:dyDescent="0.35">
      <c r="A5" s="172"/>
      <c r="B5" s="172"/>
      <c r="C5" s="172"/>
      <c r="D5" s="172"/>
      <c r="E5" s="172"/>
      <c r="F5" s="172"/>
      <c r="G5" s="172"/>
      <c r="H5" s="172"/>
    </row>
    <row r="6" spans="1:8" thickBot="1" x14ac:dyDescent="0.35">
      <c r="A6" s="172"/>
      <c r="B6" s="172"/>
      <c r="C6" s="172"/>
      <c r="D6" s="172"/>
      <c r="E6" s="172"/>
      <c r="F6" s="172"/>
      <c r="G6" s="172"/>
      <c r="H6" s="172"/>
    </row>
    <row r="7" spans="1:8" thickBot="1" x14ac:dyDescent="0.35">
      <c r="A7" s="172"/>
      <c r="B7" s="172"/>
      <c r="C7" s="172"/>
      <c r="D7" s="172"/>
      <c r="E7" s="172"/>
      <c r="F7" s="172"/>
      <c r="G7" s="172"/>
      <c r="H7" s="172"/>
    </row>
    <row r="8" spans="1:8" thickBot="1" x14ac:dyDescent="0.35">
      <c r="A8" s="173" t="s">
        <v>1</v>
      </c>
      <c r="B8" s="173"/>
      <c r="C8" s="173"/>
      <c r="D8" s="173"/>
      <c r="E8" s="173"/>
      <c r="F8" s="173"/>
      <c r="G8" s="173"/>
      <c r="H8" s="173"/>
    </row>
    <row r="9" spans="1:8" thickBot="1" x14ac:dyDescent="0.35">
      <c r="A9" s="173"/>
      <c r="B9" s="173"/>
      <c r="C9" s="173"/>
      <c r="D9" s="173"/>
      <c r="E9" s="173"/>
      <c r="F9" s="173"/>
      <c r="G9" s="173"/>
      <c r="H9" s="173"/>
    </row>
    <row r="10" spans="1:8" thickBot="1" x14ac:dyDescent="0.35">
      <c r="A10" s="173"/>
      <c r="B10" s="173"/>
      <c r="C10" s="173"/>
      <c r="D10" s="173"/>
      <c r="E10" s="173"/>
      <c r="F10" s="173"/>
      <c r="G10" s="173"/>
      <c r="H10" s="173"/>
    </row>
    <row r="11" spans="1:8" thickBot="1" x14ac:dyDescent="0.35">
      <c r="A11" s="173"/>
      <c r="B11" s="173"/>
      <c r="C11" s="173"/>
      <c r="D11" s="173"/>
      <c r="E11" s="173"/>
      <c r="F11" s="173"/>
      <c r="G11" s="173"/>
      <c r="H11" s="173"/>
    </row>
    <row r="12" spans="1:8" thickBot="1" x14ac:dyDescent="0.35">
      <c r="A12" s="173"/>
      <c r="B12" s="173"/>
      <c r="C12" s="173"/>
      <c r="D12" s="173"/>
      <c r="E12" s="173"/>
      <c r="F12" s="173"/>
      <c r="G12" s="173"/>
      <c r="H12" s="173"/>
    </row>
    <row r="13" spans="1:8" thickBot="1" x14ac:dyDescent="0.35">
      <c r="A13" s="173"/>
      <c r="B13" s="173"/>
      <c r="C13" s="173"/>
      <c r="D13" s="173"/>
      <c r="E13" s="173"/>
      <c r="F13" s="173"/>
      <c r="G13" s="173"/>
      <c r="H13" s="173"/>
    </row>
    <row r="14" spans="1:8" thickBot="1" x14ac:dyDescent="0.35">
      <c r="A14" s="173"/>
      <c r="B14" s="173"/>
      <c r="C14" s="173"/>
      <c r="D14" s="173"/>
      <c r="E14" s="173"/>
      <c r="F14" s="173"/>
      <c r="G14" s="173"/>
      <c r="H14" s="173"/>
    </row>
    <row r="15" spans="1:8" ht="19.5" customHeight="1" thickBot="1" x14ac:dyDescent="0.35"/>
    <row r="16" spans="1:8" ht="19.5" customHeight="1" thickBot="1" x14ac:dyDescent="0.35">
      <c r="A16" s="174" t="s">
        <v>2</v>
      </c>
      <c r="B16" s="175"/>
      <c r="C16" s="175"/>
      <c r="D16" s="175"/>
      <c r="E16" s="175"/>
      <c r="F16" s="175"/>
      <c r="G16" s="175"/>
      <c r="H16" s="176"/>
    </row>
    <row r="17" spans="1:14" ht="20.25" customHeight="1" thickBot="1" x14ac:dyDescent="0.35">
      <c r="A17" s="177" t="s">
        <v>22</v>
      </c>
      <c r="B17" s="177"/>
      <c r="C17" s="177"/>
      <c r="D17" s="177"/>
      <c r="E17" s="177"/>
      <c r="F17" s="177"/>
      <c r="G17" s="177"/>
      <c r="H17" s="177"/>
    </row>
    <row r="18" spans="1:14" ht="26.25" customHeight="1" thickBot="1" x14ac:dyDescent="0.45">
      <c r="A18" s="49" t="s">
        <v>4</v>
      </c>
      <c r="B18" s="178" t="s">
        <v>99</v>
      </c>
      <c r="C18" s="178"/>
    </row>
    <row r="19" spans="1:14" ht="26.25" customHeight="1" thickBot="1" x14ac:dyDescent="0.45">
      <c r="A19" s="49" t="s">
        <v>6</v>
      </c>
      <c r="B19" s="165" t="s">
        <v>100</v>
      </c>
      <c r="C19" s="153">
        <v>25</v>
      </c>
    </row>
    <row r="20" spans="1:14" ht="26.25" customHeight="1" thickBot="1" x14ac:dyDescent="0.45">
      <c r="A20" s="49" t="s">
        <v>7</v>
      </c>
      <c r="B20" s="165" t="s">
        <v>92</v>
      </c>
      <c r="C20" s="131"/>
    </row>
    <row r="21" spans="1:14" ht="26.25" customHeight="1" thickBot="1" x14ac:dyDescent="0.45">
      <c r="A21" s="49" t="s">
        <v>9</v>
      </c>
      <c r="B21" s="179" t="s">
        <v>93</v>
      </c>
      <c r="C21" s="179"/>
      <c r="D21" s="179"/>
      <c r="E21" s="179"/>
      <c r="F21" s="179"/>
      <c r="G21" s="179"/>
      <c r="H21" s="179"/>
      <c r="I21" s="17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178" t="s">
        <v>104</v>
      </c>
      <c r="C26" s="178"/>
    </row>
    <row r="27" spans="1:14" ht="26.25" customHeight="1" thickBot="1" x14ac:dyDescent="0.45">
      <c r="A27" s="150" t="s">
        <v>25</v>
      </c>
      <c r="B27" s="179" t="s">
        <v>105</v>
      </c>
      <c r="C27" s="179"/>
    </row>
    <row r="28" spans="1:14" ht="27" customHeight="1" thickBot="1" x14ac:dyDescent="0.45">
      <c r="A28" s="150" t="s">
        <v>26</v>
      </c>
      <c r="B28" s="130">
        <v>99.76</v>
      </c>
    </row>
    <row r="29" spans="1:14" s="4" customFormat="1" ht="27" customHeight="1" thickBot="1" x14ac:dyDescent="0.45">
      <c r="A29" s="150" t="s">
        <v>27</v>
      </c>
      <c r="B29" s="129">
        <v>0</v>
      </c>
      <c r="C29" s="180" t="s">
        <v>28</v>
      </c>
      <c r="D29" s="181"/>
      <c r="E29" s="181"/>
      <c r="F29" s="181"/>
      <c r="G29" s="181"/>
      <c r="H29" s="18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6">
        <f>B28-B29</f>
        <v>99.76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183" t="s">
        <v>31</v>
      </c>
      <c r="D31" s="184"/>
      <c r="E31" s="184"/>
      <c r="F31" s="184"/>
      <c r="G31" s="184"/>
      <c r="H31" s="18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183" t="s">
        <v>33</v>
      </c>
      <c r="D32" s="184"/>
      <c r="E32" s="184"/>
      <c r="F32" s="184"/>
      <c r="G32" s="184"/>
      <c r="H32" s="18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6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50</v>
      </c>
      <c r="C36" s="101"/>
      <c r="D36" s="170" t="s">
        <v>37</v>
      </c>
      <c r="E36" s="171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1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1</v>
      </c>
      <c r="C38" s="66">
        <v>1</v>
      </c>
      <c r="D38" s="135">
        <v>76420254</v>
      </c>
      <c r="E38" s="98">
        <f>IF(ISBLANK(D38),"-",$D$48/$D$45*D38)</f>
        <v>6041333.1111386577</v>
      </c>
      <c r="F38" s="135">
        <v>84028315</v>
      </c>
      <c r="G38" s="92">
        <f>IF(ISBLANK(F38),"-",$D$48/$F$45*F38)</f>
        <v>6112515.8289910303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1</v>
      </c>
      <c r="C39" s="114">
        <v>2</v>
      </c>
      <c r="D39" s="136">
        <v>76364546</v>
      </c>
      <c r="E39" s="99">
        <f>IF(ISBLANK(D39),"-",$D$48/$D$45*D39)</f>
        <v>6036929.1662766673</v>
      </c>
      <c r="F39" s="136">
        <v>83881345</v>
      </c>
      <c r="G39" s="93">
        <f>IF(ISBLANK(F39),"-",$D$48/$F$45*F39)</f>
        <v>6101824.7131286357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1</v>
      </c>
      <c r="C40" s="114">
        <v>3</v>
      </c>
      <c r="D40" s="136">
        <v>76474040</v>
      </c>
      <c r="E40" s="99">
        <f>IF(ISBLANK(D40),"-",$D$48/$D$45*D40)</f>
        <v>6045585.1140529076</v>
      </c>
      <c r="F40" s="136">
        <v>84127095</v>
      </c>
      <c r="G40" s="93">
        <f>IF(ISBLANK(F40),"-",$D$48/$F$45*F40)</f>
        <v>6119701.4343859227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00" t="str">
        <f>IF(ISBLANK(D41),"-",$D$48/$D$45*D41)</f>
        <v>-</v>
      </c>
      <c r="F41" s="137"/>
      <c r="G41" s="94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116">
        <f>AVERAGE(D38:D41)</f>
        <v>76419613.333333328</v>
      </c>
      <c r="E42" s="86">
        <f>AVERAGE(E38:E41)</f>
        <v>6041282.4638227439</v>
      </c>
      <c r="F42" s="69">
        <f>AVERAGE(F38:F41)</f>
        <v>84012251.666666672</v>
      </c>
      <c r="G42" s="70">
        <f>AVERAGE(G38:G41)</f>
        <v>6111347.3255018629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12.68</v>
      </c>
      <c r="E43" s="101"/>
      <c r="F43" s="138">
        <v>13.78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12.68</v>
      </c>
      <c r="E44" s="115"/>
      <c r="F44" s="71">
        <f>F43*$B$34</f>
        <v>13.78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50</v>
      </c>
      <c r="C45" s="118" t="s">
        <v>54</v>
      </c>
      <c r="D45" s="120">
        <f>D44*$B$30/100</f>
        <v>12.649567999999999</v>
      </c>
      <c r="E45" s="85"/>
      <c r="F45" s="72">
        <f>F44*$B$30/100</f>
        <v>13.746928</v>
      </c>
      <c r="G45" s="85"/>
    </row>
    <row r="46" spans="1:14" ht="19.5" customHeight="1" thickBot="1" x14ac:dyDescent="0.35">
      <c r="A46" s="187" t="s">
        <v>55</v>
      </c>
      <c r="B46" s="188"/>
      <c r="C46" s="118" t="s">
        <v>56</v>
      </c>
      <c r="D46" s="119">
        <f>D45/$B$45</f>
        <v>0.25299136</v>
      </c>
      <c r="E46" s="85"/>
      <c r="F46" s="73">
        <f>F45/$B$45</f>
        <v>0.27493856</v>
      </c>
      <c r="G46" s="85"/>
    </row>
    <row r="47" spans="1:14" ht="27" customHeight="1" thickBot="1" x14ac:dyDescent="0.45">
      <c r="A47" s="189"/>
      <c r="B47" s="190"/>
      <c r="C47" s="118" t="s">
        <v>57</v>
      </c>
      <c r="D47" s="140">
        <v>0.02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1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1</v>
      </c>
      <c r="E49" s="88"/>
      <c r="F49" s="88"/>
      <c r="G49" s="88"/>
    </row>
    <row r="50" spans="1:12" thickBot="1" x14ac:dyDescent="0.35">
      <c r="C50" s="123" t="s">
        <v>60</v>
      </c>
      <c r="D50" s="124">
        <f>AVERAGE(E38:E41,G38:G41)</f>
        <v>6076314.8946623029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6.4005866368296461E-3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 xml:space="preserve"> Pyridoxine-HCl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1.5</v>
      </c>
      <c r="E56" s="115" t="str">
        <f>B20</f>
        <v>Pyridoxine-HCl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v>15</v>
      </c>
      <c r="C58" s="115" t="s">
        <v>69</v>
      </c>
      <c r="D58" s="126">
        <v>18.251525731407053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50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1</v>
      </c>
      <c r="C61" s="191" t="s">
        <v>76</v>
      </c>
      <c r="D61" s="200">
        <v>8.9693199999999997</v>
      </c>
      <c r="E61" s="102">
        <v>1</v>
      </c>
      <c r="F61" s="143">
        <v>5582702</v>
      </c>
      <c r="G61" s="111">
        <f>IF(ISBLANK(F61),"-",(F61/$D$50*$D$47*$B$69)*$D$58/$D$61)</f>
        <v>1.8695790386781108</v>
      </c>
      <c r="H61" s="108">
        <f t="shared" ref="H61:H72" si="0">IF(ISBLANK(F61),"-",G61/$D$56)</f>
        <v>1.2463860257854071</v>
      </c>
      <c r="L61" s="53"/>
    </row>
    <row r="62" spans="1:12" s="4" customFormat="1" ht="26.25" customHeight="1" x14ac:dyDescent="0.4">
      <c r="A62" s="62" t="s">
        <v>77</v>
      </c>
      <c r="B62" s="134">
        <v>1</v>
      </c>
      <c r="C62" s="192"/>
      <c r="D62" s="201"/>
      <c r="E62" s="103">
        <v>2</v>
      </c>
      <c r="F62" s="136">
        <v>5618326</v>
      </c>
      <c r="G62" s="112">
        <f>IF(ISBLANK(F62),"-",(F62/$D$50*$D$47*$B$69)*$D$58/$D$61)</f>
        <v>1.8815090832468284</v>
      </c>
      <c r="H62" s="109">
        <f t="shared" si="0"/>
        <v>1.2543393888312189</v>
      </c>
      <c r="L62" s="53"/>
    </row>
    <row r="63" spans="1:12" s="4" customFormat="1" ht="24.75" customHeight="1" thickBot="1" x14ac:dyDescent="0.45">
      <c r="A63" s="62" t="s">
        <v>78</v>
      </c>
      <c r="B63" s="134">
        <v>1</v>
      </c>
      <c r="C63" s="192"/>
      <c r="D63" s="201"/>
      <c r="E63" s="103">
        <v>3</v>
      </c>
      <c r="F63" s="136">
        <v>5601501</v>
      </c>
      <c r="G63" s="112">
        <f>IF(ISBLANK(F63),"-",(F63/$D$50*$D$47*$B$69)*$D$58/$D$61)</f>
        <v>1.8758745952648874</v>
      </c>
      <c r="H63" s="109">
        <f t="shared" si="0"/>
        <v>1.2505830635099249</v>
      </c>
      <c r="L63" s="53"/>
    </row>
    <row r="64" spans="1:12" ht="27" customHeight="1" thickBot="1" x14ac:dyDescent="0.45">
      <c r="A64" s="62" t="s">
        <v>79</v>
      </c>
      <c r="B64" s="134">
        <v>1</v>
      </c>
      <c r="C64" s="193"/>
      <c r="D64" s="202"/>
      <c r="E64" s="104">
        <v>4</v>
      </c>
      <c r="F64" s="144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191" t="s">
        <v>81</v>
      </c>
      <c r="D65" s="200">
        <v>9.2215600000000002</v>
      </c>
      <c r="E65" s="82">
        <v>1</v>
      </c>
      <c r="F65" s="136">
        <v>5783065</v>
      </c>
      <c r="G65" s="111">
        <f>IF(ISBLANK(F65),"-",(F65/$D$50*$D$47*$B$69)*$D$58/$D$65)</f>
        <v>1.8837036532093208</v>
      </c>
      <c r="H65" s="108">
        <f t="shared" si="0"/>
        <v>1.2558024354728805</v>
      </c>
    </row>
    <row r="66" spans="1:11" ht="23.25" customHeight="1" thickBot="1" x14ac:dyDescent="0.45">
      <c r="A66" s="62" t="s">
        <v>82</v>
      </c>
      <c r="B66" s="134">
        <v>1</v>
      </c>
      <c r="C66" s="192"/>
      <c r="D66" s="201"/>
      <c r="E66" s="83">
        <v>2</v>
      </c>
      <c r="F66" s="136">
        <v>5766090</v>
      </c>
      <c r="G66" s="112">
        <f>IF(ISBLANK(F66),"-",(F66/$D$50*$D$47*$B$69)*$D$58/$D$65)</f>
        <v>1.8781744278741002</v>
      </c>
      <c r="H66" s="109">
        <f t="shared" si="0"/>
        <v>1.2521162852494001</v>
      </c>
    </row>
    <row r="67" spans="1:11" ht="24.75" customHeight="1" thickBot="1" x14ac:dyDescent="0.45">
      <c r="A67" s="62" t="s">
        <v>83</v>
      </c>
      <c r="B67" s="134">
        <v>1</v>
      </c>
      <c r="C67" s="192"/>
      <c r="D67" s="201"/>
      <c r="E67" s="83">
        <v>3</v>
      </c>
      <c r="F67" s="136">
        <v>5723201</v>
      </c>
      <c r="G67" s="112">
        <f>IF(ISBLANK(F67),"-",(F67/$D$50*$D$47*$B$69)*$D$58/$D$65)</f>
        <v>1.8642042985425957</v>
      </c>
      <c r="H67" s="109">
        <f t="shared" si="0"/>
        <v>1.2428028656950638</v>
      </c>
    </row>
    <row r="68" spans="1:11" ht="27" customHeight="1" thickBot="1" x14ac:dyDescent="0.45">
      <c r="A68" s="62" t="s">
        <v>84</v>
      </c>
      <c r="B68" s="134">
        <v>1</v>
      </c>
      <c r="C68" s="193"/>
      <c r="D68" s="202"/>
      <c r="E68" s="84">
        <v>4</v>
      </c>
      <c r="F68" s="144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50</v>
      </c>
      <c r="C69" s="191" t="s">
        <v>86</v>
      </c>
      <c r="D69" s="200">
        <v>8.88842</v>
      </c>
      <c r="E69" s="82">
        <v>1</v>
      </c>
      <c r="F69" s="143">
        <v>5604207</v>
      </c>
      <c r="G69" s="111">
        <f>IF(ISBLANK(F69),"-",(F69/$D$50*$D$47*$B$69)*$D$58/$D$69)</f>
        <v>1.8938627541169313</v>
      </c>
      <c r="H69" s="109">
        <f t="shared" si="0"/>
        <v>1.2625751694112874</v>
      </c>
    </row>
    <row r="70" spans="1:11" ht="22.5" customHeight="1" thickBot="1" x14ac:dyDescent="0.45">
      <c r="A70" s="125" t="s">
        <v>87</v>
      </c>
      <c r="B70" s="145">
        <f>(D47*B69)/D56*D58</f>
        <v>12.167683820938034</v>
      </c>
      <c r="C70" s="192"/>
      <c r="D70" s="201"/>
      <c r="E70" s="83">
        <v>2</v>
      </c>
      <c r="F70" s="136">
        <v>5561505</v>
      </c>
      <c r="G70" s="112">
        <f>IF(ISBLANK(F70),"-",(F70/$D$50*$D$47*$B$69)*$D$58/$D$69)</f>
        <v>1.8794322151796112</v>
      </c>
      <c r="H70" s="109">
        <f t="shared" si="0"/>
        <v>1.2529548101197407</v>
      </c>
    </row>
    <row r="71" spans="1:11" ht="23.25" customHeight="1" thickBot="1" x14ac:dyDescent="0.45">
      <c r="A71" s="187" t="s">
        <v>55</v>
      </c>
      <c r="B71" s="198"/>
      <c r="C71" s="192"/>
      <c r="D71" s="201"/>
      <c r="E71" s="83">
        <v>3</v>
      </c>
      <c r="F71" s="136">
        <v>5622099</v>
      </c>
      <c r="G71" s="112">
        <f>IF(ISBLANK(F71),"-",(F71/$D$50*$D$47*$B$69)*$D$58/$D$69)</f>
        <v>1.8999091032965139</v>
      </c>
      <c r="H71" s="109">
        <f t="shared" si="0"/>
        <v>1.2666060688643426</v>
      </c>
    </row>
    <row r="72" spans="1:11" ht="23.25" customHeight="1" thickBot="1" x14ac:dyDescent="0.45">
      <c r="A72" s="189"/>
      <c r="B72" s="199"/>
      <c r="C72" s="197"/>
      <c r="D72" s="202"/>
      <c r="E72" s="84">
        <v>4</v>
      </c>
      <c r="F72" s="144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1.2537962347710296</v>
      </c>
    </row>
    <row r="74" spans="1:11" ht="26.25" customHeight="1" thickBot="1" x14ac:dyDescent="0.45">
      <c r="C74" s="115"/>
      <c r="D74" s="115"/>
      <c r="E74" s="115"/>
      <c r="F74" s="115"/>
      <c r="G74" s="74" t="s">
        <v>61</v>
      </c>
      <c r="H74" s="147">
        <f>STDEV(H61:H72)/H73</f>
        <v>5.8819768904216823E-3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6"/>
    </row>
    <row r="77" spans="1:11" ht="26.25" customHeight="1" thickBot="1" x14ac:dyDescent="0.45">
      <c r="A77" s="52" t="s">
        <v>88</v>
      </c>
      <c r="B77" s="150" t="s">
        <v>89</v>
      </c>
      <c r="C77" s="186" t="str">
        <f>B20</f>
        <v>Pyridoxine-HCl</v>
      </c>
      <c r="D77" s="186"/>
      <c r="E77" s="101" t="s">
        <v>90</v>
      </c>
      <c r="F77" s="101"/>
      <c r="G77" s="151">
        <f>H73</f>
        <v>1.2537962347710296</v>
      </c>
      <c r="H77" s="115"/>
      <c r="I77" s="101"/>
      <c r="J77" s="150"/>
      <c r="K77" s="166"/>
    </row>
    <row r="78" spans="1:11" ht="19.5" customHeight="1" thickBot="1" x14ac:dyDescent="0.35">
      <c r="A78" s="167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6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5" priority="1" operator="greaterThan">
      <formula>0.02</formula>
    </cfRule>
  </conditionalFormatting>
  <conditionalFormatting sqref="H74">
    <cfRule type="cellIs" dxfId="4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C39" sqref="C39"/>
    </sheetView>
  </sheetViews>
  <sheetFormatPr defaultRowHeight="15" x14ac:dyDescent="0.2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  <col min="16133" max="16384" width="9.140625" style="27"/>
  </cols>
  <sheetData>
    <row r="1" spans="1:7" ht="12.75" customHeight="1" x14ac:dyDescent="0.25">
      <c r="A1" s="203" t="s">
        <v>0</v>
      </c>
      <c r="B1" s="203"/>
      <c r="C1" s="203"/>
      <c r="D1" s="203"/>
      <c r="E1" s="203"/>
      <c r="F1" s="203"/>
      <c r="G1" s="44"/>
    </row>
    <row r="2" spans="1:7" ht="12.75" customHeight="1" x14ac:dyDescent="0.25">
      <c r="A2" s="203"/>
      <c r="B2" s="203"/>
      <c r="C2" s="203"/>
      <c r="D2" s="203"/>
      <c r="E2" s="203"/>
      <c r="F2" s="203"/>
      <c r="G2" s="44"/>
    </row>
    <row r="3" spans="1:7" ht="12.75" customHeight="1" x14ac:dyDescent="0.25">
      <c r="A3" s="203"/>
      <c r="B3" s="203"/>
      <c r="C3" s="203"/>
      <c r="D3" s="203"/>
      <c r="E3" s="203"/>
      <c r="F3" s="203"/>
      <c r="G3" s="44"/>
    </row>
    <row r="4" spans="1:7" ht="12.75" customHeight="1" x14ac:dyDescent="0.25">
      <c r="A4" s="203"/>
      <c r="B4" s="203"/>
      <c r="C4" s="203"/>
      <c r="D4" s="203"/>
      <c r="E4" s="203"/>
      <c r="F4" s="203"/>
      <c r="G4" s="44"/>
    </row>
    <row r="5" spans="1:7" ht="12.75" customHeight="1" x14ac:dyDescent="0.25">
      <c r="A5" s="203"/>
      <c r="B5" s="203"/>
      <c r="C5" s="203"/>
      <c r="D5" s="203"/>
      <c r="E5" s="203"/>
      <c r="F5" s="203"/>
      <c r="G5" s="44"/>
    </row>
    <row r="6" spans="1:7" ht="12.75" customHeight="1" x14ac:dyDescent="0.25">
      <c r="A6" s="203"/>
      <c r="B6" s="203"/>
      <c r="C6" s="203"/>
      <c r="D6" s="203"/>
      <c r="E6" s="203"/>
      <c r="F6" s="203"/>
      <c r="G6" s="44"/>
    </row>
    <row r="7" spans="1:7" ht="12.75" customHeight="1" x14ac:dyDescent="0.25">
      <c r="A7" s="203"/>
      <c r="B7" s="203"/>
      <c r="C7" s="203"/>
      <c r="D7" s="203"/>
      <c r="E7" s="203"/>
      <c r="F7" s="203"/>
      <c r="G7" s="44"/>
    </row>
    <row r="8" spans="1:7" ht="15" customHeight="1" x14ac:dyDescent="0.25">
      <c r="A8" s="204" t="s">
        <v>1</v>
      </c>
      <c r="B8" s="204"/>
      <c r="C8" s="204"/>
      <c r="D8" s="204"/>
      <c r="E8" s="204"/>
      <c r="F8" s="204"/>
      <c r="G8" s="45"/>
    </row>
    <row r="9" spans="1:7" ht="12.75" customHeight="1" x14ac:dyDescent="0.25">
      <c r="A9" s="204"/>
      <c r="B9" s="204"/>
      <c r="C9" s="204"/>
      <c r="D9" s="204"/>
      <c r="E9" s="204"/>
      <c r="F9" s="204"/>
      <c r="G9" s="45"/>
    </row>
    <row r="10" spans="1:7" ht="12.75" customHeight="1" x14ac:dyDescent="0.25">
      <c r="A10" s="204"/>
      <c r="B10" s="204"/>
      <c r="C10" s="204"/>
      <c r="D10" s="204"/>
      <c r="E10" s="204"/>
      <c r="F10" s="204"/>
      <c r="G10" s="45"/>
    </row>
    <row r="11" spans="1:7" ht="12.75" customHeight="1" x14ac:dyDescent="0.25">
      <c r="A11" s="204"/>
      <c r="B11" s="204"/>
      <c r="C11" s="204"/>
      <c r="D11" s="204"/>
      <c r="E11" s="204"/>
      <c r="F11" s="204"/>
      <c r="G11" s="45"/>
    </row>
    <row r="12" spans="1:7" ht="12.75" customHeight="1" x14ac:dyDescent="0.25">
      <c r="A12" s="204"/>
      <c r="B12" s="204"/>
      <c r="C12" s="204"/>
      <c r="D12" s="204"/>
      <c r="E12" s="204"/>
      <c r="F12" s="204"/>
      <c r="G12" s="45"/>
    </row>
    <row r="13" spans="1:7" ht="12.75" customHeight="1" x14ac:dyDescent="0.25">
      <c r="A13" s="204"/>
      <c r="B13" s="204"/>
      <c r="C13" s="204"/>
      <c r="D13" s="204"/>
      <c r="E13" s="204"/>
      <c r="F13" s="204"/>
      <c r="G13" s="45"/>
    </row>
    <row r="14" spans="1:7" ht="12.75" customHeight="1" x14ac:dyDescent="0.25">
      <c r="A14" s="204"/>
      <c r="B14" s="204"/>
      <c r="C14" s="204"/>
      <c r="D14" s="204"/>
      <c r="E14" s="204"/>
      <c r="F14" s="204"/>
      <c r="G14" s="45"/>
    </row>
    <row r="15" spans="1:7" ht="13.5" customHeight="1" thickBot="1" x14ac:dyDescent="0.3"/>
    <row r="16" spans="1:7" ht="19.5" customHeight="1" thickBot="1" x14ac:dyDescent="0.35">
      <c r="A16" s="174" t="s">
        <v>2</v>
      </c>
      <c r="B16" s="175"/>
      <c r="C16" s="175"/>
      <c r="D16" s="175"/>
      <c r="E16" s="175"/>
      <c r="F16" s="176"/>
    </row>
    <row r="17" spans="1:13" ht="18.75" customHeight="1" x14ac:dyDescent="0.25">
      <c r="A17" s="205" t="s">
        <v>3</v>
      </c>
      <c r="B17" s="205"/>
      <c r="C17" s="205"/>
      <c r="D17" s="205"/>
      <c r="E17" s="205"/>
      <c r="F17" s="205"/>
    </row>
    <row r="18" spans="1:13" x14ac:dyDescent="0.25">
      <c r="B18" s="1" t="s">
        <v>99</v>
      </c>
    </row>
    <row r="19" spans="1:13" x14ac:dyDescent="0.25">
      <c r="B19" s="1" t="s">
        <v>100</v>
      </c>
    </row>
    <row r="20" spans="1:13" ht="16.5" customHeight="1" x14ac:dyDescent="0.3">
      <c r="A20" s="31" t="s">
        <v>4</v>
      </c>
      <c r="B20" s="46" t="s">
        <v>5</v>
      </c>
    </row>
    <row r="21" spans="1:13" ht="16.5" customHeight="1" x14ac:dyDescent="0.3">
      <c r="A21" s="31" t="s">
        <v>6</v>
      </c>
      <c r="B21" s="46" t="s">
        <v>5</v>
      </c>
    </row>
    <row r="22" spans="1:13" ht="16.5" customHeight="1" x14ac:dyDescent="0.3">
      <c r="A22" s="31" t="s">
        <v>7</v>
      </c>
      <c r="B22" s="46" t="s">
        <v>8</v>
      </c>
    </row>
    <row r="23" spans="1:13" ht="16.5" customHeight="1" x14ac:dyDescent="0.3">
      <c r="A23" s="31" t="s">
        <v>9</v>
      </c>
      <c r="B23" s="46">
        <v>0</v>
      </c>
    </row>
    <row r="24" spans="1:13" ht="16.5" customHeight="1" x14ac:dyDescent="0.3">
      <c r="A24" s="31" t="s">
        <v>10</v>
      </c>
      <c r="B24" s="47"/>
    </row>
    <row r="25" spans="1:13" ht="16.5" customHeight="1" x14ac:dyDescent="0.3">
      <c r="A25" s="31" t="s">
        <v>11</v>
      </c>
      <c r="B25" s="47"/>
    </row>
    <row r="27" spans="1:13" ht="13.5" customHeight="1" thickBot="1" x14ac:dyDescent="0.3"/>
    <row r="28" spans="1:13" ht="17.25" customHeight="1" thickBot="1" x14ac:dyDescent="0.35">
      <c r="B28" s="2"/>
      <c r="C28" s="3" t="s">
        <v>12</v>
      </c>
      <c r="D28" s="3" t="s">
        <v>13</v>
      </c>
      <c r="E28" s="4"/>
      <c r="F28" s="4"/>
      <c r="G28" s="4"/>
      <c r="H28" s="37"/>
      <c r="I28" s="4"/>
      <c r="J28" s="4"/>
      <c r="K28" s="4"/>
      <c r="L28" s="27"/>
      <c r="M28" s="27"/>
    </row>
    <row r="29" spans="1:13" ht="16.5" customHeight="1" thickBot="1" x14ac:dyDescent="0.3">
      <c r="B29" s="5">
        <v>23.111429999999999</v>
      </c>
      <c r="C29" s="6">
        <v>48.128860000000003</v>
      </c>
      <c r="D29" s="6">
        <v>53.646590000000003</v>
      </c>
      <c r="E29" s="7"/>
      <c r="F29" s="7"/>
      <c r="G29" s="7"/>
      <c r="H29" s="37"/>
      <c r="I29" s="7"/>
      <c r="J29" s="7"/>
      <c r="K29" s="7"/>
      <c r="L29" s="27"/>
      <c r="M29" s="27"/>
    </row>
    <row r="30" spans="1:13" ht="15.75" customHeight="1" x14ac:dyDescent="0.25">
      <c r="B30" s="8"/>
      <c r="C30" s="6">
        <v>48.128309999999999</v>
      </c>
      <c r="D30" s="6">
        <v>53.646070000000002</v>
      </c>
      <c r="E30" s="7"/>
      <c r="F30" s="7"/>
      <c r="G30" s="7"/>
      <c r="H30" s="37"/>
      <c r="I30" s="7"/>
      <c r="J30" s="7"/>
      <c r="K30" s="7"/>
      <c r="L30" s="27"/>
      <c r="M30" s="27"/>
    </row>
    <row r="31" spans="1:13" ht="16.5" customHeight="1" thickBot="1" x14ac:dyDescent="0.3">
      <c r="B31" s="8"/>
      <c r="C31" s="9">
        <v>48.128010000000003</v>
      </c>
      <c r="D31" s="9">
        <v>53.646129999999999</v>
      </c>
      <c r="E31" s="7"/>
      <c r="F31" s="7"/>
      <c r="G31" s="7"/>
      <c r="H31" s="37"/>
      <c r="I31" s="7"/>
      <c r="J31" s="7"/>
      <c r="K31" s="7"/>
      <c r="L31" s="27"/>
      <c r="M31" s="27"/>
    </row>
    <row r="32" spans="1:13" ht="16.5" customHeight="1" thickBot="1" x14ac:dyDescent="0.3">
      <c r="B32" s="8"/>
      <c r="C32" s="10"/>
      <c r="D32" s="11"/>
      <c r="E32" s="7"/>
      <c r="F32" s="7"/>
      <c r="G32" s="7"/>
      <c r="H32" s="37"/>
      <c r="I32" s="7"/>
      <c r="J32" s="7"/>
      <c r="K32" s="7"/>
      <c r="L32" s="27"/>
      <c r="M32" s="27"/>
    </row>
    <row r="33" spans="1:13" ht="17.25" customHeight="1" thickBot="1" x14ac:dyDescent="0.35">
      <c r="B33" s="12">
        <f>AVERAGE(B29:B32)</f>
        <v>23.111429999999999</v>
      </c>
      <c r="C33" s="12">
        <f>AVERAGE(C29:C32)</f>
        <v>48.128393333333328</v>
      </c>
      <c r="D33" s="12">
        <f>AVERAGE(D29:D32)</f>
        <v>53.646263333333337</v>
      </c>
      <c r="E33" s="13"/>
      <c r="F33" s="13"/>
      <c r="G33" s="13"/>
      <c r="H33" s="37"/>
      <c r="I33" s="13"/>
      <c r="J33" s="13"/>
      <c r="K33" s="13"/>
      <c r="L33" s="27"/>
      <c r="M33" s="27"/>
    </row>
    <row r="34" spans="1:13" ht="16.5" customHeight="1" thickBot="1" x14ac:dyDescent="0.3">
      <c r="B34" s="14"/>
      <c r="C34" s="14"/>
      <c r="D34" s="14"/>
      <c r="E34" s="37"/>
      <c r="F34" s="37"/>
      <c r="G34" s="37"/>
      <c r="H34" s="37"/>
      <c r="I34" s="37"/>
      <c r="J34" s="37"/>
      <c r="K34" s="37"/>
      <c r="L34" s="27"/>
      <c r="M34" s="27"/>
    </row>
    <row r="35" spans="1:13" ht="16.5" customHeight="1" thickBot="1" x14ac:dyDescent="0.3">
      <c r="B35" s="15" t="s">
        <v>14</v>
      </c>
      <c r="C35" s="16">
        <f>C33-B33</f>
        <v>25.016963333333329</v>
      </c>
      <c r="D35" s="14"/>
      <c r="E35" s="37"/>
      <c r="F35" s="18"/>
      <c r="G35" s="37"/>
      <c r="H35" s="37"/>
      <c r="I35" s="37"/>
      <c r="J35" s="18"/>
      <c r="K35" s="37"/>
      <c r="L35" s="27"/>
      <c r="M35" s="27"/>
    </row>
    <row r="36" spans="1:13" ht="16.5" customHeight="1" thickBot="1" x14ac:dyDescent="0.3">
      <c r="B36" s="14"/>
      <c r="C36" s="17"/>
      <c r="D36" s="14"/>
      <c r="E36" s="37"/>
      <c r="F36" s="18"/>
      <c r="G36" s="37"/>
      <c r="H36" s="37"/>
      <c r="I36" s="37"/>
      <c r="J36" s="18"/>
      <c r="K36" s="37"/>
      <c r="L36" s="27"/>
      <c r="M36" s="27"/>
    </row>
    <row r="37" spans="1:13" ht="16.5" customHeight="1" thickBot="1" x14ac:dyDescent="0.3">
      <c r="B37" s="15" t="s">
        <v>15</v>
      </c>
      <c r="C37" s="16">
        <f>D33-B33</f>
        <v>30.534833333333339</v>
      </c>
      <c r="D37" s="14"/>
      <c r="E37" s="37"/>
      <c r="F37" s="18"/>
      <c r="G37" s="37"/>
      <c r="H37" s="37"/>
      <c r="I37" s="37"/>
      <c r="J37" s="18"/>
      <c r="K37" s="37"/>
      <c r="L37" s="27"/>
      <c r="M37" s="27"/>
    </row>
    <row r="38" spans="1:13" ht="16.5" customHeight="1" thickBot="1" x14ac:dyDescent="0.3">
      <c r="B38" s="14"/>
      <c r="C38" s="17"/>
      <c r="D38" s="14"/>
      <c r="E38" s="37"/>
      <c r="F38" s="18"/>
      <c r="G38" s="37"/>
      <c r="H38" s="37"/>
      <c r="I38" s="37"/>
      <c r="J38" s="18"/>
      <c r="K38" s="37"/>
      <c r="L38" s="27"/>
      <c r="M38" s="27"/>
    </row>
    <row r="39" spans="1:13" ht="32.25" customHeight="1" thickBot="1" x14ac:dyDescent="0.3">
      <c r="B39" s="19" t="s">
        <v>16</v>
      </c>
      <c r="C39" s="20">
        <f>C37/C35</f>
        <v>1.2205651392008814</v>
      </c>
      <c r="D39" s="14"/>
      <c r="E39" s="22"/>
      <c r="F39" s="21"/>
      <c r="G39" s="37"/>
      <c r="H39" s="37"/>
      <c r="I39" s="22"/>
      <c r="J39" s="21"/>
      <c r="K39" s="37"/>
      <c r="L39" s="27"/>
      <c r="M39" s="27"/>
    </row>
    <row r="40" spans="1:13" ht="14.25" customHeight="1" thickBot="1" x14ac:dyDescent="0.3">
      <c r="A40" s="23"/>
      <c r="B40" s="24"/>
      <c r="C40" s="25"/>
      <c r="D40" s="26"/>
      <c r="E40" s="25"/>
      <c r="G40" s="37"/>
      <c r="H40" s="37"/>
      <c r="I40" s="38"/>
      <c r="J40" s="27"/>
    </row>
    <row r="41" spans="1:13" ht="16.5" customHeight="1" x14ac:dyDescent="0.3">
      <c r="A41" s="32"/>
      <c r="B41" s="28" t="s">
        <v>17</v>
      </c>
      <c r="C41" s="28"/>
      <c r="D41" s="29" t="s">
        <v>18</v>
      </c>
      <c r="E41" s="30"/>
      <c r="F41" s="29" t="s">
        <v>19</v>
      </c>
      <c r="G41" s="37"/>
      <c r="H41" s="37"/>
      <c r="I41" s="38"/>
      <c r="J41" s="27"/>
    </row>
    <row r="42" spans="1:13" ht="59.25" customHeight="1" x14ac:dyDescent="0.3">
      <c r="A42" s="31" t="s">
        <v>20</v>
      </c>
      <c r="B42" s="33"/>
      <c r="C42" s="32"/>
      <c r="D42" s="33"/>
      <c r="E42" s="32"/>
      <c r="F42" s="33"/>
      <c r="G42" s="37"/>
      <c r="H42" s="37"/>
      <c r="I42" s="38"/>
      <c r="J42" s="27"/>
    </row>
    <row r="43" spans="1:13" ht="59.25" customHeight="1" x14ac:dyDescent="0.3">
      <c r="A43" s="31" t="s">
        <v>21</v>
      </c>
      <c r="B43" s="34"/>
      <c r="C43" s="35"/>
      <c r="D43" s="34"/>
      <c r="E43" s="32"/>
      <c r="F43" s="36"/>
      <c r="G43" s="37"/>
      <c r="H43" s="37"/>
      <c r="I43" s="38"/>
    </row>
    <row r="44" spans="1:13" ht="13.5" customHeight="1" x14ac:dyDescent="0.25">
      <c r="A44" s="37"/>
      <c r="B44" s="37"/>
      <c r="C44" s="37"/>
      <c r="D44" s="38"/>
      <c r="F44" s="37"/>
      <c r="G44" s="37"/>
      <c r="H44" s="37"/>
      <c r="I44" s="38"/>
    </row>
    <row r="45" spans="1:13" ht="13.5" customHeight="1" x14ac:dyDescent="0.25">
      <c r="A45" s="37"/>
      <c r="B45" s="37"/>
      <c r="C45" s="37"/>
      <c r="D45" s="38"/>
      <c r="F45" s="37"/>
      <c r="G45" s="37"/>
      <c r="H45" s="37"/>
      <c r="I45" s="38"/>
    </row>
    <row r="47" spans="1:13" ht="13.5" customHeight="1" x14ac:dyDescent="0.25">
      <c r="A47" s="39"/>
      <c r="B47" s="39"/>
      <c r="C47" s="39"/>
      <c r="F47" s="39"/>
      <c r="G47" s="39"/>
      <c r="H47" s="39"/>
    </row>
    <row r="48" spans="1:13" ht="13.5" customHeight="1" x14ac:dyDescent="0.25">
      <c r="A48" s="40"/>
      <c r="B48" s="40"/>
      <c r="C48" s="40"/>
      <c r="F48" s="40"/>
      <c r="G48" s="40"/>
      <c r="H48" s="40"/>
    </row>
    <row r="49" spans="1:8" x14ac:dyDescent="0.25">
      <c r="B49" s="41"/>
      <c r="C49" s="41"/>
      <c r="G49" s="41"/>
      <c r="H49" s="41"/>
    </row>
    <row r="50" spans="1:8" x14ac:dyDescent="0.25">
      <c r="A50" s="42"/>
      <c r="F50" s="42"/>
    </row>
    <row r="51" spans="1:8" x14ac:dyDescent="0.25">
      <c r="C51" s="43"/>
    </row>
    <row r="52" spans="1:8" x14ac:dyDescent="0.25">
      <c r="C52" s="43"/>
    </row>
    <row r="57" spans="1:8" ht="13.5" customHeight="1" x14ac:dyDescent="0.25">
      <c r="C57" s="37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rowBreaks count="3" manualBreakCount="3">
    <brk id="48" max="16383" man="1"/>
    <brk id="74" max="7" man="1"/>
    <brk id="102" max="7" man="1"/>
  </rowBreaks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22" zoomScale="55" zoomScaleNormal="75" workbookViewId="0">
      <selection activeCell="A8" sqref="A8:H14"/>
    </sheetView>
  </sheetViews>
  <sheetFormatPr defaultRowHeight="19.5" thickBottom="1" x14ac:dyDescent="0.35"/>
  <cols>
    <col min="1" max="1" width="55.42578125" style="164" customWidth="1"/>
    <col min="2" max="2" width="33.7109375" style="164" customWidth="1"/>
    <col min="3" max="3" width="42.28515625" style="164" customWidth="1"/>
    <col min="4" max="4" width="30.5703125" style="164" customWidth="1"/>
    <col min="5" max="5" width="35.42578125" style="164" customWidth="1"/>
    <col min="6" max="6" width="30.7109375" style="164" customWidth="1"/>
    <col min="7" max="7" width="35.42578125" style="164" customWidth="1"/>
    <col min="8" max="9" width="30.28515625" style="164" customWidth="1"/>
    <col min="10" max="10" width="30.42578125" style="164" customWidth="1"/>
    <col min="11" max="11" width="21.28515625" style="164" customWidth="1"/>
    <col min="12" max="12" width="9.140625" style="164" customWidth="1"/>
    <col min="13" max="16384" width="9.140625" style="27"/>
  </cols>
  <sheetData>
    <row r="1" spans="1:8" thickBot="1" x14ac:dyDescent="0.35">
      <c r="A1" s="172" t="s">
        <v>0</v>
      </c>
      <c r="B1" s="172"/>
      <c r="C1" s="172"/>
      <c r="D1" s="172"/>
      <c r="E1" s="172"/>
      <c r="F1" s="172"/>
      <c r="G1" s="172"/>
      <c r="H1" s="172"/>
    </row>
    <row r="2" spans="1:8" thickBot="1" x14ac:dyDescent="0.35">
      <c r="A2" s="172"/>
      <c r="B2" s="172"/>
      <c r="C2" s="172"/>
      <c r="D2" s="172"/>
      <c r="E2" s="172"/>
      <c r="F2" s="172"/>
      <c r="G2" s="172"/>
      <c r="H2" s="172"/>
    </row>
    <row r="3" spans="1:8" thickBot="1" x14ac:dyDescent="0.35">
      <c r="A3" s="172"/>
      <c r="B3" s="172"/>
      <c r="C3" s="172"/>
      <c r="D3" s="172"/>
      <c r="E3" s="172"/>
      <c r="F3" s="172"/>
      <c r="G3" s="172"/>
      <c r="H3" s="172"/>
    </row>
    <row r="4" spans="1:8" thickBot="1" x14ac:dyDescent="0.35">
      <c r="A4" s="172"/>
      <c r="B4" s="172"/>
      <c r="C4" s="172"/>
      <c r="D4" s="172"/>
      <c r="E4" s="172"/>
      <c r="F4" s="172"/>
      <c r="G4" s="172"/>
      <c r="H4" s="172"/>
    </row>
    <row r="5" spans="1:8" thickBot="1" x14ac:dyDescent="0.35">
      <c r="A5" s="172"/>
      <c r="B5" s="172"/>
      <c r="C5" s="172"/>
      <c r="D5" s="172"/>
      <c r="E5" s="172"/>
      <c r="F5" s="172"/>
      <c r="G5" s="172"/>
      <c r="H5" s="172"/>
    </row>
    <row r="6" spans="1:8" thickBot="1" x14ac:dyDescent="0.35">
      <c r="A6" s="172"/>
      <c r="B6" s="172"/>
      <c r="C6" s="172"/>
      <c r="D6" s="172"/>
      <c r="E6" s="172"/>
      <c r="F6" s="172"/>
      <c r="G6" s="172"/>
      <c r="H6" s="172"/>
    </row>
    <row r="7" spans="1:8" thickBot="1" x14ac:dyDescent="0.35">
      <c r="A7" s="172"/>
      <c r="B7" s="172"/>
      <c r="C7" s="172"/>
      <c r="D7" s="172"/>
      <c r="E7" s="172"/>
      <c r="F7" s="172"/>
      <c r="G7" s="172"/>
      <c r="H7" s="172"/>
    </row>
    <row r="8" spans="1:8" thickBot="1" x14ac:dyDescent="0.35">
      <c r="A8" s="173" t="s">
        <v>1</v>
      </c>
      <c r="B8" s="173"/>
      <c r="C8" s="173"/>
      <c r="D8" s="173"/>
      <c r="E8" s="173"/>
      <c r="F8" s="173"/>
      <c r="G8" s="173"/>
      <c r="H8" s="173"/>
    </row>
    <row r="9" spans="1:8" thickBot="1" x14ac:dyDescent="0.35">
      <c r="A9" s="173"/>
      <c r="B9" s="173"/>
      <c r="C9" s="173"/>
      <c r="D9" s="173"/>
      <c r="E9" s="173"/>
      <c r="F9" s="173"/>
      <c r="G9" s="173"/>
      <c r="H9" s="173"/>
    </row>
    <row r="10" spans="1:8" thickBot="1" x14ac:dyDescent="0.35">
      <c r="A10" s="173"/>
      <c r="B10" s="173"/>
      <c r="C10" s="173"/>
      <c r="D10" s="173"/>
      <c r="E10" s="173"/>
      <c r="F10" s="173"/>
      <c r="G10" s="173"/>
      <c r="H10" s="173"/>
    </row>
    <row r="11" spans="1:8" thickBot="1" x14ac:dyDescent="0.35">
      <c r="A11" s="173"/>
      <c r="B11" s="173"/>
      <c r="C11" s="173"/>
      <c r="D11" s="173"/>
      <c r="E11" s="173"/>
      <c r="F11" s="173"/>
      <c r="G11" s="173"/>
      <c r="H11" s="173"/>
    </row>
    <row r="12" spans="1:8" thickBot="1" x14ac:dyDescent="0.35">
      <c r="A12" s="173"/>
      <c r="B12" s="173"/>
      <c r="C12" s="173"/>
      <c r="D12" s="173"/>
      <c r="E12" s="173"/>
      <c r="F12" s="173"/>
      <c r="G12" s="173"/>
      <c r="H12" s="173"/>
    </row>
    <row r="13" spans="1:8" thickBot="1" x14ac:dyDescent="0.35">
      <c r="A13" s="173"/>
      <c r="B13" s="173"/>
      <c r="C13" s="173"/>
      <c r="D13" s="173"/>
      <c r="E13" s="173"/>
      <c r="F13" s="173"/>
      <c r="G13" s="173"/>
      <c r="H13" s="173"/>
    </row>
    <row r="14" spans="1:8" thickBot="1" x14ac:dyDescent="0.35">
      <c r="A14" s="173"/>
      <c r="B14" s="173"/>
      <c r="C14" s="173"/>
      <c r="D14" s="173"/>
      <c r="E14" s="173"/>
      <c r="F14" s="173"/>
      <c r="G14" s="173"/>
      <c r="H14" s="173"/>
    </row>
    <row r="15" spans="1:8" ht="19.5" customHeight="1" thickBot="1" x14ac:dyDescent="0.35"/>
    <row r="16" spans="1:8" ht="19.5" customHeight="1" thickBot="1" x14ac:dyDescent="0.35">
      <c r="A16" s="174" t="s">
        <v>2</v>
      </c>
      <c r="B16" s="175"/>
      <c r="C16" s="175"/>
      <c r="D16" s="175"/>
      <c r="E16" s="175"/>
      <c r="F16" s="175"/>
      <c r="G16" s="175"/>
      <c r="H16" s="176"/>
    </row>
    <row r="17" spans="1:14" ht="20.25" customHeight="1" thickBot="1" x14ac:dyDescent="0.35">
      <c r="A17" s="177" t="s">
        <v>22</v>
      </c>
      <c r="B17" s="177"/>
      <c r="C17" s="177"/>
      <c r="D17" s="177"/>
      <c r="E17" s="177"/>
      <c r="F17" s="177"/>
      <c r="G17" s="177"/>
      <c r="H17" s="177"/>
    </row>
    <row r="18" spans="1:14" ht="26.25" customHeight="1" thickBot="1" x14ac:dyDescent="0.45">
      <c r="A18" s="49" t="s">
        <v>4</v>
      </c>
      <c r="B18" s="178" t="s">
        <v>99</v>
      </c>
      <c r="C18" s="178"/>
    </row>
    <row r="19" spans="1:14" ht="26.25" customHeight="1" thickBot="1" x14ac:dyDescent="0.45">
      <c r="A19" s="49" t="s">
        <v>6</v>
      </c>
      <c r="B19" s="165" t="s">
        <v>100</v>
      </c>
      <c r="C19" s="153">
        <v>25</v>
      </c>
    </row>
    <row r="20" spans="1:14" ht="26.25" customHeight="1" thickBot="1" x14ac:dyDescent="0.45">
      <c r="A20" s="49" t="s">
        <v>7</v>
      </c>
      <c r="B20" s="165" t="s">
        <v>94</v>
      </c>
      <c r="C20" s="131"/>
    </row>
    <row r="21" spans="1:14" ht="26.25" customHeight="1" thickBot="1" x14ac:dyDescent="0.45">
      <c r="A21" s="49" t="s">
        <v>9</v>
      </c>
      <c r="B21" s="179" t="s">
        <v>94</v>
      </c>
      <c r="C21" s="179"/>
      <c r="D21" s="179"/>
      <c r="E21" s="179"/>
      <c r="F21" s="179"/>
      <c r="G21" s="179"/>
      <c r="H21" s="179"/>
      <c r="I21" s="17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178" t="s">
        <v>94</v>
      </c>
      <c r="C26" s="178"/>
    </row>
    <row r="27" spans="1:14" ht="26.25" customHeight="1" thickBot="1" x14ac:dyDescent="0.45">
      <c r="A27" s="150" t="s">
        <v>25</v>
      </c>
      <c r="B27" s="179" t="s">
        <v>106</v>
      </c>
      <c r="C27" s="179"/>
    </row>
    <row r="28" spans="1:14" ht="27" customHeight="1" thickBot="1" x14ac:dyDescent="0.45">
      <c r="A28" s="150" t="s">
        <v>26</v>
      </c>
      <c r="B28" s="130">
        <v>99.26</v>
      </c>
    </row>
    <row r="29" spans="1:14" s="4" customFormat="1" ht="27" customHeight="1" thickBot="1" x14ac:dyDescent="0.45">
      <c r="A29" s="150" t="s">
        <v>27</v>
      </c>
      <c r="B29" s="129">
        <v>0</v>
      </c>
      <c r="C29" s="180" t="s">
        <v>28</v>
      </c>
      <c r="D29" s="181"/>
      <c r="E29" s="181"/>
      <c r="F29" s="181"/>
      <c r="G29" s="181"/>
      <c r="H29" s="18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6">
        <f>B28-B29</f>
        <v>99.26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183" t="s">
        <v>31</v>
      </c>
      <c r="D31" s="184"/>
      <c r="E31" s="184"/>
      <c r="F31" s="184"/>
      <c r="G31" s="184"/>
      <c r="H31" s="18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183" t="s">
        <v>33</v>
      </c>
      <c r="D32" s="184"/>
      <c r="E32" s="184"/>
      <c r="F32" s="184"/>
      <c r="G32" s="184"/>
      <c r="H32" s="18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6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20</v>
      </c>
      <c r="C36" s="101"/>
      <c r="D36" s="170" t="s">
        <v>37</v>
      </c>
      <c r="E36" s="171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15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50</v>
      </c>
      <c r="C38" s="66">
        <v>1</v>
      </c>
      <c r="D38" s="135">
        <v>90058981</v>
      </c>
      <c r="E38" s="98">
        <f>IF(ISBLANK(D38),"-",$D$48/$D$45*D38)</f>
        <v>24350613.487742741</v>
      </c>
      <c r="F38" s="135">
        <v>88395754</v>
      </c>
      <c r="G38" s="92">
        <f>IF(ISBLANK(F38),"-",$D$48/$F$45*F38)</f>
        <v>24472316.355651218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1</v>
      </c>
      <c r="C39" s="114">
        <v>2</v>
      </c>
      <c r="D39" s="136">
        <v>90226196</v>
      </c>
      <c r="E39" s="99">
        <f>IF(ISBLANK(D39),"-",$D$48/$D$45*D39)</f>
        <v>24395825.945058383</v>
      </c>
      <c r="F39" s="136">
        <v>87757497</v>
      </c>
      <c r="G39" s="93">
        <f>IF(ISBLANK(F39),"-",$D$48/$F$45*F39)</f>
        <v>24295615.25278819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1</v>
      </c>
      <c r="C40" s="114">
        <v>3</v>
      </c>
      <c r="D40" s="136">
        <v>90406574</v>
      </c>
      <c r="E40" s="99">
        <f>IF(ISBLANK(D40),"-",$D$48/$D$45*D40)</f>
        <v>24444597.482454438</v>
      </c>
      <c r="F40" s="136">
        <v>88138161</v>
      </c>
      <c r="G40" s="93">
        <f>IF(ISBLANK(F40),"-",$D$48/$F$45*F40)</f>
        <v>24401001.873883221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00" t="str">
        <f>IF(ISBLANK(D41),"-",$D$48/$D$45*D41)</f>
        <v>-</v>
      </c>
      <c r="F41" s="137"/>
      <c r="G41" s="94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116">
        <f>AVERAGE(D38:D41)</f>
        <v>90230583.666666672</v>
      </c>
      <c r="E42" s="86">
        <f>AVERAGE(E38:E41)</f>
        <v>24397012.305085186</v>
      </c>
      <c r="F42" s="69">
        <f>AVERAGE(F38:F41)</f>
        <v>88097137.333333328</v>
      </c>
      <c r="G42" s="70">
        <f>AVERAGE(G38:G41)</f>
        <v>24389644.494107544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12.42</v>
      </c>
      <c r="E43" s="101"/>
      <c r="F43" s="138">
        <v>12.13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12.42</v>
      </c>
      <c r="E44" s="115"/>
      <c r="F44" s="71">
        <f>F43*$B$34</f>
        <v>12.13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66.666666666666671</v>
      </c>
      <c r="C45" s="118" t="s">
        <v>54</v>
      </c>
      <c r="D45" s="120">
        <f>D44*$B$30/100</f>
        <v>12.328092000000002</v>
      </c>
      <c r="E45" s="85"/>
      <c r="F45" s="72">
        <f>F44*$B$30/100</f>
        <v>12.040238000000002</v>
      </c>
      <c r="G45" s="85"/>
    </row>
    <row r="46" spans="1:14" ht="19.5" customHeight="1" thickBot="1" x14ac:dyDescent="0.35">
      <c r="A46" s="187" t="s">
        <v>55</v>
      </c>
      <c r="B46" s="188"/>
      <c r="C46" s="118" t="s">
        <v>56</v>
      </c>
      <c r="D46" s="119">
        <f>D45/$B$45</f>
        <v>0.18492138000000002</v>
      </c>
      <c r="E46" s="85"/>
      <c r="F46" s="73">
        <f>F45/$B$45</f>
        <v>0.18060357000000002</v>
      </c>
      <c r="G46" s="85"/>
    </row>
    <row r="47" spans="1:14" ht="27" customHeight="1" thickBot="1" x14ac:dyDescent="0.45">
      <c r="A47" s="189"/>
      <c r="B47" s="190"/>
      <c r="C47" s="118" t="s">
        <v>57</v>
      </c>
      <c r="D47" s="140">
        <v>0.05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3.3333333333333339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3.3333333333333339</v>
      </c>
      <c r="E49" s="88"/>
      <c r="F49" s="88"/>
      <c r="G49" s="88"/>
    </row>
    <row r="50" spans="1:12" thickBot="1" x14ac:dyDescent="0.35">
      <c r="C50" s="123" t="s">
        <v>60</v>
      </c>
      <c r="D50" s="124">
        <f>AVERAGE(E38:E41,G38:G41)</f>
        <v>24393328.399596363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2.6124448431214271E-3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>Riboflavin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5</v>
      </c>
      <c r="E56" s="115" t="str">
        <f>B20</f>
        <v>Riboflavin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v>15</v>
      </c>
      <c r="C58" s="115" t="s">
        <v>69</v>
      </c>
      <c r="D58" s="126">
        <v>18.251525731407053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50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1</v>
      </c>
      <c r="C61" s="191" t="s">
        <v>76</v>
      </c>
      <c r="D61" s="200">
        <v>8.9693199999999997</v>
      </c>
      <c r="E61" s="102">
        <v>1</v>
      </c>
      <c r="F61" s="143">
        <v>27941956</v>
      </c>
      <c r="G61" s="111">
        <f>IF(ISBLANK(F61),"-",(F61/$D$50*$D$47*$B$69)*$D$58/$D$61)</f>
        <v>5.8272735659618808</v>
      </c>
      <c r="H61" s="108">
        <f t="shared" ref="H61:H72" si="0">IF(ISBLANK(F61),"-",G61/$D$56)</f>
        <v>1.1654547131923763</v>
      </c>
      <c r="L61" s="53"/>
    </row>
    <row r="62" spans="1:12" s="4" customFormat="1" ht="26.25" customHeight="1" x14ac:dyDescent="0.4">
      <c r="A62" s="62" t="s">
        <v>77</v>
      </c>
      <c r="B62" s="134">
        <v>1</v>
      </c>
      <c r="C62" s="192"/>
      <c r="D62" s="201"/>
      <c r="E62" s="103">
        <v>2</v>
      </c>
      <c r="F62" s="136">
        <v>28165012</v>
      </c>
      <c r="G62" s="112">
        <f>IF(ISBLANK(F62),"-",(F62/$D$50*$D$47*$B$69)*$D$58/$D$61)</f>
        <v>5.8737917242658009</v>
      </c>
      <c r="H62" s="109">
        <f t="shared" si="0"/>
        <v>1.1747583448531602</v>
      </c>
      <c r="L62" s="53"/>
    </row>
    <row r="63" spans="1:12" s="4" customFormat="1" ht="24.75" customHeight="1" thickBot="1" x14ac:dyDescent="0.45">
      <c r="A63" s="62" t="s">
        <v>78</v>
      </c>
      <c r="B63" s="134">
        <v>1</v>
      </c>
      <c r="C63" s="192"/>
      <c r="D63" s="201"/>
      <c r="E63" s="103">
        <v>3</v>
      </c>
      <c r="F63" s="136">
        <v>27893302</v>
      </c>
      <c r="G63" s="112">
        <f>IF(ISBLANK(F63),"-",(F63/$D$50*$D$47*$B$69)*$D$58/$D$61)</f>
        <v>5.8171268114512689</v>
      </c>
      <c r="H63" s="109">
        <f t="shared" si="0"/>
        <v>1.1634253622902537</v>
      </c>
      <c r="L63" s="53"/>
    </row>
    <row r="64" spans="1:12" ht="27" customHeight="1" thickBot="1" x14ac:dyDescent="0.45">
      <c r="A64" s="62" t="s">
        <v>79</v>
      </c>
      <c r="B64" s="134">
        <v>1</v>
      </c>
      <c r="C64" s="193"/>
      <c r="D64" s="202"/>
      <c r="E64" s="104">
        <v>4</v>
      </c>
      <c r="F64" s="144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191" t="s">
        <v>81</v>
      </c>
      <c r="D65" s="200">
        <v>9.2215600000000002</v>
      </c>
      <c r="E65" s="82">
        <v>1</v>
      </c>
      <c r="F65" s="136">
        <v>28985373</v>
      </c>
      <c r="G65" s="111">
        <f>IF(ISBLANK(F65),"-",(F65/$D$50*$D$47*$B$69)*$D$58/$D$65)</f>
        <v>5.8795301029018177</v>
      </c>
      <c r="H65" s="108">
        <f t="shared" si="0"/>
        <v>1.1759060205803635</v>
      </c>
    </row>
    <row r="66" spans="1:11" ht="23.25" customHeight="1" thickBot="1" x14ac:dyDescent="0.45">
      <c r="A66" s="62" t="s">
        <v>82</v>
      </c>
      <c r="B66" s="134">
        <v>1</v>
      </c>
      <c r="C66" s="192"/>
      <c r="D66" s="201"/>
      <c r="E66" s="83">
        <v>2</v>
      </c>
      <c r="F66" s="136">
        <v>28836650</v>
      </c>
      <c r="G66" s="112">
        <f>IF(ISBLANK(F66),"-",(F66/$D$50*$D$47*$B$69)*$D$58/$D$65)</f>
        <v>5.8493624264156852</v>
      </c>
      <c r="H66" s="109">
        <f t="shared" si="0"/>
        <v>1.169872485283137</v>
      </c>
    </row>
    <row r="67" spans="1:11" ht="24.75" customHeight="1" thickBot="1" x14ac:dyDescent="0.45">
      <c r="A67" s="62" t="s">
        <v>83</v>
      </c>
      <c r="B67" s="134">
        <v>1</v>
      </c>
      <c r="C67" s="192"/>
      <c r="D67" s="201"/>
      <c r="E67" s="83">
        <v>3</v>
      </c>
      <c r="F67" s="136">
        <v>28481768</v>
      </c>
      <c r="G67" s="112">
        <f>IF(ISBLANK(F67),"-",(F67/$D$50*$D$47*$B$69)*$D$58/$D$65)</f>
        <v>5.7773764836445505</v>
      </c>
      <c r="H67" s="109">
        <f t="shared" si="0"/>
        <v>1.1554752967289101</v>
      </c>
    </row>
    <row r="68" spans="1:11" ht="27" customHeight="1" thickBot="1" x14ac:dyDescent="0.45">
      <c r="A68" s="62" t="s">
        <v>84</v>
      </c>
      <c r="B68" s="134">
        <v>1</v>
      </c>
      <c r="C68" s="193"/>
      <c r="D68" s="202"/>
      <c r="E68" s="84">
        <v>4</v>
      </c>
      <c r="F68" s="144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50</v>
      </c>
      <c r="C69" s="191" t="s">
        <v>86</v>
      </c>
      <c r="D69" s="200">
        <v>8.88842</v>
      </c>
      <c r="E69" s="82">
        <v>1</v>
      </c>
      <c r="F69" s="143">
        <v>27993916</v>
      </c>
      <c r="G69" s="111">
        <f>IF(ISBLANK(F69),"-",(F69/$D$50*$D$47*$B$69)*$D$58/$D$69)</f>
        <v>5.8912466838908228</v>
      </c>
      <c r="H69" s="109">
        <f t="shared" si="0"/>
        <v>1.1782493367781646</v>
      </c>
    </row>
    <row r="70" spans="1:11" ht="22.5" customHeight="1" thickBot="1" x14ac:dyDescent="0.45">
      <c r="A70" s="125" t="s">
        <v>87</v>
      </c>
      <c r="B70" s="145">
        <f>(D47*B69)/D56*D58</f>
        <v>9.1257628657035266</v>
      </c>
      <c r="C70" s="192"/>
      <c r="D70" s="201"/>
      <c r="E70" s="83">
        <v>2</v>
      </c>
      <c r="F70" s="136">
        <v>27698818</v>
      </c>
      <c r="G70" s="112">
        <f>IF(ISBLANK(F70),"-",(F70/$D$50*$D$47*$B$69)*$D$58/$D$69)</f>
        <v>5.8291440786703603</v>
      </c>
      <c r="H70" s="109">
        <f t="shared" si="0"/>
        <v>1.1658288157340722</v>
      </c>
    </row>
    <row r="71" spans="1:11" ht="23.25" customHeight="1" thickBot="1" x14ac:dyDescent="0.45">
      <c r="A71" s="187" t="s">
        <v>55</v>
      </c>
      <c r="B71" s="198"/>
      <c r="C71" s="192"/>
      <c r="D71" s="201"/>
      <c r="E71" s="83">
        <v>3</v>
      </c>
      <c r="F71" s="136">
        <v>27974244</v>
      </c>
      <c r="G71" s="112">
        <f>IF(ISBLANK(F71),"-",(F71/$D$50*$D$47*$B$69)*$D$58/$D$69)</f>
        <v>5.887106762746332</v>
      </c>
      <c r="H71" s="109">
        <f t="shared" si="0"/>
        <v>1.1774213525492665</v>
      </c>
    </row>
    <row r="72" spans="1:11" ht="23.25" customHeight="1" thickBot="1" x14ac:dyDescent="0.45">
      <c r="A72" s="189"/>
      <c r="B72" s="199"/>
      <c r="C72" s="197"/>
      <c r="D72" s="202"/>
      <c r="E72" s="84">
        <v>4</v>
      </c>
      <c r="F72" s="144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1.169599080887745</v>
      </c>
    </row>
    <row r="74" spans="1:11" ht="26.25" customHeight="1" thickBot="1" x14ac:dyDescent="0.45">
      <c r="C74" s="115"/>
      <c r="D74" s="115"/>
      <c r="E74" s="115"/>
      <c r="F74" s="115"/>
      <c r="G74" s="74" t="s">
        <v>61</v>
      </c>
      <c r="H74" s="147">
        <f>STDEV(H61:H72)/H73</f>
        <v>6.5636570296790783E-3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6"/>
    </row>
    <row r="77" spans="1:11" ht="26.25" customHeight="1" thickBot="1" x14ac:dyDescent="0.45">
      <c r="A77" s="52" t="s">
        <v>88</v>
      </c>
      <c r="B77" s="150" t="s">
        <v>89</v>
      </c>
      <c r="C77" s="186" t="str">
        <f>B20</f>
        <v>Riboflavin</v>
      </c>
      <c r="D77" s="186"/>
      <c r="E77" s="101" t="s">
        <v>90</v>
      </c>
      <c r="F77" s="101"/>
      <c r="G77" s="151">
        <f>H73</f>
        <v>1.169599080887745</v>
      </c>
      <c r="H77" s="115"/>
      <c r="I77" s="101"/>
      <c r="J77" s="150"/>
      <c r="K77" s="166"/>
    </row>
    <row r="78" spans="1:11" ht="19.5" customHeight="1" thickBot="1" x14ac:dyDescent="0.35">
      <c r="A78" s="167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6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" zoomScale="55" zoomScaleNormal="75" workbookViewId="0">
      <selection activeCell="B19" sqref="B19"/>
    </sheetView>
  </sheetViews>
  <sheetFormatPr defaultRowHeight="19.5" thickBottom="1" x14ac:dyDescent="0.35"/>
  <cols>
    <col min="1" max="1" width="55.42578125" style="164" customWidth="1"/>
    <col min="2" max="2" width="33.7109375" style="164" customWidth="1"/>
    <col min="3" max="3" width="42.28515625" style="164" customWidth="1"/>
    <col min="4" max="4" width="30.5703125" style="164" customWidth="1"/>
    <col min="5" max="5" width="35.42578125" style="164" customWidth="1"/>
    <col min="6" max="6" width="30.7109375" style="164" customWidth="1"/>
    <col min="7" max="7" width="35.42578125" style="164" customWidth="1"/>
    <col min="8" max="9" width="30.28515625" style="164" customWidth="1"/>
    <col min="10" max="10" width="30.42578125" style="164" customWidth="1"/>
    <col min="11" max="11" width="21.28515625" style="164" customWidth="1"/>
    <col min="12" max="12" width="9.140625" style="164" customWidth="1"/>
    <col min="13" max="16384" width="9.140625" style="27"/>
  </cols>
  <sheetData>
    <row r="1" spans="1:8" thickBot="1" x14ac:dyDescent="0.35">
      <c r="A1" s="172" t="s">
        <v>0</v>
      </c>
      <c r="B1" s="172"/>
      <c r="C1" s="172"/>
      <c r="D1" s="172"/>
      <c r="E1" s="172"/>
      <c r="F1" s="172"/>
      <c r="G1" s="172"/>
      <c r="H1" s="172"/>
    </row>
    <row r="2" spans="1:8" thickBot="1" x14ac:dyDescent="0.35">
      <c r="A2" s="172"/>
      <c r="B2" s="172"/>
      <c r="C2" s="172"/>
      <c r="D2" s="172"/>
      <c r="E2" s="172"/>
      <c r="F2" s="172"/>
      <c r="G2" s="172"/>
      <c r="H2" s="172"/>
    </row>
    <row r="3" spans="1:8" thickBot="1" x14ac:dyDescent="0.35">
      <c r="A3" s="172"/>
      <c r="B3" s="172"/>
      <c r="C3" s="172"/>
      <c r="D3" s="172"/>
      <c r="E3" s="172"/>
      <c r="F3" s="172"/>
      <c r="G3" s="172"/>
      <c r="H3" s="172"/>
    </row>
    <row r="4" spans="1:8" thickBot="1" x14ac:dyDescent="0.35">
      <c r="A4" s="172"/>
      <c r="B4" s="172"/>
      <c r="C4" s="172"/>
      <c r="D4" s="172"/>
      <c r="E4" s="172"/>
      <c r="F4" s="172"/>
      <c r="G4" s="172"/>
      <c r="H4" s="172"/>
    </row>
    <row r="5" spans="1:8" thickBot="1" x14ac:dyDescent="0.35">
      <c r="A5" s="172"/>
      <c r="B5" s="172"/>
      <c r="C5" s="172"/>
      <c r="D5" s="172"/>
      <c r="E5" s="172"/>
      <c r="F5" s="172"/>
      <c r="G5" s="172"/>
      <c r="H5" s="172"/>
    </row>
    <row r="6" spans="1:8" thickBot="1" x14ac:dyDescent="0.35">
      <c r="A6" s="172"/>
      <c r="B6" s="172"/>
      <c r="C6" s="172"/>
      <c r="D6" s="172"/>
      <c r="E6" s="172"/>
      <c r="F6" s="172"/>
      <c r="G6" s="172"/>
      <c r="H6" s="172"/>
    </row>
    <row r="7" spans="1:8" thickBot="1" x14ac:dyDescent="0.35">
      <c r="A7" s="172"/>
      <c r="B7" s="172"/>
      <c r="C7" s="172"/>
      <c r="D7" s="172"/>
      <c r="E7" s="172"/>
      <c r="F7" s="172"/>
      <c r="G7" s="172"/>
      <c r="H7" s="172"/>
    </row>
    <row r="8" spans="1:8" thickBot="1" x14ac:dyDescent="0.35">
      <c r="A8" s="173" t="s">
        <v>1</v>
      </c>
      <c r="B8" s="173"/>
      <c r="C8" s="173"/>
      <c r="D8" s="173"/>
      <c r="E8" s="173"/>
      <c r="F8" s="173"/>
      <c r="G8" s="173"/>
      <c r="H8" s="173"/>
    </row>
    <row r="9" spans="1:8" thickBot="1" x14ac:dyDescent="0.35">
      <c r="A9" s="173"/>
      <c r="B9" s="173"/>
      <c r="C9" s="173"/>
      <c r="D9" s="173"/>
      <c r="E9" s="173"/>
      <c r="F9" s="173"/>
      <c r="G9" s="173"/>
      <c r="H9" s="173"/>
    </row>
    <row r="10" spans="1:8" thickBot="1" x14ac:dyDescent="0.35">
      <c r="A10" s="173"/>
      <c r="B10" s="173"/>
      <c r="C10" s="173"/>
      <c r="D10" s="173"/>
      <c r="E10" s="173"/>
      <c r="F10" s="173"/>
      <c r="G10" s="173"/>
      <c r="H10" s="173"/>
    </row>
    <row r="11" spans="1:8" thickBot="1" x14ac:dyDescent="0.35">
      <c r="A11" s="173"/>
      <c r="B11" s="173"/>
      <c r="C11" s="173"/>
      <c r="D11" s="173"/>
      <c r="E11" s="173"/>
      <c r="F11" s="173"/>
      <c r="G11" s="173"/>
      <c r="H11" s="173"/>
    </row>
    <row r="12" spans="1:8" thickBot="1" x14ac:dyDescent="0.35">
      <c r="A12" s="173"/>
      <c r="B12" s="173"/>
      <c r="C12" s="173"/>
      <c r="D12" s="173"/>
      <c r="E12" s="173"/>
      <c r="F12" s="173"/>
      <c r="G12" s="173"/>
      <c r="H12" s="173"/>
    </row>
    <row r="13" spans="1:8" thickBot="1" x14ac:dyDescent="0.35">
      <c r="A13" s="173"/>
      <c r="B13" s="173"/>
      <c r="C13" s="173"/>
      <c r="D13" s="173"/>
      <c r="E13" s="173"/>
      <c r="F13" s="173"/>
      <c r="G13" s="173"/>
      <c r="H13" s="173"/>
    </row>
    <row r="14" spans="1:8" thickBot="1" x14ac:dyDescent="0.35">
      <c r="A14" s="173"/>
      <c r="B14" s="173"/>
      <c r="C14" s="173"/>
      <c r="D14" s="173"/>
      <c r="E14" s="173"/>
      <c r="F14" s="173"/>
      <c r="G14" s="173"/>
      <c r="H14" s="173"/>
    </row>
    <row r="15" spans="1:8" ht="19.5" customHeight="1" thickBot="1" x14ac:dyDescent="0.35"/>
    <row r="16" spans="1:8" ht="19.5" customHeight="1" thickBot="1" x14ac:dyDescent="0.35">
      <c r="A16" s="174" t="s">
        <v>2</v>
      </c>
      <c r="B16" s="175"/>
      <c r="C16" s="175"/>
      <c r="D16" s="175"/>
      <c r="E16" s="175"/>
      <c r="F16" s="175"/>
      <c r="G16" s="175"/>
      <c r="H16" s="176"/>
    </row>
    <row r="17" spans="1:14" ht="20.25" customHeight="1" thickBot="1" x14ac:dyDescent="0.35">
      <c r="A17" s="177" t="s">
        <v>22</v>
      </c>
      <c r="B17" s="177"/>
      <c r="C17" s="177"/>
      <c r="D17" s="177"/>
      <c r="E17" s="177"/>
      <c r="F17" s="177"/>
      <c r="G17" s="177"/>
      <c r="H17" s="177"/>
    </row>
    <row r="18" spans="1:14" ht="26.25" customHeight="1" thickBot="1" x14ac:dyDescent="0.45">
      <c r="A18" s="49" t="s">
        <v>4</v>
      </c>
      <c r="B18" s="178" t="s">
        <v>99</v>
      </c>
      <c r="C18" s="178"/>
    </row>
    <row r="19" spans="1:14" ht="26.25" customHeight="1" thickBot="1" x14ac:dyDescent="0.45">
      <c r="A19" s="49" t="s">
        <v>6</v>
      </c>
      <c r="B19" s="165" t="s">
        <v>100</v>
      </c>
      <c r="C19" s="153">
        <v>25</v>
      </c>
    </row>
    <row r="20" spans="1:14" ht="26.25" customHeight="1" thickBot="1" x14ac:dyDescent="0.45">
      <c r="A20" s="49" t="s">
        <v>7</v>
      </c>
      <c r="B20" s="165" t="s">
        <v>95</v>
      </c>
      <c r="C20" s="131"/>
    </row>
    <row r="21" spans="1:14" ht="26.25" customHeight="1" thickBot="1" x14ac:dyDescent="0.45">
      <c r="A21" s="49" t="s">
        <v>9</v>
      </c>
      <c r="B21" s="179" t="s">
        <v>95</v>
      </c>
      <c r="C21" s="179"/>
      <c r="D21" s="179"/>
      <c r="E21" s="179"/>
      <c r="F21" s="179"/>
      <c r="G21" s="179"/>
      <c r="H21" s="179"/>
      <c r="I21" s="17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178" t="s">
        <v>95</v>
      </c>
      <c r="C26" s="178"/>
    </row>
    <row r="27" spans="1:14" ht="26.25" customHeight="1" thickBot="1" x14ac:dyDescent="0.45">
      <c r="A27" s="150" t="s">
        <v>25</v>
      </c>
      <c r="B27" s="179" t="s">
        <v>101</v>
      </c>
      <c r="C27" s="179"/>
    </row>
    <row r="28" spans="1:14" ht="27" customHeight="1" thickBot="1" x14ac:dyDescent="0.45">
      <c r="A28" s="150" t="s">
        <v>26</v>
      </c>
      <c r="B28" s="130">
        <v>98.01</v>
      </c>
    </row>
    <row r="29" spans="1:14" s="4" customFormat="1" ht="27" customHeight="1" thickBot="1" x14ac:dyDescent="0.45">
      <c r="A29" s="150" t="s">
        <v>27</v>
      </c>
      <c r="B29" s="129">
        <v>0</v>
      </c>
      <c r="C29" s="180" t="s">
        <v>28</v>
      </c>
      <c r="D29" s="181"/>
      <c r="E29" s="181"/>
      <c r="F29" s="181"/>
      <c r="G29" s="181"/>
      <c r="H29" s="18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6">
        <f>B28-B29</f>
        <v>98.01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183" t="s">
        <v>31</v>
      </c>
      <c r="D31" s="184"/>
      <c r="E31" s="184"/>
      <c r="F31" s="184"/>
      <c r="G31" s="184"/>
      <c r="H31" s="18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183" t="s">
        <v>33</v>
      </c>
      <c r="D32" s="184"/>
      <c r="E32" s="184"/>
      <c r="F32" s="184"/>
      <c r="G32" s="184"/>
      <c r="H32" s="18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6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20</v>
      </c>
      <c r="C36" s="101"/>
      <c r="D36" s="170" t="s">
        <v>37</v>
      </c>
      <c r="E36" s="171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4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50</v>
      </c>
      <c r="C38" s="66">
        <v>1</v>
      </c>
      <c r="D38" s="154">
        <v>0.26</v>
      </c>
      <c r="E38" s="156">
        <f>IF(ISBLANK(D38),"-",$D$48/$D$45*D38)</f>
        <v>0.32057116825918536</v>
      </c>
      <c r="F38" s="135">
        <v>0.21959999999999999</v>
      </c>
      <c r="G38" s="160">
        <f>IF(ISBLANK(F38),"-",$D$48/$F$45*F38)</f>
        <v>0.32030359319721374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4</v>
      </c>
      <c r="C39" s="114">
        <v>2</v>
      </c>
      <c r="D39" s="136">
        <v>0.25440000000000002</v>
      </c>
      <c r="E39" s="157">
        <f>IF(ISBLANK(D39),"-",$D$48/$D$45*D39)</f>
        <v>0.31366655848129521</v>
      </c>
      <c r="F39" s="136">
        <v>0.2177</v>
      </c>
      <c r="G39" s="161">
        <f>IF(ISBLANK(F39),"-",$D$48/$F$45*F39)</f>
        <v>0.31753229617046191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50</v>
      </c>
      <c r="C40" s="114">
        <v>3</v>
      </c>
      <c r="D40" s="136">
        <v>0.25509999999999999</v>
      </c>
      <c r="E40" s="157">
        <f>IF(ISBLANK(D40),"-",$D$48/$D$45*D40)</f>
        <v>0.31452963470353146</v>
      </c>
      <c r="F40" s="155">
        <v>0.20899999999999999</v>
      </c>
      <c r="G40" s="161">
        <f>IF(ISBLANK(F40),"-",$D$48/$F$45*F40)</f>
        <v>0.3048426729427034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58" t="str">
        <f>IF(ISBLANK(D41),"-",$D$48/$D$45*D41)</f>
        <v>-</v>
      </c>
      <c r="F41" s="137"/>
      <c r="G41" s="162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116">
        <f>AVERAGE(D38:D41)</f>
        <v>0.25650000000000001</v>
      </c>
      <c r="E42" s="159">
        <f>AVERAGE(E38:E41)</f>
        <v>0.31625578714800401</v>
      </c>
      <c r="F42" s="69">
        <f>AVERAGE(F38:F41)</f>
        <v>0.21543333333333334</v>
      </c>
      <c r="G42" s="163">
        <f>AVERAGE(G38:G41)</f>
        <v>0.31422618743679304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25.86</v>
      </c>
      <c r="E43" s="101"/>
      <c r="F43" s="138">
        <v>21.86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25.86</v>
      </c>
      <c r="E44" s="115"/>
      <c r="F44" s="71">
        <f>F43*$B$34</f>
        <v>21.86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3125</v>
      </c>
      <c r="C45" s="118" t="s">
        <v>54</v>
      </c>
      <c r="D45" s="120">
        <f>D44*$B$30/100</f>
        <v>25.345385999999998</v>
      </c>
      <c r="E45" s="85"/>
      <c r="F45" s="72">
        <f>F44*$B$30/100</f>
        <v>21.424986000000001</v>
      </c>
      <c r="G45" s="85"/>
    </row>
    <row r="46" spans="1:14" ht="19.5" customHeight="1" thickBot="1" x14ac:dyDescent="0.35">
      <c r="A46" s="187" t="s">
        <v>55</v>
      </c>
      <c r="B46" s="188"/>
      <c r="C46" s="118" t="s">
        <v>56</v>
      </c>
      <c r="D46" s="119">
        <f>D45/$B$45</f>
        <v>8.1105235199999993E-3</v>
      </c>
      <c r="E46" s="85"/>
      <c r="F46" s="73">
        <f>F45/$B$45</f>
        <v>6.8559955199999998E-3</v>
      </c>
      <c r="G46" s="85"/>
    </row>
    <row r="47" spans="1:14" ht="27" customHeight="1" thickBot="1" x14ac:dyDescent="0.45">
      <c r="A47" s="189"/>
      <c r="B47" s="190"/>
      <c r="C47" s="118" t="s">
        <v>57</v>
      </c>
      <c r="D47" s="140">
        <v>0.01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31.25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31.25</v>
      </c>
      <c r="E49" s="88"/>
      <c r="F49" s="88"/>
      <c r="G49" s="88"/>
    </row>
    <row r="50" spans="1:12" thickBot="1" x14ac:dyDescent="0.35">
      <c r="C50" s="123" t="s">
        <v>60</v>
      </c>
      <c r="D50" s="124">
        <f>AVERAGE(E38:E41,G38:G41)</f>
        <v>0.31524098729239852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1.8518593490165283E-2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>Ferrous Gluconate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300</v>
      </c>
      <c r="E56" s="115" t="str">
        <f>B20</f>
        <v>Ferrous Gluconate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f>B56</f>
        <v>15</v>
      </c>
      <c r="C58" s="115" t="s">
        <v>69</v>
      </c>
      <c r="D58" s="126">
        <f>B57*B56</f>
        <v>18.30847708801322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100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3</v>
      </c>
      <c r="C61" s="191" t="s">
        <v>76</v>
      </c>
      <c r="D61" s="194">
        <v>5.9649799999999997</v>
      </c>
      <c r="E61" s="102">
        <v>1</v>
      </c>
      <c r="F61" s="168">
        <v>0.27600000000000002</v>
      </c>
      <c r="G61" s="111">
        <f>IF(ISBLANK(F61),"-",(F61/$D$50*$D$47*$B$69)*$D$58/$D$61)</f>
        <v>279.922880839757</v>
      </c>
      <c r="H61" s="108">
        <f t="shared" ref="H61:H72" si="0">IF(ISBLANK(F61),"-",G61/$D$56)</f>
        <v>0.93307626946585664</v>
      </c>
      <c r="L61" s="53"/>
    </row>
    <row r="62" spans="1:12" s="4" customFormat="1" ht="26.25" customHeight="1" x14ac:dyDescent="0.4">
      <c r="A62" s="62" t="s">
        <v>77</v>
      </c>
      <c r="B62" s="134">
        <v>25</v>
      </c>
      <c r="C62" s="192"/>
      <c r="D62" s="195"/>
      <c r="E62" s="103">
        <v>2</v>
      </c>
      <c r="F62" s="155">
        <v>0.27010000000000001</v>
      </c>
      <c r="G62" s="112">
        <f>IF(ISBLANK(F62),"-",(F62/$D$50*$D$47*$B$69)*$D$58/$D$61)</f>
        <v>273.93902215513907</v>
      </c>
      <c r="H62" s="109">
        <f t="shared" si="0"/>
        <v>0.91313007385046352</v>
      </c>
      <c r="L62" s="53"/>
    </row>
    <row r="63" spans="1:12" s="4" customFormat="1" ht="24.75" customHeight="1" thickBot="1" x14ac:dyDescent="0.45">
      <c r="A63" s="62" t="s">
        <v>78</v>
      </c>
      <c r="B63" s="134">
        <v>4</v>
      </c>
      <c r="C63" s="192"/>
      <c r="D63" s="195"/>
      <c r="E63" s="103">
        <v>3</v>
      </c>
      <c r="F63" s="155">
        <v>0.2681</v>
      </c>
      <c r="G63" s="112">
        <f>IF(ISBLANK(F63),"-",(F63/$D$50*$D$47*$B$69)*$D$58/$D$61)</f>
        <v>271.91059548238718</v>
      </c>
      <c r="H63" s="109">
        <f t="shared" si="0"/>
        <v>0.90636865160795732</v>
      </c>
      <c r="L63" s="53"/>
    </row>
    <row r="64" spans="1:12" ht="27" customHeight="1" thickBot="1" x14ac:dyDescent="0.45">
      <c r="A64" s="62" t="s">
        <v>79</v>
      </c>
      <c r="B64" s="134">
        <v>50</v>
      </c>
      <c r="C64" s="193"/>
      <c r="D64" s="196"/>
      <c r="E64" s="104">
        <v>4</v>
      </c>
      <c r="F64" s="169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191" t="s">
        <v>81</v>
      </c>
      <c r="D65" s="194">
        <v>5.9901200000000001</v>
      </c>
      <c r="E65" s="82">
        <v>1</v>
      </c>
      <c r="F65" s="155">
        <v>0.2681</v>
      </c>
      <c r="G65" s="111">
        <f>IF(ISBLANK(F65),"-",(F65/$D$50*$D$47*$B$69)*$D$58/$D$65)</f>
        <v>270.76941093676413</v>
      </c>
      <c r="H65" s="108">
        <f t="shared" si="0"/>
        <v>0.90256470312254711</v>
      </c>
    </row>
    <row r="66" spans="1:11" ht="23.25" customHeight="1" thickBot="1" x14ac:dyDescent="0.45">
      <c r="A66" s="62" t="s">
        <v>82</v>
      </c>
      <c r="B66" s="134">
        <v>1</v>
      </c>
      <c r="C66" s="192"/>
      <c r="D66" s="195"/>
      <c r="E66" s="83">
        <v>2</v>
      </c>
      <c r="F66" s="155">
        <v>0.26860000000000001</v>
      </c>
      <c r="G66" s="112">
        <f>IF(ISBLANK(F66),"-",(F66/$D$50*$D$47*$B$69)*$D$58/$D$65)</f>
        <v>271.27438932344216</v>
      </c>
      <c r="H66" s="109">
        <f t="shared" si="0"/>
        <v>0.90424796441147393</v>
      </c>
    </row>
    <row r="67" spans="1:11" ht="24.75" customHeight="1" thickBot="1" x14ac:dyDescent="0.45">
      <c r="A67" s="62" t="s">
        <v>83</v>
      </c>
      <c r="B67" s="134">
        <v>1</v>
      </c>
      <c r="C67" s="192"/>
      <c r="D67" s="195"/>
      <c r="E67" s="83">
        <v>3</v>
      </c>
      <c r="F67" s="155">
        <v>0.26860000000000001</v>
      </c>
      <c r="G67" s="112">
        <f>IF(ISBLANK(F67),"-",(F67/$D$50*$D$47*$B$69)*$D$58/$D$65)</f>
        <v>271.27438932344216</v>
      </c>
      <c r="H67" s="109">
        <f t="shared" si="0"/>
        <v>0.90424796441147393</v>
      </c>
    </row>
    <row r="68" spans="1:11" ht="27" customHeight="1" thickBot="1" x14ac:dyDescent="0.45">
      <c r="A68" s="62" t="s">
        <v>84</v>
      </c>
      <c r="B68" s="134">
        <v>1</v>
      </c>
      <c r="C68" s="193"/>
      <c r="D68" s="196"/>
      <c r="E68" s="84">
        <v>4</v>
      </c>
      <c r="F68" s="169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10416.666666666668</v>
      </c>
      <c r="C69" s="191" t="s">
        <v>86</v>
      </c>
      <c r="D69" s="194">
        <v>5.9558299999999997</v>
      </c>
      <c r="E69" s="82">
        <v>1</v>
      </c>
      <c r="F69" s="168">
        <v>0.26429999999999998</v>
      </c>
      <c r="G69" s="111">
        <f>IF(ISBLANK(F69),"-",(F69/$D$50*$D$47*$B$69)*$D$58/$D$69)</f>
        <v>268.46840276252181</v>
      </c>
      <c r="H69" s="109">
        <f t="shared" si="0"/>
        <v>0.89489467587507265</v>
      </c>
    </row>
    <row r="70" spans="1:11" ht="22.5" customHeight="1" thickBot="1" x14ac:dyDescent="0.45">
      <c r="A70" s="125" t="s">
        <v>87</v>
      </c>
      <c r="B70" s="145">
        <f>(D47*B69)/D56*D58</f>
        <v>6.3571101000045909</v>
      </c>
      <c r="C70" s="192"/>
      <c r="D70" s="195"/>
      <c r="E70" s="83">
        <v>2</v>
      </c>
      <c r="F70" s="155">
        <v>0.26300000000000001</v>
      </c>
      <c r="G70" s="112">
        <f>IF(ISBLANK(F70),"-",(F70/$D$50*$D$47*$B$69)*$D$58/$D$69)</f>
        <v>267.1478998355779</v>
      </c>
      <c r="H70" s="109">
        <f t="shared" si="0"/>
        <v>0.89049299945192639</v>
      </c>
    </row>
    <row r="71" spans="1:11" ht="23.25" customHeight="1" thickBot="1" x14ac:dyDescent="0.45">
      <c r="A71" s="187" t="s">
        <v>55</v>
      </c>
      <c r="B71" s="198"/>
      <c r="C71" s="192"/>
      <c r="D71" s="195"/>
      <c r="E71" s="83">
        <v>3</v>
      </c>
      <c r="F71" s="155">
        <v>0.2606</v>
      </c>
      <c r="G71" s="112">
        <f>IF(ISBLANK(F71),"-",(F71/$D$50*$D$47*$B$69)*$D$58/$D$69)</f>
        <v>264.71004827814295</v>
      </c>
      <c r="H71" s="109">
        <f t="shared" si="0"/>
        <v>0.8823668275938098</v>
      </c>
    </row>
    <row r="72" spans="1:11" ht="23.25" customHeight="1" thickBot="1" x14ac:dyDescent="0.45">
      <c r="A72" s="189"/>
      <c r="B72" s="199"/>
      <c r="C72" s="197"/>
      <c r="D72" s="196"/>
      <c r="E72" s="84">
        <v>4</v>
      </c>
      <c r="F72" s="169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0.9034877921989537</v>
      </c>
    </row>
    <row r="74" spans="1:11" ht="26.25" customHeight="1" thickBot="1" x14ac:dyDescent="0.45">
      <c r="B74" s="164" t="s">
        <v>96</v>
      </c>
      <c r="C74" s="115"/>
      <c r="D74" s="115"/>
      <c r="E74" s="115"/>
      <c r="F74" s="115"/>
      <c r="G74" s="74" t="s">
        <v>61</v>
      </c>
      <c r="H74" s="147">
        <f>STDEV(H61:H72)/H73</f>
        <v>1.5979878615841638E-2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6"/>
    </row>
    <row r="77" spans="1:11" ht="26.25" customHeight="1" thickBot="1" x14ac:dyDescent="0.45">
      <c r="A77" s="52" t="s">
        <v>88</v>
      </c>
      <c r="B77" s="150" t="s">
        <v>89</v>
      </c>
      <c r="C77" s="186" t="str">
        <f>B20</f>
        <v>Ferrous Gluconate</v>
      </c>
      <c r="D77" s="186"/>
      <c r="E77" s="101" t="s">
        <v>90</v>
      </c>
      <c r="F77" s="101"/>
      <c r="G77" s="151">
        <f>H73</f>
        <v>0.9034877921989537</v>
      </c>
      <c r="H77" s="115"/>
      <c r="I77" s="101"/>
      <c r="J77" s="150"/>
      <c r="K77" s="166"/>
    </row>
    <row r="78" spans="1:11" ht="19.5" customHeight="1" thickBot="1" x14ac:dyDescent="0.35">
      <c r="A78" s="167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6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Thiamine</vt:lpstr>
      <vt:lpstr>Niacinamide BP</vt:lpstr>
      <vt:lpstr>Pyridoxine HCl BP</vt:lpstr>
      <vt:lpstr>RD </vt:lpstr>
      <vt:lpstr>Riboflavin BP</vt:lpstr>
      <vt:lpstr>Ferrous Gluconate</vt:lpstr>
      <vt:lpstr>'Ferrous Gluconate'!Print_Area</vt:lpstr>
      <vt:lpstr>'Niacinamide BP'!Print_Area</vt:lpstr>
      <vt:lpstr>'Pyridoxine HCl BP'!Print_Area</vt:lpstr>
      <vt:lpstr>'RD '!Print_Area</vt:lpstr>
      <vt:lpstr>'Riboflavin BP'!Print_Area</vt:lpstr>
      <vt:lpstr>Thiamine!Print_Area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2015-12-10T08:25:42Z</cp:lastPrinted>
  <dcterms:created xsi:type="dcterms:W3CDTF">2005-07-05T10:19:27Z</dcterms:created>
  <dcterms:modified xsi:type="dcterms:W3CDTF">2015-12-10T08:42:02Z</dcterms:modified>
</cp:coreProperties>
</file>