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/>
  </bookViews>
  <sheets>
    <sheet name="Pseudo ephedrine" sheetId="33" r:id="rId1"/>
    <sheet name="Sheet1" sheetId="34" r:id="rId2"/>
    <sheet name="Sheet2" sheetId="35" r:id="rId3"/>
  </sheets>
  <definedNames>
    <definedName name="_xlnm.Print_Area" localSheetId="0">'Pseudo ephedrine'!$A$1:$K$70</definedName>
  </definedNames>
  <calcPr calcId="145621"/>
</workbook>
</file>

<file path=xl/calcChain.xml><?xml version="1.0" encoding="utf-8"?>
<calcChain xmlns="http://schemas.openxmlformats.org/spreadsheetml/2006/main">
  <c r="L21" i="35" l="1"/>
  <c r="B50" i="33" l="1"/>
  <c r="B51" i="33" s="1"/>
  <c r="D17" i="34"/>
  <c r="F15" i="34"/>
  <c r="E15" i="34"/>
  <c r="F14" i="34"/>
  <c r="E14" i="34"/>
  <c r="E17" i="34" s="1"/>
  <c r="E19" i="34" s="1"/>
  <c r="F13" i="34"/>
  <c r="F17" i="34" s="1"/>
  <c r="E21" i="34" s="1"/>
  <c r="E23" i="34" s="1"/>
  <c r="E13" i="34"/>
  <c r="B56" i="33" l="1"/>
  <c r="B54" i="33"/>
  <c r="B55" i="33"/>
  <c r="D36" i="33" l="1"/>
  <c r="F36" i="33" l="1"/>
  <c r="G36" i="33" s="1"/>
  <c r="B49" i="33" l="1"/>
  <c r="J57" i="33"/>
  <c r="I57" i="33"/>
  <c r="F47" i="33"/>
  <c r="G57" i="33" l="1"/>
  <c r="H39" i="33"/>
  <c r="H57" i="33"/>
  <c r="F49" i="33"/>
  <c r="G39" i="33" l="1"/>
  <c r="F57" i="33" l="1"/>
  <c r="E60" i="33"/>
  <c r="E58" i="33"/>
  <c r="E59" i="33" s="1"/>
  <c r="F39" i="33"/>
  <c r="D37" i="33"/>
  <c r="F37" i="33" s="1"/>
  <c r="D38" i="33"/>
  <c r="F38" i="33" s="1"/>
  <c r="D39" i="33"/>
  <c r="H36" i="33"/>
  <c r="G38" i="33" l="1"/>
  <c r="H38" i="33"/>
  <c r="G37" i="33"/>
  <c r="H37" i="33"/>
  <c r="F54" i="33"/>
  <c r="F55" i="33"/>
  <c r="F56" i="33"/>
  <c r="F42" i="33"/>
  <c r="F40" i="33"/>
  <c r="G40" i="33" l="1"/>
  <c r="H40" i="33"/>
  <c r="F41" i="33"/>
  <c r="G54" i="33" l="1"/>
  <c r="H54" i="33" s="1"/>
  <c r="G55" i="33"/>
  <c r="H55" i="33" s="1"/>
  <c r="I55" i="33" s="1"/>
  <c r="J55" i="33" s="1"/>
  <c r="G56" i="33"/>
  <c r="H56" i="33" s="1"/>
  <c r="I56" i="33" s="1"/>
  <c r="J56" i="33" s="1"/>
  <c r="I54" i="33" l="1"/>
  <c r="I58" i="33" s="1"/>
  <c r="I59" i="33" s="1"/>
  <c r="H58" i="33"/>
  <c r="H60" i="33"/>
  <c r="J54" i="33" l="1"/>
  <c r="I60" i="33"/>
  <c r="B46" i="33" l="1"/>
  <c r="J58" i="33" l="1"/>
  <c r="J59" i="33" s="1"/>
  <c r="J60" i="33"/>
</calcChain>
</file>

<file path=xl/sharedStrings.xml><?xml version="1.0" encoding="utf-8"?>
<sst xmlns="http://schemas.openxmlformats.org/spreadsheetml/2006/main" count="84" uniqueCount="72">
  <si>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</si>
  <si>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</si>
  <si>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</si>
  <si>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</si>
  <si>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</si>
  <si>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</si>
  <si>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</si>
  <si>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</si>
  <si>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</si>
  <si>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Analysed by:</t>
  </si>
  <si>
    <t>Date Analysis Started:</t>
  </si>
  <si>
    <t>RSD:</t>
  </si>
  <si>
    <t>Name</t>
  </si>
  <si>
    <t>Signature</t>
  </si>
  <si>
    <t>Date</t>
  </si>
  <si>
    <t>Reviewed By:</t>
  </si>
  <si>
    <t>Determination of Content of Active Ingredient in the Sample</t>
  </si>
  <si>
    <t>Please enter the required information in the cells highlighted in green</t>
  </si>
  <si>
    <t>mL Titrant</t>
  </si>
  <si>
    <t>Reaction Ratio (Titrant:Standard)</t>
  </si>
  <si>
    <t>:</t>
  </si>
  <si>
    <t>Standard Weight (mg)</t>
  </si>
  <si>
    <t>Molarity (mM/mL)</t>
  </si>
  <si>
    <t>Average :</t>
  </si>
  <si>
    <t xml:space="preserve">Standard </t>
  </si>
  <si>
    <t>A</t>
  </si>
  <si>
    <t>B</t>
  </si>
  <si>
    <t>C</t>
  </si>
  <si>
    <t>D</t>
  </si>
  <si>
    <t>Sample</t>
  </si>
  <si>
    <t>Titre Vol. (mL)</t>
  </si>
  <si>
    <t>Blank</t>
  </si>
  <si>
    <t>Corrected Titre</t>
  </si>
  <si>
    <t>Percentage content</t>
  </si>
  <si>
    <t>Actual Amount (mg)</t>
  </si>
  <si>
    <t>mMoles of titrant</t>
  </si>
  <si>
    <t>Potassium Hydrogen Phthalate</t>
  </si>
  <si>
    <t>In sample</t>
  </si>
  <si>
    <t>Blank Correction</t>
  </si>
  <si>
    <t>Correction Factor</t>
  </si>
  <si>
    <t>Each</t>
  </si>
  <si>
    <t>contains</t>
  </si>
  <si>
    <t>Volume (mL)</t>
  </si>
  <si>
    <t>Per Label Claim</t>
  </si>
  <si>
    <t>Standardisation of the titrant</t>
  </si>
  <si>
    <t>Each mL of</t>
  </si>
  <si>
    <t>is equivalent to</t>
  </si>
  <si>
    <t>Deviation from target Value</t>
  </si>
  <si>
    <t>Target Concentration of titrant:</t>
  </si>
  <si>
    <t>Standard:</t>
  </si>
  <si>
    <t xml:space="preserve"> Molecular Weight standard:</t>
  </si>
  <si>
    <t>Volumetric solution:</t>
  </si>
  <si>
    <t>Mucolyn Syrup</t>
  </si>
  <si>
    <t>NDQD201502052</t>
  </si>
  <si>
    <t xml:space="preserve">Pseudoephedrine </t>
  </si>
  <si>
    <t>Each 5ml contains pseudo ephedrine10mg</t>
  </si>
  <si>
    <t>4th June 2015</t>
  </si>
  <si>
    <t>Joyfrida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</si>
  <si>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</si>
  <si>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</si>
  <si>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</si>
  <si>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</si>
  <si>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</si>
  <si>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</si>
  <si>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Relative density</t>
  </si>
  <si>
    <t>Each 5ml contains</t>
  </si>
  <si>
    <t>g of Pseudo ephedrine</t>
  </si>
  <si>
    <t>weight of sample (g)</t>
  </si>
  <si>
    <t>RELATIVE DENSITY</t>
  </si>
  <si>
    <t>MUCOLYNN SYRUP</t>
  </si>
  <si>
    <t>11th June 2015</t>
  </si>
  <si>
    <t>0.01 M Perchloric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</si>
</sst>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"/>
    <numFmt numFmtId="166" formatCode="0.00\ &quot;M&quot;"/>
    <numFmt numFmtId="167" formatCode="0.00\ &quot;mL&quot;"/>
    <numFmt numFmtId="168" formatCode="0.00\ &quot;mg&quot;"/>
    <numFmt numFmtId="169" formatCode="0.0000000"/>
    <numFmt numFmtId="170" formatCode="0.000"/>
  </numFmts>
  <fonts count="30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14"/>
      <color theme="1"/>
      <name val="Book Antiqua"/>
      <family val="1"/>
    </font>
    <font>
      <b/>
      <sz val="16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1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20" fillId="0" borderId="0" xfId="42" applyFont="1"/>
    <xf numFmtId="0" fontId="21" fillId="0" borderId="0" xfId="42" applyFont="1" applyFill="1" applyBorder="1" applyAlignment="1">
      <alignment vertical="center" wrapText="1"/>
    </xf>
    <xf numFmtId="0" fontId="20" fillId="0" borderId="0" xfId="42" applyFont="1" applyFill="1" applyBorder="1"/>
    <xf numFmtId="0" fontId="20" fillId="0" borderId="0" xfId="42" applyFont="1" applyBorder="1"/>
    <xf numFmtId="0" fontId="20" fillId="26" borderId="0" xfId="42" quotePrefix="1" applyFont="1" applyFill="1" applyAlignment="1" applyProtection="1">
      <protection locked="0"/>
    </xf>
    <xf numFmtId="0" fontId="22" fillId="0" borderId="11" xfId="42" applyFont="1" applyFill="1" applyBorder="1" applyAlignment="1">
      <alignment horizontal="left" vertical="center" wrapText="1"/>
    </xf>
    <xf numFmtId="0" fontId="20" fillId="0" borderId="0" xfId="42" applyFont="1" applyAlignment="1">
      <alignment vertical="center"/>
    </xf>
    <xf numFmtId="0" fontId="21" fillId="0" borderId="0" xfId="42" applyFont="1" applyAlignment="1">
      <alignment vertical="center"/>
    </xf>
    <xf numFmtId="0" fontId="20" fillId="26" borderId="0" xfId="42" quotePrefix="1" applyFont="1" applyFill="1" applyAlignment="1" applyProtection="1">
      <alignment vertical="center"/>
      <protection locked="0"/>
    </xf>
    <xf numFmtId="15" fontId="20" fillId="0" borderId="0" xfId="42" applyNumberFormat="1" applyFont="1" applyAlignment="1">
      <alignment horizontal="left" vertical="center"/>
    </xf>
    <xf numFmtId="0" fontId="2" fillId="0" borderId="0" xfId="42" applyFont="1" applyAlignment="1">
      <alignment horizontal="left" vertical="center"/>
    </xf>
    <xf numFmtId="0" fontId="20" fillId="0" borderId="0" xfId="42" applyFont="1" applyAlignment="1">
      <alignment horizontal="right" vertical="center"/>
    </xf>
    <xf numFmtId="0" fontId="21" fillId="0" borderId="0" xfId="42" applyFont="1" applyAlignment="1">
      <alignment horizontal="center" vertical="center"/>
    </xf>
    <xf numFmtId="0" fontId="20" fillId="0" borderId="14" xfId="42" applyFont="1" applyBorder="1" applyAlignment="1">
      <alignment horizontal="right" vertical="center"/>
    </xf>
    <xf numFmtId="0" fontId="20" fillId="0" borderId="0" xfId="42" applyFont="1" applyBorder="1" applyAlignment="1">
      <alignment horizontal="center" vertical="center"/>
    </xf>
    <xf numFmtId="0" fontId="2" fillId="0" borderId="0" xfId="42" applyFont="1" applyAlignment="1">
      <alignment vertical="center"/>
    </xf>
    <xf numFmtId="0" fontId="21" fillId="0" borderId="0" xfId="42" quotePrefix="1" applyFont="1" applyAlignment="1">
      <alignment horizontal="left" vertical="center"/>
    </xf>
    <xf numFmtId="0" fontId="20" fillId="0" borderId="0" xfId="42" quotePrefix="1" applyFont="1" applyAlignment="1">
      <alignment horizontal="left" vertical="center"/>
    </xf>
    <xf numFmtId="0" fontId="20" fillId="0" borderId="0" xfId="42" applyFont="1" applyAlignment="1">
      <alignment horizontal="center" vertical="center"/>
    </xf>
    <xf numFmtId="2" fontId="21" fillId="0" borderId="25" xfId="42" applyNumberFormat="1" applyFont="1" applyBorder="1" applyAlignment="1">
      <alignment horizontal="center" vertical="center"/>
    </xf>
    <xf numFmtId="0" fontId="20" fillId="0" borderId="0" xfId="42" quotePrefix="1" applyFont="1" applyBorder="1" applyAlignment="1">
      <alignment horizontal="center" vertical="center"/>
    </xf>
    <xf numFmtId="2" fontId="20" fillId="0" borderId="0" xfId="42" applyNumberFormat="1" applyFont="1" applyBorder="1" applyAlignment="1">
      <alignment horizontal="center" vertical="center"/>
    </xf>
    <xf numFmtId="0" fontId="20" fillId="0" borderId="0" xfId="42" applyFont="1" applyBorder="1" applyAlignment="1">
      <alignment vertical="center"/>
    </xf>
    <xf numFmtId="0" fontId="20" fillId="0" borderId="11" xfId="42" applyFont="1" applyBorder="1" applyAlignment="1">
      <alignment vertical="center"/>
    </xf>
    <xf numFmtId="0" fontId="20" fillId="0" borderId="16" xfId="42" applyFont="1" applyBorder="1" applyAlignment="1">
      <alignment horizontal="center" vertical="center"/>
    </xf>
    <xf numFmtId="0" fontId="21" fillId="0" borderId="0" xfId="42" applyFont="1" applyBorder="1" applyAlignment="1">
      <alignment horizontal="right" vertical="center"/>
    </xf>
    <xf numFmtId="0" fontId="20" fillId="0" borderId="10" xfId="42" quotePrefix="1" applyFont="1" applyBorder="1" applyAlignment="1" applyProtection="1">
      <alignment vertical="center"/>
      <protection locked="0"/>
    </xf>
    <xf numFmtId="0" fontId="20" fillId="0" borderId="10" xfId="42" applyFont="1" applyBorder="1" applyAlignment="1">
      <alignment vertical="center"/>
    </xf>
    <xf numFmtId="0" fontId="21" fillId="0" borderId="28" xfId="42" applyFont="1" applyBorder="1" applyAlignment="1" applyProtection="1">
      <alignment vertical="center"/>
      <protection locked="0"/>
    </xf>
    <xf numFmtId="0" fontId="21" fillId="0" borderId="28" xfId="42" applyFont="1" applyBorder="1" applyAlignment="1">
      <alignment vertical="center"/>
    </xf>
    <xf numFmtId="0" fontId="20" fillId="0" borderId="28" xfId="42" applyFont="1" applyBorder="1" applyAlignment="1">
      <alignment vertical="center"/>
    </xf>
    <xf numFmtId="0" fontId="21" fillId="0" borderId="16" xfId="42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20" fillId="0" borderId="0" xfId="0" applyFont="1"/>
    <xf numFmtId="0" fontId="21" fillId="26" borderId="0" xfId="42" applyFont="1" applyFill="1" applyAlignment="1" applyProtection="1">
      <alignment vertical="center"/>
      <protection locked="0"/>
    </xf>
    <xf numFmtId="0" fontId="20" fillId="26" borderId="0" xfId="42" applyFont="1" applyFill="1" applyAlignment="1" applyProtection="1">
      <alignment horizontal="left" vertical="center"/>
      <protection locked="0"/>
    </xf>
    <xf numFmtId="15" fontId="20" fillId="26" borderId="0" xfId="42" applyNumberFormat="1" applyFont="1" applyFill="1" applyAlignment="1" applyProtection="1">
      <alignment horizontal="left" vertical="center"/>
      <protection locked="0"/>
    </xf>
    <xf numFmtId="2" fontId="20" fillId="0" borderId="7" xfId="0" applyNumberFormat="1" applyFont="1" applyBorder="1" applyProtection="1"/>
    <xf numFmtId="2" fontId="20" fillId="27" borderId="7" xfId="0" applyNumberFormat="1" applyFont="1" applyFill="1" applyBorder="1" applyProtection="1"/>
    <xf numFmtId="165" fontId="20" fillId="27" borderId="7" xfId="0" applyNumberFormat="1" applyFont="1" applyFill="1" applyBorder="1" applyProtection="1"/>
    <xf numFmtId="0" fontId="20" fillId="0" borderId="0" xfId="0" applyFont="1" applyBorder="1" applyAlignment="1">
      <alignment vertical="center"/>
    </xf>
    <xf numFmtId="2" fontId="20" fillId="0" borderId="30" xfId="0" applyNumberFormat="1" applyFont="1" applyBorder="1" applyProtection="1"/>
    <xf numFmtId="0" fontId="22" fillId="0" borderId="0" xfId="42" applyFont="1" applyFill="1" applyBorder="1" applyAlignment="1">
      <alignment vertical="center" wrapText="1"/>
    </xf>
    <xf numFmtId="0" fontId="21" fillId="0" borderId="0" xfId="42" applyFont="1" applyAlignment="1" applyProtection="1">
      <alignment horizontal="right"/>
    </xf>
    <xf numFmtId="0" fontId="20" fillId="0" borderId="0" xfId="42" applyFont="1" applyProtection="1"/>
    <xf numFmtId="0" fontId="20" fillId="0" borderId="21" xfId="42" applyFont="1" applyBorder="1" applyAlignment="1" applyProtection="1">
      <alignment horizontal="right"/>
    </xf>
    <xf numFmtId="0" fontId="20" fillId="0" borderId="31" xfId="42" applyFont="1" applyBorder="1" applyAlignment="1" applyProtection="1">
      <alignment horizontal="right"/>
    </xf>
    <xf numFmtId="10" fontId="20" fillId="24" borderId="23" xfId="42" applyNumberFormat="1" applyFont="1" applyFill="1" applyBorder="1" applyAlignment="1" applyProtection="1">
      <alignment horizontal="center"/>
    </xf>
    <xf numFmtId="0" fontId="20" fillId="0" borderId="32" xfId="42" applyFont="1" applyBorder="1" applyAlignment="1" applyProtection="1">
      <alignment horizontal="right"/>
    </xf>
    <xf numFmtId="0" fontId="20" fillId="25" borderId="24" xfId="42" applyFont="1" applyFill="1" applyBorder="1" applyAlignment="1" applyProtection="1">
      <alignment horizontal="center"/>
    </xf>
    <xf numFmtId="165" fontId="21" fillId="25" borderId="22" xfId="42" applyNumberFormat="1" applyFont="1" applyFill="1" applyBorder="1" applyAlignment="1" applyProtection="1">
      <alignment horizontal="center"/>
    </xf>
    <xf numFmtId="0" fontId="20" fillId="0" borderId="0" xfId="42" applyFont="1" applyFill="1" applyProtection="1"/>
    <xf numFmtId="2" fontId="21" fillId="0" borderId="0" xfId="0" applyNumberFormat="1" applyFont="1" applyFill="1" applyBorder="1" applyAlignment="1" applyProtection="1">
      <alignment horizontal="centerContinuous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2" fontId="20" fillId="0" borderId="0" xfId="0" applyNumberFormat="1" applyFont="1" applyBorder="1" applyAlignment="1" applyProtection="1">
      <alignment horizontal="right"/>
    </xf>
    <xf numFmtId="2" fontId="23" fillId="26" borderId="22" xfId="42" applyNumberFormat="1" applyFont="1" applyFill="1" applyBorder="1" applyAlignment="1" applyProtection="1">
      <alignment horizontal="center"/>
      <protection locked="0"/>
    </xf>
    <xf numFmtId="2" fontId="23" fillId="26" borderId="23" xfId="42" applyNumberFormat="1" applyFont="1" applyFill="1" applyBorder="1" applyAlignment="1" applyProtection="1">
      <alignment horizontal="center"/>
      <protection locked="0"/>
    </xf>
    <xf numFmtId="2" fontId="23" fillId="26" borderId="24" xfId="42" applyNumberFormat="1" applyFont="1" applyFill="1" applyBorder="1" applyAlignment="1" applyProtection="1">
      <alignment horizontal="center"/>
      <protection locked="0"/>
    </xf>
    <xf numFmtId="2" fontId="21" fillId="0" borderId="16" xfId="42" applyNumberFormat="1" applyFont="1" applyBorder="1" applyAlignment="1">
      <alignment horizontal="center" vertical="center"/>
    </xf>
    <xf numFmtId="164" fontId="20" fillId="0" borderId="27" xfId="0" applyNumberFormat="1" applyFont="1" applyBorder="1" applyAlignment="1" applyProtection="1">
      <alignment horizontal="center"/>
    </xf>
    <xf numFmtId="164" fontId="20" fillId="0" borderId="28" xfId="0" applyNumberFormat="1" applyFont="1" applyBorder="1" applyAlignment="1" applyProtection="1">
      <alignment horizontal="center"/>
    </xf>
    <xf numFmtId="164" fontId="20" fillId="0" borderId="15" xfId="0" applyNumberFormat="1" applyFont="1" applyBorder="1" applyAlignment="1" applyProtection="1">
      <alignment horizontal="center"/>
    </xf>
    <xf numFmtId="2" fontId="21" fillId="0" borderId="13" xfId="42" applyNumberFormat="1" applyFont="1" applyBorder="1" applyAlignment="1">
      <alignment horizontal="center" vertical="center"/>
    </xf>
    <xf numFmtId="2" fontId="23" fillId="26" borderId="0" xfId="42" applyNumberFormat="1" applyFont="1" applyFill="1" applyBorder="1" applyAlignment="1" applyProtection="1">
      <alignment horizontal="center"/>
      <protection locked="0"/>
    </xf>
    <xf numFmtId="2" fontId="23" fillId="0" borderId="0" xfId="42" applyNumberFormat="1" applyFont="1" applyFill="1" applyBorder="1" applyAlignment="1" applyProtection="1">
      <alignment horizontal="center"/>
      <protection locked="0"/>
    </xf>
    <xf numFmtId="2" fontId="23" fillId="26" borderId="0" xfId="42" applyNumberFormat="1" applyFont="1" applyFill="1" applyBorder="1" applyAlignment="1" applyProtection="1">
      <alignment horizontal="left"/>
      <protection locked="0"/>
    </xf>
    <xf numFmtId="2" fontId="21" fillId="0" borderId="13" xfId="42" applyNumberFormat="1" applyFont="1" applyBorder="1" applyAlignment="1">
      <alignment horizontal="center" vertical="center"/>
    </xf>
    <xf numFmtId="2" fontId="21" fillId="0" borderId="29" xfId="42" applyNumberFormat="1" applyFont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2" fontId="23" fillId="26" borderId="20" xfId="42" applyNumberFormat="1" applyFont="1" applyFill="1" applyBorder="1" applyAlignment="1" applyProtection="1">
      <alignment horizontal="center"/>
      <protection locked="0"/>
    </xf>
    <xf numFmtId="2" fontId="23" fillId="26" borderId="31" xfId="42" applyNumberFormat="1" applyFont="1" applyFill="1" applyBorder="1" applyAlignment="1" applyProtection="1">
      <alignment horizontal="center"/>
      <protection locked="0"/>
    </xf>
    <xf numFmtId="2" fontId="23" fillId="26" borderId="32" xfId="42" applyNumberFormat="1" applyFont="1" applyFill="1" applyBorder="1" applyAlignment="1" applyProtection="1">
      <alignment horizontal="center"/>
      <protection locked="0"/>
    </xf>
    <xf numFmtId="164" fontId="21" fillId="25" borderId="26" xfId="42" applyNumberFormat="1" applyFont="1" applyFill="1" applyBorder="1" applyAlignment="1" applyProtection="1">
      <alignment horizontal="center"/>
    </xf>
    <xf numFmtId="0" fontId="20" fillId="0" borderId="20" xfId="42" applyFont="1" applyBorder="1" applyAlignment="1" applyProtection="1">
      <alignment horizontal="right"/>
    </xf>
    <xf numFmtId="10" fontId="24" fillId="24" borderId="23" xfId="42" applyNumberFormat="1" applyFont="1" applyFill="1" applyBorder="1" applyAlignment="1" applyProtection="1">
      <alignment horizontal="center"/>
    </xf>
    <xf numFmtId="0" fontId="24" fillId="25" borderId="24" xfId="42" applyFont="1" applyFill="1" applyBorder="1" applyAlignment="1" applyProtection="1">
      <alignment horizontal="center"/>
    </xf>
    <xf numFmtId="2" fontId="21" fillId="0" borderId="12" xfId="42" applyNumberFormat="1" applyFont="1" applyBorder="1" applyAlignment="1">
      <alignment horizontal="center" vertical="center"/>
    </xf>
    <xf numFmtId="2" fontId="23" fillId="25" borderId="26" xfId="42" applyNumberFormat="1" applyFont="1" applyFill="1" applyBorder="1" applyAlignment="1" applyProtection="1">
      <alignment horizontal="center"/>
    </xf>
    <xf numFmtId="2" fontId="20" fillId="0" borderId="27" xfId="42" applyNumberFormat="1" applyFont="1" applyBorder="1" applyAlignment="1">
      <alignment horizontal="center"/>
    </xf>
    <xf numFmtId="2" fontId="20" fillId="0" borderId="27" xfId="42" applyNumberFormat="1" applyFont="1" applyBorder="1" applyAlignment="1">
      <alignment horizontal="center" vertical="center"/>
    </xf>
    <xf numFmtId="2" fontId="20" fillId="0" borderId="28" xfId="42" applyNumberFormat="1" applyFont="1" applyBorder="1" applyAlignment="1">
      <alignment horizontal="center" vertical="center"/>
    </xf>
    <xf numFmtId="164" fontId="20" fillId="0" borderId="22" xfId="42" applyNumberFormat="1" applyFont="1" applyBorder="1" applyAlignment="1">
      <alignment horizontal="center" vertical="center"/>
    </xf>
    <xf numFmtId="164" fontId="20" fillId="0" borderId="23" xfId="42" applyNumberFormat="1" applyFont="1" applyBorder="1" applyAlignment="1">
      <alignment horizontal="center" vertical="center"/>
    </xf>
    <xf numFmtId="164" fontId="20" fillId="0" borderId="24" xfId="42" applyNumberFormat="1" applyFont="1" applyBorder="1" applyAlignment="1">
      <alignment horizontal="center" vertical="center"/>
    </xf>
    <xf numFmtId="0" fontId="20" fillId="0" borderId="15" xfId="42" applyFont="1" applyBorder="1" applyAlignment="1">
      <alignment horizontal="center" vertical="center"/>
    </xf>
    <xf numFmtId="0" fontId="20" fillId="0" borderId="0" xfId="42" applyFont="1" applyBorder="1" applyAlignment="1">
      <alignment horizontal="right" vertical="center"/>
    </xf>
    <xf numFmtId="166" fontId="23" fillId="26" borderId="0" xfId="42" applyNumberFormat="1" applyFont="1" applyFill="1" applyBorder="1" applyAlignment="1" applyProtection="1">
      <alignment horizontal="center"/>
      <protection locked="0"/>
    </xf>
    <xf numFmtId="165" fontId="20" fillId="0" borderId="27" xfId="0" applyNumberFormat="1" applyFont="1" applyBorder="1" applyAlignment="1" applyProtection="1">
      <alignment horizontal="center"/>
    </xf>
    <xf numFmtId="165" fontId="20" fillId="0" borderId="33" xfId="0" applyNumberFormat="1" applyFont="1" applyBorder="1" applyAlignment="1" applyProtection="1">
      <alignment horizontal="center"/>
    </xf>
    <xf numFmtId="165" fontId="20" fillId="0" borderId="15" xfId="0" applyNumberFormat="1" applyFont="1" applyBorder="1" applyAlignment="1" applyProtection="1">
      <alignment horizontal="center"/>
    </xf>
    <xf numFmtId="165" fontId="20" fillId="0" borderId="22" xfId="0" applyNumberFormat="1" applyFont="1" applyBorder="1" applyAlignment="1" applyProtection="1">
      <alignment horizontal="center"/>
    </xf>
    <xf numFmtId="165" fontId="20" fillId="0" borderId="23" xfId="0" applyNumberFormat="1" applyFont="1" applyBorder="1" applyAlignment="1" applyProtection="1">
      <alignment horizontal="center"/>
    </xf>
    <xf numFmtId="165" fontId="20" fillId="0" borderId="24" xfId="0" applyNumberFormat="1" applyFont="1" applyBorder="1" applyAlignment="1" applyProtection="1">
      <alignment horizontal="center"/>
    </xf>
    <xf numFmtId="2" fontId="20" fillId="0" borderId="34" xfId="0" applyNumberFormat="1" applyFont="1" applyBorder="1" applyProtection="1"/>
    <xf numFmtId="10" fontId="20" fillId="0" borderId="0" xfId="42" applyNumberFormat="1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center"/>
    </xf>
    <xf numFmtId="10" fontId="20" fillId="0" borderId="22" xfId="0" applyNumberFormat="1" applyFont="1" applyBorder="1" applyAlignment="1" applyProtection="1">
      <alignment horizontal="center"/>
    </xf>
    <xf numFmtId="10" fontId="20" fillId="0" borderId="23" xfId="0" applyNumberFormat="1" applyFont="1" applyBorder="1" applyAlignment="1" applyProtection="1">
      <alignment horizontal="center"/>
    </xf>
    <xf numFmtId="10" fontId="20" fillId="0" borderId="24" xfId="0" applyNumberFormat="1" applyFont="1" applyBorder="1" applyAlignment="1" applyProtection="1">
      <alignment horizontal="center"/>
    </xf>
    <xf numFmtId="2" fontId="20" fillId="0" borderId="20" xfId="42" applyNumberFormat="1" applyFont="1" applyBorder="1" applyAlignment="1">
      <alignment horizontal="center"/>
    </xf>
    <xf numFmtId="2" fontId="20" fillId="0" borderId="31" xfId="42" applyNumberFormat="1" applyFont="1" applyBorder="1" applyAlignment="1">
      <alignment horizontal="center"/>
    </xf>
    <xf numFmtId="2" fontId="20" fillId="0" borderId="32" xfId="42" applyNumberFormat="1" applyFont="1" applyBorder="1" applyAlignment="1">
      <alignment horizontal="center"/>
    </xf>
    <xf numFmtId="2" fontId="20" fillId="0" borderId="33" xfId="42" applyNumberFormat="1" applyFont="1" applyBorder="1" applyAlignment="1">
      <alignment horizontal="center"/>
    </xf>
    <xf numFmtId="2" fontId="21" fillId="0" borderId="0" xfId="42" applyNumberFormat="1" applyFont="1" applyFill="1" applyBorder="1" applyAlignment="1">
      <alignment vertical="center"/>
    </xf>
    <xf numFmtId="2" fontId="20" fillId="0" borderId="0" xfId="42" applyNumberFormat="1" applyFont="1" applyFill="1" applyBorder="1" applyAlignment="1">
      <alignment horizontal="center"/>
    </xf>
    <xf numFmtId="0" fontId="20" fillId="0" borderId="0" xfId="42" applyFont="1" applyFill="1" applyBorder="1" applyAlignment="1">
      <alignment horizontal="center"/>
    </xf>
    <xf numFmtId="2" fontId="23" fillId="0" borderId="0" xfId="42" applyNumberFormat="1" applyFont="1" applyFill="1" applyBorder="1" applyAlignment="1" applyProtection="1">
      <alignment horizontal="center"/>
    </xf>
    <xf numFmtId="10" fontId="24" fillId="0" borderId="0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 applyProtection="1">
      <alignment horizontal="center"/>
    </xf>
    <xf numFmtId="2" fontId="21" fillId="0" borderId="25" xfId="42" applyNumberFormat="1" applyFont="1" applyBorder="1" applyAlignment="1">
      <alignment vertical="center"/>
    </xf>
    <xf numFmtId="10" fontId="20" fillId="0" borderId="22" xfId="42" applyNumberFormat="1" applyFont="1" applyBorder="1" applyAlignment="1">
      <alignment horizontal="center"/>
    </xf>
    <xf numFmtId="10" fontId="20" fillId="0" borderId="23" xfId="42" applyNumberFormat="1" applyFont="1" applyBorder="1" applyAlignment="1">
      <alignment horizontal="center"/>
    </xf>
    <xf numFmtId="10" fontId="20" fillId="0" borderId="24" xfId="42" applyNumberFormat="1" applyFont="1" applyBorder="1" applyAlignment="1">
      <alignment horizontal="center"/>
    </xf>
    <xf numFmtId="10" fontId="23" fillId="25" borderId="26" xfId="42" applyNumberFormat="1" applyFont="1" applyFill="1" applyBorder="1" applyAlignment="1" applyProtection="1">
      <alignment horizontal="center"/>
    </xf>
    <xf numFmtId="2" fontId="20" fillId="0" borderId="15" xfId="42" applyNumberFormat="1" applyFont="1" applyBorder="1" applyAlignment="1">
      <alignment horizontal="center"/>
    </xf>
    <xf numFmtId="164" fontId="21" fillId="25" borderId="29" xfId="42" applyNumberFormat="1" applyFont="1" applyFill="1" applyBorder="1" applyAlignment="1" applyProtection="1">
      <alignment horizontal="center"/>
    </xf>
    <xf numFmtId="10" fontId="21" fillId="25" borderId="35" xfId="42" applyNumberFormat="1" applyFont="1" applyFill="1" applyBorder="1" applyAlignment="1" applyProtection="1">
      <alignment horizontal="center"/>
    </xf>
    <xf numFmtId="167" fontId="21" fillId="26" borderId="0" xfId="42" applyNumberFormat="1" applyFont="1" applyFill="1" applyAlignment="1" applyProtection="1">
      <alignment horizontal="center" vertical="center"/>
      <protection locked="0"/>
    </xf>
    <xf numFmtId="168" fontId="21" fillId="26" borderId="0" xfId="42" applyNumberFormat="1" applyFont="1" applyFill="1" applyAlignment="1" applyProtection="1">
      <alignment horizontal="center" vertical="center"/>
      <protection locked="0"/>
    </xf>
    <xf numFmtId="0" fontId="21" fillId="0" borderId="0" xfId="42" applyFont="1" applyAlignment="1">
      <alignment horizontal="right" vertical="center"/>
    </xf>
    <xf numFmtId="0" fontId="20" fillId="0" borderId="0" xfId="42" applyFont="1" applyAlignment="1">
      <alignment horizontal="center"/>
    </xf>
    <xf numFmtId="2" fontId="20" fillId="0" borderId="0" xfId="42" applyNumberFormat="1" applyFont="1" applyAlignment="1">
      <alignment horizontal="center"/>
    </xf>
    <xf numFmtId="15" fontId="20" fillId="0" borderId="10" xfId="42" quotePrefix="1" applyNumberFormat="1" applyFont="1" applyBorder="1" applyAlignment="1">
      <alignment vertical="center"/>
    </xf>
    <xf numFmtId="1" fontId="24" fillId="0" borderId="23" xfId="42" applyNumberFormat="1" applyFont="1" applyFill="1" applyBorder="1" applyAlignment="1" applyProtection="1">
      <alignment horizontal="center"/>
    </xf>
    <xf numFmtId="0" fontId="26" fillId="0" borderId="10" xfId="42" quotePrefix="1" applyFont="1" applyBorder="1" applyAlignment="1" applyProtection="1">
      <alignment vertical="center"/>
      <protection locked="0"/>
    </xf>
    <xf numFmtId="2" fontId="27" fillId="0" borderId="17" xfId="42" applyNumberFormat="1" applyFont="1" applyBorder="1" applyAlignment="1">
      <alignment horizontal="center" wrapText="1"/>
    </xf>
    <xf numFmtId="2" fontId="27" fillId="0" borderId="22" xfId="42" applyNumberFormat="1" applyFont="1" applyBorder="1" applyAlignment="1">
      <alignment horizontal="center" wrapText="1"/>
    </xf>
    <xf numFmtId="165" fontId="28" fillId="26" borderId="29" xfId="42" applyNumberFormat="1" applyFont="1" applyFill="1" applyBorder="1" applyAlignment="1" applyProtection="1">
      <alignment horizontal="center"/>
      <protection locked="0"/>
    </xf>
    <xf numFmtId="165" fontId="28" fillId="26" borderId="23" xfId="42" applyNumberFormat="1" applyFont="1" applyFill="1" applyBorder="1" applyAlignment="1" applyProtection="1">
      <alignment horizontal="center"/>
      <protection locked="0"/>
    </xf>
    <xf numFmtId="165" fontId="28" fillId="0" borderId="14" xfId="42" applyNumberFormat="1" applyFont="1" applyBorder="1" applyAlignment="1">
      <alignment horizontal="center"/>
    </xf>
    <xf numFmtId="165" fontId="28" fillId="26" borderId="24" xfId="42" applyNumberFormat="1" applyFont="1" applyFill="1" applyBorder="1" applyAlignment="1" applyProtection="1">
      <alignment horizontal="center"/>
      <protection locked="0"/>
    </xf>
    <xf numFmtId="165" fontId="28" fillId="0" borderId="0" xfId="42" applyNumberFormat="1" applyFont="1" applyBorder="1" applyAlignment="1">
      <alignment horizontal="center"/>
    </xf>
    <xf numFmtId="165" fontId="28" fillId="0" borderId="36" xfId="42" applyNumberFormat="1" applyFont="1" applyBorder="1" applyAlignment="1">
      <alignment horizontal="center"/>
    </xf>
    <xf numFmtId="169" fontId="27" fillId="28" borderId="29" xfId="42" applyNumberFormat="1" applyFont="1" applyFill="1" applyBorder="1" applyAlignment="1">
      <alignment horizontal="center"/>
    </xf>
    <xf numFmtId="2" fontId="28" fillId="0" borderId="0" xfId="42" applyNumberFormat="1" applyFont="1" applyAlignment="1">
      <alignment horizontal="center"/>
    </xf>
    <xf numFmtId="2" fontId="28" fillId="0" borderId="29" xfId="42" applyNumberFormat="1" applyFont="1" applyBorder="1" applyAlignment="1">
      <alignment horizontal="center"/>
    </xf>
    <xf numFmtId="169" fontId="28" fillId="0" borderId="29" xfId="42" applyNumberFormat="1" applyFont="1" applyBorder="1" applyAlignment="1">
      <alignment horizontal="center"/>
    </xf>
    <xf numFmtId="169" fontId="28" fillId="0" borderId="0" xfId="42" applyNumberFormat="1" applyFont="1" applyAlignment="1">
      <alignment horizontal="center"/>
    </xf>
    <xf numFmtId="2" fontId="28" fillId="0" borderId="29" xfId="42" applyNumberFormat="1" applyFont="1" applyBorder="1" applyAlignment="1">
      <alignment horizontal="center" wrapText="1"/>
    </xf>
    <xf numFmtId="170" fontId="27" fillId="28" borderId="18" xfId="42" applyNumberFormat="1" applyFont="1" applyFill="1" applyBorder="1" applyAlignment="1">
      <alignment horizontal="center" vertical="center"/>
    </xf>
    <xf numFmtId="170" fontId="20" fillId="0" borderId="0" xfId="42" applyNumberFormat="1" applyFont="1" applyAlignment="1">
      <alignment horizontal="center"/>
    </xf>
    <xf numFmtId="2" fontId="23" fillId="26" borderId="27" xfId="42" applyNumberFormat="1" applyFont="1" applyFill="1" applyBorder="1" applyAlignment="1" applyProtection="1">
      <alignment horizontal="center"/>
      <protection locked="0"/>
    </xf>
    <xf numFmtId="2" fontId="23" fillId="26" borderId="33" xfId="42" applyNumberFormat="1" applyFont="1" applyFill="1" applyBorder="1" applyAlignment="1" applyProtection="1">
      <alignment horizontal="center"/>
      <protection locked="0"/>
    </xf>
    <xf numFmtId="2" fontId="23" fillId="26" borderId="15" xfId="42" applyNumberFormat="1" applyFont="1" applyFill="1" applyBorder="1" applyAlignment="1" applyProtection="1">
      <alignment horizontal="center"/>
      <protection locked="0"/>
    </xf>
    <xf numFmtId="0" fontId="29" fillId="0" borderId="0" xfId="0" applyFont="1"/>
    <xf numFmtId="0" fontId="21" fillId="0" borderId="16" xfId="42" applyFont="1" applyBorder="1" applyAlignment="1">
      <alignment horizontal="center" vertical="center"/>
    </xf>
    <xf numFmtId="2" fontId="21" fillId="0" borderId="17" xfId="42" applyNumberFormat="1" applyFont="1" applyBorder="1" applyAlignment="1">
      <alignment horizontal="center" vertical="center"/>
    </xf>
    <xf numFmtId="2" fontId="21" fillId="0" borderId="18" xfId="42" applyNumberFormat="1" applyFont="1" applyBorder="1" applyAlignment="1">
      <alignment horizontal="center" vertical="center"/>
    </xf>
    <xf numFmtId="0" fontId="22" fillId="0" borderId="17" xfId="42" applyFont="1" applyBorder="1" applyAlignment="1">
      <alignment horizontal="center" vertical="center"/>
    </xf>
    <xf numFmtId="0" fontId="22" fillId="0" borderId="19" xfId="42" applyFont="1" applyBorder="1" applyAlignment="1">
      <alignment horizontal="center" vertical="center"/>
    </xf>
    <xf numFmtId="0" fontId="22" fillId="0" borderId="18" xfId="42" applyFont="1" applyBorder="1" applyAlignment="1">
      <alignment horizontal="center" vertical="center"/>
    </xf>
    <xf numFmtId="0" fontId="2" fillId="0" borderId="16" xfId="42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8</xdr:col>
      <xdr:colOff>1731819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20328082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O75"/>
  <sheetViews>
    <sheetView tabSelected="1" view="pageBreakPreview" zoomScale="55" zoomScaleNormal="75" zoomScaleSheetLayoutView="55" zoomScalePageLayoutView="55" workbookViewId="0">
      <selection activeCell="D57" sqref="D57"/>
    </sheetView>
  </sheetViews>
  <sheetFormatPr defaultRowHeight="18.75" x14ac:dyDescent="0.3"/>
  <cols>
    <col min="1" max="1" width="42.85546875" style="7" bestFit="1" customWidth="1"/>
    <col min="2" max="3" width="32.28515625" style="7" customWidth="1"/>
    <col min="4" max="4" width="33.28515625" style="7" customWidth="1"/>
    <col min="5" max="5" width="30.5703125" style="7" customWidth="1"/>
    <col min="6" max="6" width="33.5703125" style="7" customWidth="1"/>
    <col min="7" max="7" width="43" style="7" bestFit="1" customWidth="1"/>
    <col min="8" max="8" width="31.7109375" style="7" customWidth="1"/>
    <col min="9" max="9" width="31.140625" style="7" customWidth="1"/>
    <col min="10" max="10" width="32.28515625" style="1" bestFit="1" customWidth="1"/>
    <col min="11" max="11" width="22.28515625" style="1" bestFit="1" customWidth="1"/>
    <col min="12" max="12" width="19.5703125" style="1" customWidth="1"/>
    <col min="13" max="13" width="21.140625" style="1" bestFit="1" customWidth="1"/>
    <col min="14" max="16384" width="9.140625" style="1"/>
  </cols>
  <sheetData>
    <row r="15" spans="1:9" ht="19.5" thickBot="1" x14ac:dyDescent="0.35"/>
    <row r="16" spans="1:9" ht="19.5" thickBot="1" x14ac:dyDescent="0.35">
      <c r="A16" s="156" t="s">
        <v>17</v>
      </c>
      <c r="B16" s="157"/>
      <c r="C16" s="157"/>
      <c r="D16" s="157"/>
      <c r="E16" s="157"/>
      <c r="F16" s="157"/>
      <c r="G16" s="157"/>
      <c r="H16" s="157"/>
      <c r="I16" s="158"/>
    </row>
    <row r="17" spans="1:15" x14ac:dyDescent="0.3">
      <c r="A17" s="159" t="s">
        <v>0</v>
      </c>
      <c r="B17" s="159"/>
      <c r="C17" s="159"/>
      <c r="D17" s="159"/>
      <c r="E17" s="159"/>
      <c r="F17" s="159"/>
      <c r="G17" s="159"/>
      <c r="H17" s="159"/>
      <c r="I17" s="159"/>
    </row>
    <row r="18" spans="1:15" x14ac:dyDescent="0.3">
      <c r="A18" s="8" t="s">
        <v>1</v>
      </c>
      <c r="B18" s="37" t="s">
        <v>52</v>
      </c>
      <c r="C18" s="37"/>
      <c r="D18" s="37"/>
      <c r="E18" s="37"/>
      <c r="F18" s="37"/>
    </row>
    <row r="19" spans="1:15" x14ac:dyDescent="0.3">
      <c r="A19" s="8" t="s">
        <v>2</v>
      </c>
      <c r="B19" s="38" t="s">
        <v>53</v>
      </c>
      <c r="C19" s="38"/>
    </row>
    <row r="20" spans="1:15" x14ac:dyDescent="0.3">
      <c r="A20" s="8" t="s">
        <v>3</v>
      </c>
      <c r="B20" s="38" t="s">
        <v>54</v>
      </c>
      <c r="C20" s="38"/>
    </row>
    <row r="21" spans="1:15" x14ac:dyDescent="0.3">
      <c r="A21" s="8" t="s">
        <v>4</v>
      </c>
      <c r="B21" s="9" t="s">
        <v>55</v>
      </c>
      <c r="C21" s="9"/>
      <c r="D21" s="9"/>
      <c r="E21" s="9"/>
      <c r="F21" s="9"/>
      <c r="G21" s="9"/>
      <c r="H21" s="9"/>
      <c r="I21" s="9"/>
      <c r="J21" s="5"/>
    </row>
    <row r="22" spans="1:15" x14ac:dyDescent="0.3">
      <c r="A22" s="8" t="s">
        <v>10</v>
      </c>
      <c r="B22" s="39" t="s">
        <v>56</v>
      </c>
      <c r="C22" s="39"/>
    </row>
    <row r="23" spans="1:15" x14ac:dyDescent="0.3">
      <c r="A23" s="8" t="s">
        <v>5</v>
      </c>
      <c r="B23" s="39" t="s">
        <v>70</v>
      </c>
      <c r="C23" s="39"/>
    </row>
    <row r="24" spans="1:15" x14ac:dyDescent="0.3">
      <c r="A24" s="8"/>
      <c r="B24" s="10"/>
      <c r="C24" s="10"/>
    </row>
    <row r="25" spans="1:15" x14ac:dyDescent="0.3">
      <c r="A25" s="11" t="s">
        <v>7</v>
      </c>
      <c r="B25" s="17" t="s">
        <v>44</v>
      </c>
      <c r="C25" s="17"/>
    </row>
    <row r="26" spans="1:15" x14ac:dyDescent="0.3">
      <c r="A26" s="11"/>
      <c r="B26" s="17"/>
      <c r="C26" s="17"/>
    </row>
    <row r="27" spans="1:15" s="36" customFormat="1" ht="26.25" x14ac:dyDescent="0.4">
      <c r="A27" s="127" t="s">
        <v>51</v>
      </c>
      <c r="B27" s="70" t="s">
        <v>71</v>
      </c>
      <c r="C27" s="70"/>
      <c r="D27" s="68"/>
      <c r="E27" s="33"/>
      <c r="F27" s="33"/>
      <c r="G27" s="33"/>
      <c r="H27" s="7"/>
      <c r="I27" s="33"/>
      <c r="J27" s="34"/>
      <c r="K27" s="34"/>
      <c r="L27" s="34"/>
      <c r="M27" s="2"/>
      <c r="N27" s="2"/>
      <c r="O27" s="35"/>
    </row>
    <row r="28" spans="1:15" s="36" customFormat="1" ht="26.25" x14ac:dyDescent="0.4">
      <c r="A28" s="46" t="s">
        <v>49</v>
      </c>
      <c r="B28" s="70" t="s">
        <v>36</v>
      </c>
      <c r="C28" s="70"/>
      <c r="D28" s="68"/>
      <c r="E28" s="54"/>
      <c r="F28" s="47"/>
      <c r="G28" s="47"/>
      <c r="H28" s="47"/>
      <c r="I28" s="33"/>
      <c r="J28" s="34"/>
      <c r="K28" s="34"/>
      <c r="L28" s="34"/>
      <c r="M28" s="2"/>
      <c r="N28" s="2"/>
      <c r="O28" s="35"/>
    </row>
    <row r="29" spans="1:15" s="36" customFormat="1" ht="26.25" x14ac:dyDescent="0.4">
      <c r="A29" s="14" t="s">
        <v>50</v>
      </c>
      <c r="B29" s="68">
        <v>204.2</v>
      </c>
      <c r="C29" s="68"/>
      <c r="D29" s="69"/>
      <c r="E29" s="45"/>
      <c r="F29" s="45"/>
      <c r="G29" s="45"/>
      <c r="H29" s="45"/>
      <c r="I29" s="43"/>
      <c r="J29" s="34"/>
      <c r="K29" s="34"/>
      <c r="L29" s="34"/>
      <c r="M29" s="2"/>
      <c r="N29" s="2"/>
      <c r="O29" s="35"/>
    </row>
    <row r="30" spans="1:15" s="36" customFormat="1" ht="26.25" x14ac:dyDescent="0.4">
      <c r="A30" s="93" t="s">
        <v>48</v>
      </c>
      <c r="B30" s="94">
        <v>0.01</v>
      </c>
      <c r="C30" s="94"/>
      <c r="D30" s="69"/>
      <c r="E30" s="45"/>
      <c r="F30" s="45"/>
      <c r="G30" s="45"/>
      <c r="H30" s="45"/>
      <c r="I30" s="43"/>
      <c r="J30" s="34"/>
      <c r="K30" s="34"/>
      <c r="L30" s="34"/>
      <c r="M30" s="2"/>
      <c r="N30" s="2"/>
      <c r="O30" s="35"/>
    </row>
    <row r="31" spans="1:15" s="36" customFormat="1" ht="26.25" x14ac:dyDescent="0.4">
      <c r="A31" s="93"/>
      <c r="B31" s="7"/>
      <c r="C31" s="7"/>
      <c r="D31" s="69"/>
      <c r="E31" s="45"/>
      <c r="F31" s="45"/>
      <c r="G31" s="45"/>
      <c r="H31" s="45"/>
      <c r="I31" s="43"/>
      <c r="J31" s="34"/>
      <c r="K31" s="34"/>
      <c r="L31" s="34"/>
      <c r="M31" s="2"/>
      <c r="N31" s="2"/>
      <c r="O31" s="35"/>
    </row>
    <row r="32" spans="1:15" s="36" customFormat="1" ht="26.25" x14ac:dyDescent="0.4">
      <c r="A32" s="59" t="s">
        <v>19</v>
      </c>
      <c r="B32" s="68">
        <v>1</v>
      </c>
      <c r="C32" s="68"/>
      <c r="D32" s="55" t="s">
        <v>20</v>
      </c>
      <c r="E32" s="68">
        <v>1</v>
      </c>
      <c r="G32" s="33"/>
      <c r="H32" s="7"/>
      <c r="I32" s="33"/>
      <c r="J32" s="34"/>
      <c r="K32" s="34"/>
      <c r="L32" s="34"/>
      <c r="M32" s="2"/>
      <c r="N32" s="2"/>
      <c r="O32" s="35"/>
    </row>
    <row r="33" spans="1:15" s="36" customFormat="1" x14ac:dyDescent="0.3">
      <c r="A33" s="12"/>
      <c r="B33" s="13"/>
      <c r="C33" s="13"/>
      <c r="D33" s="33"/>
      <c r="E33" s="33"/>
      <c r="F33" s="33"/>
      <c r="G33" s="33"/>
      <c r="H33" s="7"/>
      <c r="I33" s="33"/>
      <c r="J33" s="34"/>
      <c r="K33" s="34"/>
      <c r="L33" s="34"/>
      <c r="M33" s="2"/>
      <c r="N33" s="2"/>
      <c r="O33" s="35"/>
    </row>
    <row r="34" spans="1:15" s="36" customFormat="1" ht="19.5" thickBot="1" x14ac:dyDescent="0.35">
      <c r="A34" s="12"/>
      <c r="B34" s="13"/>
      <c r="C34" s="13"/>
      <c r="D34" s="33"/>
      <c r="E34" s="33"/>
      <c r="F34" s="33"/>
      <c r="G34" s="33"/>
      <c r="H34" s="7"/>
      <c r="I34" s="33"/>
      <c r="J34" s="34"/>
      <c r="K34" s="34"/>
      <c r="L34" s="34"/>
      <c r="M34" s="2"/>
      <c r="N34" s="2"/>
      <c r="O34" s="35"/>
    </row>
    <row r="35" spans="1:15" s="36" customFormat="1" ht="19.5" thickBot="1" x14ac:dyDescent="0.35">
      <c r="A35" s="20" t="s">
        <v>24</v>
      </c>
      <c r="B35" s="20" t="s">
        <v>21</v>
      </c>
      <c r="C35" s="63"/>
      <c r="D35" s="63" t="s">
        <v>35</v>
      </c>
      <c r="E35" s="20" t="s">
        <v>18</v>
      </c>
      <c r="F35" s="67" t="s">
        <v>22</v>
      </c>
      <c r="G35" s="71" t="s">
        <v>47</v>
      </c>
      <c r="H35" s="20" t="s">
        <v>39</v>
      </c>
      <c r="K35" s="34"/>
      <c r="L35" s="34"/>
      <c r="M35" s="2"/>
      <c r="N35" s="2"/>
      <c r="O35" s="35"/>
    </row>
    <row r="36" spans="1:15" s="36" customFormat="1" ht="26.25" x14ac:dyDescent="0.4">
      <c r="A36" s="56" t="s">
        <v>25</v>
      </c>
      <c r="B36" s="60">
        <v>34.29</v>
      </c>
      <c r="C36" s="149"/>
      <c r="D36" s="64">
        <f>IF(ISBLANK(B36), "-",B36/$B$29*($B$32/$E$32))</f>
        <v>0.16792360430950048</v>
      </c>
      <c r="E36" s="60">
        <v>16.7</v>
      </c>
      <c r="F36" s="95">
        <f>IF(ISBLANK(B36), "-",D36/E36)</f>
        <v>1.0055305647275479E-2</v>
      </c>
      <c r="G36" s="104">
        <f>IF(ISBLANK(B36), "-",(F36-$B$30)/$B$30)</f>
        <v>5.5305647275478292E-3</v>
      </c>
      <c r="H36" s="98">
        <f>IF(ISBLANK(B36),"-",F36/$B$30)</f>
        <v>1.0055305647275479</v>
      </c>
      <c r="K36" s="34"/>
      <c r="L36" s="34"/>
      <c r="M36" s="2"/>
      <c r="N36" s="2"/>
      <c r="O36" s="35"/>
    </row>
    <row r="37" spans="1:15" s="36" customFormat="1" ht="26.25" x14ac:dyDescent="0.4">
      <c r="A37" s="57" t="s">
        <v>26</v>
      </c>
      <c r="B37" s="61">
        <v>36.93</v>
      </c>
      <c r="C37" s="150"/>
      <c r="D37" s="65">
        <f>IF(ISBLANK(B37), "-",B37/$B$29*($B$32/$E$32))</f>
        <v>0.18085210577864838</v>
      </c>
      <c r="E37" s="61">
        <v>18</v>
      </c>
      <c r="F37" s="96">
        <f t="shared" ref="F37:F39" si="0">IF(ISBLANK(B37), "-",D37/E37)</f>
        <v>1.004733920992491E-2</v>
      </c>
      <c r="G37" s="105">
        <f t="shared" ref="G37:G39" si="1">IF(ISBLANK(B37), "-",(F37-$B$30)/$B$30)</f>
        <v>4.7339209924909462E-3</v>
      </c>
      <c r="H37" s="99">
        <f t="shared" ref="H37:H39" si="2">IF(ISBLANK(B37),"-",F37/$B$30)</f>
        <v>1.004733920992491</v>
      </c>
      <c r="K37" s="34"/>
      <c r="L37" s="34"/>
      <c r="M37" s="2"/>
      <c r="N37" s="2"/>
      <c r="O37" s="35"/>
    </row>
    <row r="38" spans="1:15" s="36" customFormat="1" ht="26.25" x14ac:dyDescent="0.4">
      <c r="A38" s="57" t="s">
        <v>27</v>
      </c>
      <c r="B38" s="61">
        <v>35.39</v>
      </c>
      <c r="C38" s="150"/>
      <c r="D38" s="65">
        <f>IF(ISBLANK(B38), "-",B38/$B$29*($B$32/$E$32))</f>
        <v>0.17331047992164547</v>
      </c>
      <c r="E38" s="61">
        <v>17.3</v>
      </c>
      <c r="F38" s="96">
        <f t="shared" si="0"/>
        <v>1.0017946816280085E-2</v>
      </c>
      <c r="G38" s="105">
        <f t="shared" si="1"/>
        <v>1.7946816280084779E-3</v>
      </c>
      <c r="H38" s="99">
        <f t="shared" si="2"/>
        <v>1.0017946816280086</v>
      </c>
      <c r="K38" s="34"/>
      <c r="L38" s="34"/>
      <c r="M38" s="2"/>
      <c r="N38" s="2"/>
      <c r="O38" s="35"/>
    </row>
    <row r="39" spans="1:15" s="36" customFormat="1" ht="27" thickBot="1" x14ac:dyDescent="0.45">
      <c r="A39" s="58" t="s">
        <v>28</v>
      </c>
      <c r="B39" s="62"/>
      <c r="C39" s="151"/>
      <c r="D39" s="66" t="str">
        <f>IF(ISBLANK(B39), "-",B39/$B$29*($B$32/$E$32))</f>
        <v>-</v>
      </c>
      <c r="E39" s="62"/>
      <c r="F39" s="97" t="str">
        <f t="shared" si="0"/>
        <v>-</v>
      </c>
      <c r="G39" s="106" t="str">
        <f t="shared" si="1"/>
        <v>-</v>
      </c>
      <c r="H39" s="100" t="str">
        <f t="shared" si="2"/>
        <v>-</v>
      </c>
      <c r="K39" s="34"/>
      <c r="L39" s="34"/>
      <c r="M39" s="2"/>
      <c r="N39" s="2"/>
      <c r="O39" s="35"/>
    </row>
    <row r="40" spans="1:15" ht="19.5" thickBot="1" x14ac:dyDescent="0.35">
      <c r="A40" s="1"/>
      <c r="B40" s="1"/>
      <c r="C40" s="1"/>
      <c r="D40" s="1"/>
      <c r="E40" s="81" t="s">
        <v>23</v>
      </c>
      <c r="F40" s="53">
        <f>AVERAGE(F36:F39)</f>
        <v>1.0040197224493492E-2</v>
      </c>
      <c r="G40" s="124">
        <f>AVERAGE(G36:G39)</f>
        <v>4.0197224493490847E-3</v>
      </c>
      <c r="H40" s="123">
        <f>AVERAGE(H36:H39)</f>
        <v>1.004019722449349</v>
      </c>
      <c r="I40" s="1"/>
      <c r="M40" s="2"/>
      <c r="N40" s="2"/>
      <c r="O40" s="3"/>
    </row>
    <row r="41" spans="1:15" x14ac:dyDescent="0.3">
      <c r="A41" s="1"/>
      <c r="B41" s="40"/>
      <c r="C41" s="40"/>
      <c r="D41" s="42"/>
      <c r="E41" s="49" t="s">
        <v>11</v>
      </c>
      <c r="F41" s="50">
        <f>STDEV(F36:F39)/F40</f>
        <v>1.9598023216253228E-3</v>
      </c>
      <c r="G41" s="102"/>
      <c r="H41" s="1"/>
      <c r="I41" s="1"/>
    </row>
    <row r="42" spans="1:15" ht="19.5" thickBot="1" x14ac:dyDescent="0.35">
      <c r="A42" s="1"/>
      <c r="B42" s="40"/>
      <c r="C42" s="40"/>
      <c r="D42" s="42"/>
      <c r="E42" s="51" t="s">
        <v>6</v>
      </c>
      <c r="F42" s="52">
        <f>COUNT(F36:F39)</f>
        <v>3</v>
      </c>
      <c r="G42" s="103"/>
      <c r="H42" s="1"/>
      <c r="I42" s="1"/>
    </row>
    <row r="43" spans="1:15" x14ac:dyDescent="0.3">
      <c r="A43" s="44"/>
      <c r="B43" s="41"/>
      <c r="C43" s="41"/>
      <c r="D43" s="40"/>
      <c r="E43" s="40"/>
      <c r="F43" s="40"/>
      <c r="G43" s="101"/>
      <c r="H43" s="1"/>
      <c r="I43" s="1"/>
    </row>
    <row r="45" spans="1:15" x14ac:dyDescent="0.3">
      <c r="A45" s="16" t="s">
        <v>7</v>
      </c>
      <c r="B45" s="17" t="s">
        <v>16</v>
      </c>
      <c r="C45" s="17"/>
    </row>
    <row r="46" spans="1:15" x14ac:dyDescent="0.3">
      <c r="A46" s="7" t="s">
        <v>8</v>
      </c>
      <c r="B46" s="18" t="str">
        <f>B21</f>
        <v>Each 5ml contains pseudo ephedrine10mg</v>
      </c>
      <c r="C46" s="18"/>
    </row>
    <row r="47" spans="1:15" x14ac:dyDescent="0.3">
      <c r="A47" s="12" t="s">
        <v>40</v>
      </c>
      <c r="B47" s="125">
        <v>5</v>
      </c>
      <c r="C47" s="125"/>
      <c r="D47" s="7" t="s">
        <v>41</v>
      </c>
      <c r="E47" s="126">
        <v>10</v>
      </c>
      <c r="F47" s="7" t="str">
        <f>B20</f>
        <v xml:space="preserve">Pseudoephedrine </v>
      </c>
      <c r="I47" s="19"/>
    </row>
    <row r="48" spans="1:15" x14ac:dyDescent="0.3">
      <c r="A48" s="12"/>
      <c r="I48" s="19"/>
    </row>
    <row r="49" spans="1:11" ht="26.25" x14ac:dyDescent="0.4">
      <c r="A49" s="12" t="s">
        <v>45</v>
      </c>
      <c r="B49" s="129" t="str">
        <f>B27</f>
        <v>0.01 M Perchloric Acid</v>
      </c>
      <c r="C49" s="129"/>
      <c r="D49" s="128" t="s">
        <v>46</v>
      </c>
      <c r="E49" s="68">
        <v>2.0169999999999999</v>
      </c>
      <c r="F49" s="1" t="str">
        <f>B20</f>
        <v xml:space="preserve">Pseudoephedrine </v>
      </c>
      <c r="I49" s="19"/>
    </row>
    <row r="50" spans="1:11" x14ac:dyDescent="0.3">
      <c r="A50" s="1" t="s">
        <v>64</v>
      </c>
      <c r="B50" s="148">
        <f>Sheet1!E23</f>
        <v>1.1560325159351872</v>
      </c>
      <c r="C50" s="148"/>
      <c r="D50" s="1"/>
      <c r="E50" s="1"/>
      <c r="I50" s="19"/>
    </row>
    <row r="51" spans="1:11" ht="19.5" thickBot="1" x14ac:dyDescent="0.35">
      <c r="A51" s="1" t="s">
        <v>65</v>
      </c>
      <c r="B51" s="148">
        <f>5*B50</f>
        <v>5.7801625796759364</v>
      </c>
      <c r="C51" s="148"/>
      <c r="D51" s="1" t="s">
        <v>66</v>
      </c>
      <c r="E51" s="1"/>
      <c r="I51" s="19"/>
    </row>
    <row r="52" spans="1:11" ht="19.5" thickBot="1" x14ac:dyDescent="0.35">
      <c r="D52" s="1"/>
      <c r="E52" s="1"/>
      <c r="F52" s="1"/>
      <c r="G52" s="1"/>
      <c r="H52" s="154" t="s">
        <v>34</v>
      </c>
      <c r="I52" s="155"/>
      <c r="K52" s="111"/>
    </row>
    <row r="53" spans="1:11" ht="19.5" thickBot="1" x14ac:dyDescent="0.35">
      <c r="A53" s="72" t="s">
        <v>29</v>
      </c>
      <c r="B53" s="20" t="s">
        <v>42</v>
      </c>
      <c r="C53" s="84" t="s">
        <v>67</v>
      </c>
      <c r="D53" s="84" t="s">
        <v>30</v>
      </c>
      <c r="E53" s="20" t="s">
        <v>31</v>
      </c>
      <c r="F53" s="20" t="s">
        <v>38</v>
      </c>
      <c r="G53" s="84" t="s">
        <v>32</v>
      </c>
      <c r="H53" s="20" t="s">
        <v>37</v>
      </c>
      <c r="I53" s="20" t="s">
        <v>43</v>
      </c>
      <c r="J53" s="117" t="s">
        <v>33</v>
      </c>
      <c r="K53" s="73"/>
    </row>
    <row r="54" spans="1:11" ht="27" thickBot="1" x14ac:dyDescent="0.45">
      <c r="A54" s="74" t="s">
        <v>25</v>
      </c>
      <c r="B54" s="77">
        <f>C54*5/$B$51</f>
        <v>15.057604141799006</v>
      </c>
      <c r="C54" s="77">
        <v>17.407080000000001</v>
      </c>
      <c r="D54" s="77">
        <v>15</v>
      </c>
      <c r="E54" s="60">
        <v>0.2</v>
      </c>
      <c r="F54" s="87">
        <f>IF(ISBLANK(B54),"-",D54-$E$58)</f>
        <v>14.8</v>
      </c>
      <c r="G54" s="89">
        <f>IF(ISBLANK(B54), "-",F54*$H$40)</f>
        <v>14.859491892250366</v>
      </c>
      <c r="H54" s="86">
        <f>IF(ISBLANK(B54),"-",G54*$E$49)</f>
        <v>29.971595146668989</v>
      </c>
      <c r="I54" s="107">
        <f>IF(ISBLANK(B54),"-",H54*$B$47/B54)</f>
        <v>9.9523120891024224</v>
      </c>
      <c r="J54" s="118">
        <f>IF(ISBLANK(B54),"-",I54/$E$47)</f>
        <v>0.99523120891024219</v>
      </c>
      <c r="K54" s="112"/>
    </row>
    <row r="55" spans="1:11" ht="27" thickBot="1" x14ac:dyDescent="0.45">
      <c r="A55" s="75" t="s">
        <v>26</v>
      </c>
      <c r="B55" s="77">
        <f t="shared" ref="B55:B56" si="3">C55*5/$B$51</f>
        <v>15.210428562881209</v>
      </c>
      <c r="C55" s="78">
        <v>17.583749999999998</v>
      </c>
      <c r="D55" s="78">
        <v>15.2</v>
      </c>
      <c r="E55" s="61">
        <v>0.2</v>
      </c>
      <c r="F55" s="88">
        <f>IF(ISBLANK(B55),"-",D55-$E$58)</f>
        <v>15</v>
      </c>
      <c r="G55" s="90">
        <f t="shared" ref="G55:G57" si="4">IF(ISBLANK(B55), "-",F55*$H$40)</f>
        <v>15.060295836740234</v>
      </c>
      <c r="H55" s="110">
        <f>IF(ISBLANK(B55),"-",G55*$E$49)</f>
        <v>30.37661670270505</v>
      </c>
      <c r="I55" s="108">
        <f t="shared" ref="I55:I57" si="5">IF(ISBLANK(B55),"-",H55*$B$47/B55)</f>
        <v>9.9854572069174541</v>
      </c>
      <c r="J55" s="119">
        <f t="shared" ref="J55:J57" si="6">IF(ISBLANK(B55),"-",I55/$E$47)</f>
        <v>0.99854572069174541</v>
      </c>
      <c r="K55" s="112"/>
    </row>
    <row r="56" spans="1:11" ht="26.25" x14ac:dyDescent="0.4">
      <c r="A56" s="75" t="s">
        <v>27</v>
      </c>
      <c r="B56" s="77">
        <f t="shared" si="3"/>
        <v>14.880204287406418</v>
      </c>
      <c r="C56" s="78">
        <v>17.202000000000002</v>
      </c>
      <c r="D56" s="78">
        <v>14.7</v>
      </c>
      <c r="E56" s="61">
        <v>0.2</v>
      </c>
      <c r="F56" s="88">
        <f>IF(ISBLANK(B56),"-",D56-$E$58)</f>
        <v>14.5</v>
      </c>
      <c r="G56" s="90">
        <f t="shared" si="4"/>
        <v>14.558285975515561</v>
      </c>
      <c r="H56" s="110">
        <f>IF(ISBLANK(B56),"-",G56*$E$49)</f>
        <v>29.364062812614886</v>
      </c>
      <c r="I56" s="108">
        <f t="shared" si="5"/>
        <v>9.8668211287484162</v>
      </c>
      <c r="J56" s="119">
        <f t="shared" si="6"/>
        <v>0.98668211287484164</v>
      </c>
      <c r="K56" s="112"/>
    </row>
    <row r="57" spans="1:11" ht="27" thickBot="1" x14ac:dyDescent="0.45">
      <c r="A57" s="76" t="s">
        <v>28</v>
      </c>
      <c r="B57" s="79"/>
      <c r="C57" s="79"/>
      <c r="D57" s="79"/>
      <c r="E57" s="62"/>
      <c r="F57" s="92" t="str">
        <f>IF(ISBLANK(B57),"-",D57-$E$58)</f>
        <v>-</v>
      </c>
      <c r="G57" s="91" t="str">
        <f t="shared" si="4"/>
        <v>-</v>
      </c>
      <c r="H57" s="122" t="str">
        <f>IF(ISBLANK(B57),"-",G57*$E$49)</f>
        <v>-</v>
      </c>
      <c r="I57" s="109" t="str">
        <f t="shared" si="5"/>
        <v>-</v>
      </c>
      <c r="J57" s="120" t="str">
        <f t="shared" si="6"/>
        <v>-</v>
      </c>
      <c r="K57" s="113"/>
    </row>
    <row r="58" spans="1:11" ht="26.25" x14ac:dyDescent="0.4">
      <c r="D58" s="48" t="s">
        <v>23</v>
      </c>
      <c r="E58" s="80">
        <f>AVERAGE(E54:E57)</f>
        <v>0.20000000000000004</v>
      </c>
      <c r="G58" s="48" t="s">
        <v>23</v>
      </c>
      <c r="H58" s="85">
        <f>AVERAGE(H54:H57)</f>
        <v>29.904091553996309</v>
      </c>
      <c r="I58" s="85">
        <f>AVERAGE(I54:I57)</f>
        <v>9.9348634749227642</v>
      </c>
      <c r="J58" s="121">
        <f t="shared" ref="J58" si="7">AVERAGE(J54:J57)</f>
        <v>0.99348634749227649</v>
      </c>
      <c r="K58" s="114"/>
    </row>
    <row r="59" spans="1:11" ht="26.25" x14ac:dyDescent="0.4">
      <c r="D59" s="49" t="s">
        <v>11</v>
      </c>
      <c r="E59" s="50">
        <f>IF(E58=0,"-",STDEV(E54:E57)/E58)</f>
        <v>1.6996749443881474E-16</v>
      </c>
      <c r="G59" s="49" t="s">
        <v>11</v>
      </c>
      <c r="H59" s="131"/>
      <c r="I59" s="82">
        <f>STDEV(I54:I57)/I58</f>
        <v>6.1613832788718851E-3</v>
      </c>
      <c r="J59" s="82">
        <f t="shared" ref="J59" si="8">STDEV(J54:J57)/J58</f>
        <v>6.161383278871866E-3</v>
      </c>
      <c r="K59" s="115"/>
    </row>
    <row r="60" spans="1:11" ht="27" thickBot="1" x14ac:dyDescent="0.45">
      <c r="D60" s="51" t="s">
        <v>6</v>
      </c>
      <c r="E60" s="52">
        <f>COUNT(E54:E57)</f>
        <v>3</v>
      </c>
      <c r="G60" s="51" t="s">
        <v>6</v>
      </c>
      <c r="H60" s="83">
        <f>COUNT(H54:H57)</f>
        <v>3</v>
      </c>
      <c r="I60" s="83">
        <f>COUNT(I54:I57)</f>
        <v>3</v>
      </c>
      <c r="J60" s="83">
        <f t="shared" ref="J60" si="9">COUNT(J54:J57)</f>
        <v>3</v>
      </c>
      <c r="K60" s="116"/>
    </row>
    <row r="61" spans="1:11" x14ac:dyDescent="0.3">
      <c r="I61" s="19"/>
      <c r="K61" s="3"/>
    </row>
    <row r="62" spans="1:11" x14ac:dyDescent="0.3">
      <c r="I62" s="19"/>
    </row>
    <row r="63" spans="1:11" ht="19.5" thickBot="1" x14ac:dyDescent="0.35">
      <c r="A63" s="6"/>
      <c r="B63" s="6"/>
      <c r="C63" s="6"/>
      <c r="D63" s="24"/>
      <c r="E63" s="24"/>
      <c r="F63" s="24"/>
      <c r="G63" s="24"/>
      <c r="H63" s="24"/>
      <c r="I63" s="24"/>
    </row>
    <row r="64" spans="1:11" x14ac:dyDescent="0.3">
      <c r="B64" s="153" t="s">
        <v>12</v>
      </c>
      <c r="C64" s="153"/>
      <c r="D64" s="153"/>
      <c r="F64" s="32" t="s">
        <v>14</v>
      </c>
      <c r="G64" s="25"/>
      <c r="H64" s="153" t="s">
        <v>13</v>
      </c>
      <c r="I64" s="153"/>
    </row>
    <row r="65" spans="1:10" ht="83.25" customHeight="1" x14ac:dyDescent="0.3">
      <c r="A65" s="26" t="s">
        <v>9</v>
      </c>
      <c r="B65" s="132" t="s">
        <v>57</v>
      </c>
      <c r="C65" s="132"/>
      <c r="D65" s="27"/>
      <c r="F65" s="130"/>
      <c r="G65" s="23"/>
      <c r="H65" s="28"/>
      <c r="I65" s="28"/>
    </row>
    <row r="66" spans="1:10" ht="84" customHeight="1" x14ac:dyDescent="0.3">
      <c r="A66" s="26" t="s">
        <v>15</v>
      </c>
      <c r="B66" s="29"/>
      <c r="C66" s="29"/>
      <c r="D66" s="29"/>
      <c r="F66" s="30"/>
      <c r="G66" s="23"/>
      <c r="H66" s="31"/>
      <c r="I66" s="31"/>
    </row>
    <row r="67" spans="1:10" x14ac:dyDescent="0.3">
      <c r="A67" s="21"/>
      <c r="B67" s="21"/>
      <c r="C67" s="21"/>
      <c r="D67" s="15"/>
      <c r="E67" s="15"/>
      <c r="F67" s="15"/>
      <c r="G67" s="22"/>
      <c r="H67" s="15"/>
      <c r="I67" s="15"/>
      <c r="J67" s="4"/>
    </row>
    <row r="68" spans="1:10" x14ac:dyDescent="0.3">
      <c r="A68" s="21"/>
      <c r="B68" s="21"/>
      <c r="C68" s="21"/>
      <c r="D68" s="15"/>
      <c r="E68" s="15"/>
      <c r="F68" s="15"/>
      <c r="G68" s="22"/>
      <c r="H68" s="15"/>
      <c r="I68" s="15"/>
      <c r="J68" s="4"/>
    </row>
    <row r="69" spans="1:10" x14ac:dyDescent="0.3">
      <c r="A69" s="21"/>
      <c r="B69" s="21"/>
      <c r="C69" s="21"/>
      <c r="D69" s="15"/>
      <c r="E69" s="15"/>
      <c r="F69" s="15"/>
      <c r="G69" s="22"/>
      <c r="H69" s="15"/>
      <c r="I69" s="15"/>
      <c r="J69" s="4"/>
    </row>
    <row r="70" spans="1:10" x14ac:dyDescent="0.3">
      <c r="A70" s="21"/>
      <c r="B70" s="21"/>
      <c r="C70" s="21"/>
      <c r="D70" s="15"/>
      <c r="E70" s="15"/>
      <c r="F70" s="15"/>
      <c r="G70" s="22"/>
      <c r="H70" s="15"/>
      <c r="I70" s="15"/>
      <c r="J70" s="4"/>
    </row>
    <row r="71" spans="1:10" x14ac:dyDescent="0.3">
      <c r="A71" s="21"/>
      <c r="B71" s="21"/>
      <c r="C71" s="21"/>
      <c r="D71" s="15"/>
      <c r="E71" s="15"/>
      <c r="F71" s="15"/>
      <c r="G71" s="22"/>
      <c r="H71" s="15"/>
      <c r="I71" s="15"/>
      <c r="J71" s="4"/>
    </row>
    <row r="72" spans="1:10" x14ac:dyDescent="0.3">
      <c r="A72" s="21"/>
      <c r="B72" s="21"/>
      <c r="C72" s="21"/>
      <c r="D72" s="15"/>
      <c r="E72" s="15"/>
      <c r="F72" s="15"/>
      <c r="G72" s="22"/>
      <c r="H72" s="15"/>
      <c r="I72" s="15"/>
      <c r="J72" s="4"/>
    </row>
    <row r="73" spans="1:10" x14ac:dyDescent="0.3">
      <c r="A73" s="21"/>
      <c r="B73" s="21"/>
      <c r="C73" s="21"/>
      <c r="D73" s="15"/>
      <c r="E73" s="15"/>
      <c r="F73" s="15"/>
      <c r="G73" s="22"/>
      <c r="H73" s="15"/>
      <c r="I73" s="15"/>
      <c r="J73" s="4"/>
    </row>
    <row r="74" spans="1:10" x14ac:dyDescent="0.3">
      <c r="A74" s="21"/>
      <c r="B74" s="21"/>
      <c r="C74" s="21"/>
      <c r="D74" s="15"/>
      <c r="E74" s="15"/>
      <c r="F74" s="15"/>
      <c r="G74" s="22"/>
      <c r="H74" s="15"/>
      <c r="I74" s="15"/>
      <c r="J74" s="4"/>
    </row>
    <row r="75" spans="1:10" x14ac:dyDescent="0.3">
      <c r="A75" s="21"/>
      <c r="B75" s="21"/>
      <c r="C75" s="21"/>
      <c r="D75" s="15"/>
      <c r="E75" s="15"/>
      <c r="F75" s="15"/>
      <c r="G75" s="22"/>
      <c r="H75" s="15"/>
      <c r="I75" s="15"/>
      <c r="J75" s="4"/>
    </row>
  </sheetData>
  <sheetProtection formatCells="0" formatColumns="0" formatRows="0"/>
  <mergeCells count="5">
    <mergeCell ref="B64:D64"/>
    <mergeCell ref="H64:I64"/>
    <mergeCell ref="H52:I52"/>
    <mergeCell ref="A16:I16"/>
    <mergeCell ref="A17:I17"/>
  </mergeCells>
  <conditionalFormatting sqref="F41:G41">
    <cfRule type="cellIs" dxfId="2" priority="5" operator="greaterThan">
      <formula>0.002</formula>
    </cfRule>
  </conditionalFormatting>
  <conditionalFormatting sqref="H59:K59">
    <cfRule type="cellIs" dxfId="1" priority="3" operator="greaterThan">
      <formula>0.02</formula>
    </cfRule>
  </conditionalFormatting>
  <conditionalFormatting sqref="G40">
    <cfRule type="cellIs" dxfId="0" priority="2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1" orientation="landscape" r:id="rId1"/>
  <headerFooter alignWithMargins="0">
    <oddFooter>&amp;C&amp;P of &amp;N&amp;R&amp;D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23"/>
  <sheetViews>
    <sheetView workbookViewId="0">
      <selection activeCell="D6" sqref="D6:D8"/>
    </sheetView>
  </sheetViews>
  <sheetFormatPr defaultRowHeight="12.75" x14ac:dyDescent="0.2"/>
  <cols>
    <col min="4" max="4" width="30.28515625" customWidth="1"/>
    <col min="5" max="5" width="33.85546875" customWidth="1"/>
    <col min="6" max="6" width="37.85546875" customWidth="1"/>
  </cols>
  <sheetData>
    <row r="6" spans="4:6" ht="15" x14ac:dyDescent="0.25">
      <c r="D6" s="152" t="s">
        <v>68</v>
      </c>
    </row>
    <row r="7" spans="4:6" ht="15" x14ac:dyDescent="0.25">
      <c r="D7" s="152" t="s">
        <v>69</v>
      </c>
    </row>
    <row r="8" spans="4:6" ht="15" x14ac:dyDescent="0.25">
      <c r="D8" s="152" t="s">
        <v>53</v>
      </c>
    </row>
    <row r="11" spans="4:6" ht="12" customHeight="1" thickBot="1" x14ac:dyDescent="0.25"/>
    <row r="12" spans="4:6" ht="32.25" customHeight="1" thickBot="1" x14ac:dyDescent="0.35">
      <c r="D12" s="133" t="s">
        <v>58</v>
      </c>
      <c r="E12" s="134" t="s">
        <v>59</v>
      </c>
      <c r="F12" s="134" t="s">
        <v>60</v>
      </c>
    </row>
    <row r="13" spans="4:6" ht="16.5" thickBot="1" x14ac:dyDescent="0.3">
      <c r="D13" s="135">
        <v>21.983329999999999</v>
      </c>
      <c r="E13" s="136">
        <f>24.93095+D13</f>
        <v>46.914279999999998</v>
      </c>
      <c r="F13" s="136">
        <f>28.81822+D13</f>
        <v>50.801549999999999</v>
      </c>
    </row>
    <row r="14" spans="4:6" ht="15.75" x14ac:dyDescent="0.25">
      <c r="D14" s="137"/>
      <c r="E14" s="136">
        <f>24.9394+D13</f>
        <v>46.922730000000001</v>
      </c>
      <c r="F14" s="136">
        <f>28.84944+D13</f>
        <v>50.832769999999996</v>
      </c>
    </row>
    <row r="15" spans="4:6" ht="16.5" thickBot="1" x14ac:dyDescent="0.3">
      <c r="D15" s="137"/>
      <c r="E15" s="138">
        <f>24.94835+D13</f>
        <v>46.93168</v>
      </c>
      <c r="F15" s="138">
        <f>28.82519+D13</f>
        <v>50.808520000000001</v>
      </c>
    </row>
    <row r="16" spans="4:6" ht="16.5" thickBot="1" x14ac:dyDescent="0.3">
      <c r="D16" s="137"/>
      <c r="E16" s="139"/>
      <c r="F16" s="140"/>
    </row>
    <row r="17" spans="4:6" ht="17.25" thickBot="1" x14ac:dyDescent="0.35">
      <c r="D17" s="141">
        <f>AVERAGE(D13:D16)</f>
        <v>21.983329999999999</v>
      </c>
      <c r="E17" s="141">
        <f>AVERAGE(E13:E16)</f>
        <v>46.922896666666666</v>
      </c>
      <c r="F17" s="141">
        <f>AVERAGE(F13:F16)</f>
        <v>50.814279999999997</v>
      </c>
    </row>
    <row r="18" spans="4:6" ht="16.5" thickBot="1" x14ac:dyDescent="0.3">
      <c r="D18" s="142"/>
      <c r="E18" s="142"/>
      <c r="F18" s="142"/>
    </row>
    <row r="19" spans="4:6" ht="16.5" thickBot="1" x14ac:dyDescent="0.3">
      <c r="D19" s="143" t="s">
        <v>61</v>
      </c>
      <c r="E19" s="144">
        <f>E17-D17</f>
        <v>24.939566666666668</v>
      </c>
      <c r="F19" s="142"/>
    </row>
    <row r="20" spans="4:6" ht="16.5" thickBot="1" x14ac:dyDescent="0.3">
      <c r="D20" s="142"/>
      <c r="E20" s="145"/>
      <c r="F20" s="142"/>
    </row>
    <row r="21" spans="4:6" ht="16.5" thickBot="1" x14ac:dyDescent="0.3">
      <c r="D21" s="143" t="s">
        <v>62</v>
      </c>
      <c r="E21" s="144">
        <f>F17-D17</f>
        <v>28.830949999999998</v>
      </c>
      <c r="F21" s="142"/>
    </row>
    <row r="22" spans="4:6" ht="16.5" thickBot="1" x14ac:dyDescent="0.3">
      <c r="D22" s="142"/>
      <c r="E22" s="145"/>
      <c r="F22" s="142"/>
    </row>
    <row r="23" spans="4:6" ht="39.75" customHeight="1" thickBot="1" x14ac:dyDescent="0.3">
      <c r="D23" s="146" t="s">
        <v>63</v>
      </c>
      <c r="E23" s="147">
        <f>E21/E19</f>
        <v>1.1560325159351872</v>
      </c>
      <c r="F23" s="142"/>
    </row>
  </sheetData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1"/>
  <sheetViews>
    <sheetView workbookViewId="0">
      <selection activeCell="L22" sqref="L22"/>
    </sheetView>
  </sheetViews>
  <sheetFormatPr defaultRowHeight="12.75" x14ac:dyDescent="0.2"/>
  <sheetData>
    <row r="21" spans="12:12" x14ac:dyDescent="0.2">
      <c r="L21">
        <f>35.39/2.02</f>
        <v>17.519801980198022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Pseudo ephedrine</vt:lpstr>
      <vt:lpstr>Sheet1</vt:lpstr>
      <vt:lpstr>Sheet2</vt:lpstr>
      <vt:lpstr>'Pseudo ephedrine'!Print_Area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2015-06-11T11:21:01Z</cp:lastPrinted>
  <dcterms:created xsi:type="dcterms:W3CDTF">2005-07-05T10:19:27Z</dcterms:created>
  <dcterms:modified xsi:type="dcterms:W3CDTF">2015-10-05T09:10:10Z</dcterms:modified>
</cp:coreProperties>
</file>