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/>
  </bookViews>
  <sheets>
    <sheet name="Component 1" sheetId="33" r:id="rId1"/>
  </sheets>
  <definedNames>
    <definedName name="_xlnm.Print_Area" localSheetId="0">'Component 1'!$A$1:$I$82</definedName>
  </definedNames>
  <calcPr calcId="145621"/>
</workbook>
</file>

<file path=xl/calcChain.xml><?xml version="1.0" encoding="utf-8"?>
<calcChain xmlns="http://schemas.openxmlformats.org/spreadsheetml/2006/main">
  <c r="E53" i="33" l="1"/>
  <c r="E58" i="33"/>
  <c r="C53" i="33"/>
  <c r="C35" i="33"/>
  <c r="C56" i="33" l="1"/>
  <c r="E73" i="33"/>
  <c r="B46" i="33" l="1"/>
  <c r="C36" i="33"/>
  <c r="E36" i="33" s="1"/>
  <c r="G36" i="33" s="1"/>
  <c r="C37" i="33"/>
  <c r="E37" i="33" s="1"/>
  <c r="G37" i="33" s="1"/>
  <c r="C38" i="33"/>
  <c r="E38" i="33" s="1"/>
  <c r="G38" i="33" s="1"/>
  <c r="E35" i="33"/>
  <c r="G35" i="33" s="1"/>
  <c r="B66" i="33"/>
  <c r="I73" i="33"/>
  <c r="H73" i="33"/>
  <c r="E64" i="33"/>
  <c r="F38" i="33" l="1"/>
  <c r="E41" i="33"/>
  <c r="E39" i="33"/>
  <c r="F35" i="33"/>
  <c r="F36" i="33"/>
  <c r="F37" i="33"/>
  <c r="E40" i="33" l="1"/>
  <c r="C54" i="33"/>
  <c r="C55" i="33"/>
  <c r="G39" i="33"/>
  <c r="F39" i="33"/>
  <c r="F73" i="33" l="1"/>
  <c r="G73" i="33"/>
  <c r="E66" i="33"/>
  <c r="D76" i="33" l="1"/>
  <c r="D74" i="33"/>
  <c r="E70" i="33" s="1"/>
  <c r="E56" i="33"/>
  <c r="E54" i="33"/>
  <c r="E55" i="33"/>
  <c r="G53" i="33"/>
  <c r="D75" i="33" l="1"/>
  <c r="E71" i="33"/>
  <c r="E72" i="33"/>
  <c r="G56" i="33"/>
  <c r="F56" i="33"/>
  <c r="F53" i="33"/>
  <c r="F55" i="33"/>
  <c r="G55" i="33"/>
  <c r="F54" i="33"/>
  <c r="G54" i="33"/>
  <c r="E59" i="33"/>
  <c r="E57" i="33"/>
  <c r="F57" i="33" l="1"/>
  <c r="G57" i="33"/>
  <c r="F70" i="33" s="1"/>
  <c r="G70" i="33" l="1"/>
  <c r="H70" i="33" s="1"/>
  <c r="I70" i="33" s="1"/>
  <c r="F71" i="33"/>
  <c r="G71" i="33" s="1"/>
  <c r="H71" i="33" s="1"/>
  <c r="I71" i="33" s="1"/>
  <c r="F72" i="33"/>
  <c r="G72" i="33" s="1"/>
  <c r="H72" i="33" s="1"/>
  <c r="I72" i="33" s="1"/>
  <c r="G74" i="33" l="1"/>
  <c r="H74" i="33"/>
  <c r="H75" i="33" s="1"/>
  <c r="H76" i="33"/>
  <c r="G76" i="33"/>
  <c r="B63" i="33" l="1"/>
  <c r="I74" i="33" l="1"/>
  <c r="I75" i="33" s="1"/>
  <c r="I76" i="33"/>
</calcChain>
</file>

<file path=xl/sharedStrings.xml><?xml version="1.0" encoding="utf-8"?>
<sst xmlns="http://schemas.openxmlformats.org/spreadsheetml/2006/main" count="91" uniqueCount="61">
  <si>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</si>
  <si>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</si>
  <si>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</si>
  <si>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</si>
  <si>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</si>
  <si>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</si>
  <si>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</si>
  <si>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</si>
  <si>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</si>
  <si>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</si>
  <si>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Analysed by:</t>
  </si>
  <si>
    <t>Date Analysis Started:</t>
  </si>
  <si>
    <t>RSD:</t>
  </si>
  <si>
    <t>Name</t>
  </si>
  <si>
    <t>Signature</t>
  </si>
  <si>
    <t>Date</t>
  </si>
  <si>
    <t>Reviewed By:</t>
  </si>
  <si>
    <t>Determination of Content of Active Ingredient in the Sample</t>
  </si>
  <si>
    <t>Please enter the required information in the cells highlighted in green</t>
  </si>
  <si>
    <t>Reaction Ratio (Titrant:Standard)</t>
  </si>
  <si>
    <t>:</t>
  </si>
  <si>
    <t>Standard Weight (mg)</t>
  </si>
  <si>
    <t xml:space="preserve"> Molecular Weight:</t>
  </si>
  <si>
    <t>Molarity (mM/mL)</t>
  </si>
  <si>
    <t>Average :</t>
  </si>
  <si>
    <t xml:space="preserve">Standard </t>
  </si>
  <si>
    <t>A</t>
  </si>
  <si>
    <t>B</t>
  </si>
  <si>
    <t>C</t>
  </si>
  <si>
    <t>D</t>
  </si>
  <si>
    <t>Sample</t>
  </si>
  <si>
    <t>Titre Vol. (mL)</t>
  </si>
  <si>
    <t>Blank</t>
  </si>
  <si>
    <t>Corrected Titre</t>
  </si>
  <si>
    <t>Percentage content</t>
  </si>
  <si>
    <t>Actual Amount (mg)</t>
  </si>
  <si>
    <t>Deviation from true Value</t>
  </si>
  <si>
    <t>In sample</t>
  </si>
  <si>
    <t>Blank Correction</t>
  </si>
  <si>
    <t>Correction Factor</t>
  </si>
  <si>
    <t>Target Concentration</t>
  </si>
  <si>
    <t>Each</t>
  </si>
  <si>
    <t>contains</t>
  </si>
  <si>
    <t>Volume (mL)</t>
  </si>
  <si>
    <t>Per Label Claim</t>
  </si>
  <si>
    <t>Each mL of</t>
  </si>
  <si>
    <t>is equivalent to</t>
  </si>
  <si>
    <t>Anhydrous Sodium Carbonate</t>
  </si>
  <si>
    <t>0.1 M Hydrochloric Acid VS</t>
  </si>
  <si>
    <t>Standardisation of the Volumetric Solutions</t>
  </si>
  <si>
    <t>Volumetric Solution:</t>
  </si>
  <si>
    <t>0.1 M Sodium Hydroxide VS</t>
  </si>
  <si>
    <t>VS Volume (mL)</t>
  </si>
  <si>
    <t>mMoles of VS</t>
  </si>
  <si>
    <t>mL VS</t>
  </si>
  <si>
    <t>mL Ref Substance</t>
  </si>
  <si>
    <t>Texakind Injection</t>
  </si>
  <si>
    <t>NDQB201502054</t>
  </si>
  <si>
    <t>Tranexamic Acid</t>
  </si>
  <si>
    <t>Each 5ml contains tranexamic acid B.P. 500 mg</t>
  </si>
  <si>
    <t>Clement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</si>
</sst>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dd\-mmm\-yy"/>
    <numFmt numFmtId="166" formatCode="0.00000"/>
    <numFmt numFmtId="167" formatCode="0.00\ &quot;M&quot;"/>
    <numFmt numFmtId="168" formatCode="0.00\ &quot;mL&quot;"/>
    <numFmt numFmtId="169" formatCode="0.00\ &quot;mg&quot;"/>
    <numFmt numFmtId="170" formatCode="General\ &quot;VS&quot;"/>
  </numFmts>
  <fonts count="26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14"/>
      <color theme="1"/>
      <name val="Book Antiqua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0" fillId="0" borderId="0" xfId="42" applyFont="1"/>
    <xf numFmtId="0" fontId="21" fillId="0" borderId="0" xfId="42" applyFont="1" applyFill="1" applyBorder="1" applyAlignment="1">
      <alignment vertical="center" wrapText="1"/>
    </xf>
    <xf numFmtId="0" fontId="20" fillId="0" borderId="0" xfId="42" applyFont="1" applyFill="1" applyBorder="1"/>
    <xf numFmtId="0" fontId="20" fillId="0" borderId="0" xfId="42" applyFont="1" applyBorder="1"/>
    <xf numFmtId="0" fontId="22" fillId="0" borderId="11" xfId="42" applyFont="1" applyFill="1" applyBorder="1" applyAlignment="1">
      <alignment horizontal="left" vertical="center" wrapText="1"/>
    </xf>
    <xf numFmtId="0" fontId="20" fillId="0" borderId="0" xfId="42" applyFont="1" applyAlignment="1">
      <alignment vertical="center"/>
    </xf>
    <xf numFmtId="0" fontId="20" fillId="0" borderId="0" xfId="42" applyFont="1" applyBorder="1" applyAlignment="1">
      <alignment horizontal="center" vertical="center"/>
    </xf>
    <xf numFmtId="2" fontId="21" fillId="0" borderId="24" xfId="42" applyNumberFormat="1" applyFont="1" applyBorder="1" applyAlignment="1">
      <alignment horizontal="center" vertical="center"/>
    </xf>
    <xf numFmtId="0" fontId="20" fillId="0" borderId="0" xfId="42" quotePrefix="1" applyFont="1" applyBorder="1" applyAlignment="1">
      <alignment horizontal="center" vertical="center"/>
    </xf>
    <xf numFmtId="2" fontId="20" fillId="0" borderId="0" xfId="42" applyNumberFormat="1" applyFont="1" applyBorder="1" applyAlignment="1">
      <alignment horizontal="center" vertical="center"/>
    </xf>
    <xf numFmtId="0" fontId="20" fillId="0" borderId="0" xfId="42" applyFont="1" applyBorder="1" applyAlignment="1">
      <alignment vertical="center"/>
    </xf>
    <xf numFmtId="0" fontId="20" fillId="0" borderId="11" xfId="42" applyFont="1" applyBorder="1" applyAlignment="1">
      <alignment vertical="center"/>
    </xf>
    <xf numFmtId="0" fontId="20" fillId="0" borderId="15" xfId="42" applyFont="1" applyBorder="1" applyAlignment="1">
      <alignment horizontal="center" vertical="center"/>
    </xf>
    <xf numFmtId="0" fontId="20" fillId="0" borderId="10" xfId="42" quotePrefix="1" applyFont="1" applyBorder="1" applyAlignment="1" applyProtection="1">
      <alignment vertical="center"/>
      <protection locked="0"/>
    </xf>
    <xf numFmtId="0" fontId="20" fillId="0" borderId="10" xfId="42" quotePrefix="1" applyFont="1" applyBorder="1" applyAlignment="1">
      <alignment vertical="center"/>
    </xf>
    <xf numFmtId="0" fontId="20" fillId="0" borderId="10" xfId="42" applyFont="1" applyBorder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20" fillId="0" borderId="0" xfId="0" applyFont="1"/>
    <xf numFmtId="2" fontId="20" fillId="0" borderId="7" xfId="0" applyNumberFormat="1" applyFont="1" applyBorder="1" applyProtection="1"/>
    <xf numFmtId="2" fontId="20" fillId="27" borderId="7" xfId="0" applyNumberFormat="1" applyFont="1" applyFill="1" applyBorder="1" applyProtection="1"/>
    <xf numFmtId="166" fontId="20" fillId="27" borderId="7" xfId="0" applyNumberFormat="1" applyFont="1" applyFill="1" applyBorder="1" applyProtection="1"/>
    <xf numFmtId="0" fontId="20" fillId="0" borderId="0" xfId="0" applyFont="1" applyBorder="1" applyAlignment="1">
      <alignment vertical="center"/>
    </xf>
    <xf numFmtId="0" fontId="22" fillId="0" borderId="0" xfId="42" applyFont="1" applyFill="1" applyBorder="1" applyAlignment="1">
      <alignment vertical="center" wrapText="1"/>
    </xf>
    <xf numFmtId="0" fontId="20" fillId="0" borderId="20" xfId="42" applyFont="1" applyBorder="1" applyAlignment="1" applyProtection="1">
      <alignment horizontal="right"/>
    </xf>
    <xf numFmtId="0" fontId="20" fillId="0" borderId="31" xfId="42" applyFont="1" applyBorder="1" applyAlignment="1" applyProtection="1">
      <alignment horizontal="right"/>
    </xf>
    <xf numFmtId="10" fontId="20" fillId="24" borderId="22" xfId="42" applyNumberFormat="1" applyFont="1" applyFill="1" applyBorder="1" applyAlignment="1" applyProtection="1">
      <alignment horizontal="center"/>
    </xf>
    <xf numFmtId="0" fontId="20" fillId="0" borderId="32" xfId="42" applyFont="1" applyBorder="1" applyAlignment="1" applyProtection="1">
      <alignment horizontal="right"/>
    </xf>
    <xf numFmtId="0" fontId="20" fillId="25" borderId="23" xfId="42" applyFont="1" applyFill="1" applyBorder="1" applyAlignment="1" applyProtection="1">
      <alignment horizontal="center"/>
    </xf>
    <xf numFmtId="166" fontId="21" fillId="25" borderId="21" xfId="42" applyNumberFormat="1" applyFont="1" applyFill="1" applyBorder="1" applyAlignment="1" applyProtection="1">
      <alignment horizontal="center"/>
    </xf>
    <xf numFmtId="2" fontId="21" fillId="0" borderId="0" xfId="0" applyNumberFormat="1" applyFont="1" applyFill="1" applyBorder="1" applyAlignment="1" applyProtection="1">
      <alignment horizontal="centerContinuous"/>
    </xf>
    <xf numFmtId="2" fontId="21" fillId="0" borderId="15" xfId="42" applyNumberFormat="1" applyFont="1" applyBorder="1" applyAlignment="1">
      <alignment horizontal="center" vertical="center"/>
    </xf>
    <xf numFmtId="2" fontId="23" fillId="26" borderId="0" xfId="42" applyNumberFormat="1" applyFont="1" applyFill="1" applyBorder="1" applyAlignment="1" applyProtection="1">
      <alignment horizontal="center"/>
      <protection locked="0"/>
    </xf>
    <xf numFmtId="2" fontId="23" fillId="0" borderId="0" xfId="42" applyNumberFormat="1" applyFont="1" applyFill="1" applyBorder="1" applyAlignment="1" applyProtection="1">
      <alignment horizontal="center"/>
      <protection locked="0"/>
    </xf>
    <xf numFmtId="2" fontId="23" fillId="26" borderId="0" xfId="42" applyNumberFormat="1" applyFont="1" applyFill="1" applyBorder="1" applyAlignment="1" applyProtection="1">
      <alignment horizontal="left"/>
      <protection locked="0"/>
    </xf>
    <xf numFmtId="2" fontId="21" fillId="0" borderId="13" xfId="42" applyNumberFormat="1" applyFont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2" fontId="23" fillId="26" borderId="18" xfId="42" applyNumberFormat="1" applyFont="1" applyFill="1" applyBorder="1" applyAlignment="1" applyProtection="1">
      <alignment horizontal="center"/>
      <protection locked="0"/>
    </xf>
    <xf numFmtId="2" fontId="23" fillId="26" borderId="31" xfId="42" applyNumberFormat="1" applyFont="1" applyFill="1" applyBorder="1" applyAlignment="1" applyProtection="1">
      <alignment horizontal="center"/>
      <protection locked="0"/>
    </xf>
    <xf numFmtId="2" fontId="23" fillId="26" borderId="32" xfId="42" applyNumberFormat="1" applyFont="1" applyFill="1" applyBorder="1" applyAlignment="1" applyProtection="1">
      <alignment horizontal="center"/>
      <protection locked="0"/>
    </xf>
    <xf numFmtId="164" fontId="21" fillId="25" borderId="25" xfId="42" applyNumberFormat="1" applyFont="1" applyFill="1" applyBorder="1" applyAlignment="1" applyProtection="1">
      <alignment horizontal="center"/>
    </xf>
    <xf numFmtId="0" fontId="20" fillId="0" borderId="18" xfId="42" applyFont="1" applyBorder="1" applyAlignment="1" applyProtection="1">
      <alignment horizontal="right"/>
    </xf>
    <xf numFmtId="10" fontId="24" fillId="24" borderId="22" xfId="42" applyNumberFormat="1" applyFont="1" applyFill="1" applyBorder="1" applyAlignment="1" applyProtection="1">
      <alignment horizontal="center"/>
    </xf>
    <xf numFmtId="0" fontId="24" fillId="25" borderId="23" xfId="42" applyFont="1" applyFill="1" applyBorder="1" applyAlignment="1" applyProtection="1">
      <alignment horizontal="center"/>
    </xf>
    <xf numFmtId="2" fontId="21" fillId="0" borderId="12" xfId="42" applyNumberFormat="1" applyFont="1" applyBorder="1" applyAlignment="1">
      <alignment horizontal="center" vertical="center"/>
    </xf>
    <xf numFmtId="2" fontId="23" fillId="25" borderId="25" xfId="42" applyNumberFormat="1" applyFont="1" applyFill="1" applyBorder="1" applyAlignment="1" applyProtection="1">
      <alignment horizontal="center"/>
    </xf>
    <xf numFmtId="2" fontId="20" fillId="0" borderId="28" xfId="42" applyNumberFormat="1" applyFont="1" applyBorder="1" applyAlignment="1">
      <alignment horizontal="center"/>
    </xf>
    <xf numFmtId="167" fontId="23" fillId="26" borderId="0" xfId="42" applyNumberFormat="1" applyFont="1" applyFill="1" applyBorder="1" applyAlignment="1" applyProtection="1">
      <alignment horizontal="center"/>
      <protection locked="0"/>
    </xf>
    <xf numFmtId="166" fontId="20" fillId="0" borderId="28" xfId="0" applyNumberFormat="1" applyFont="1" applyBorder="1" applyAlignment="1" applyProtection="1">
      <alignment horizontal="center"/>
    </xf>
    <xf numFmtId="166" fontId="20" fillId="0" borderId="33" xfId="0" applyNumberFormat="1" applyFont="1" applyBorder="1" applyAlignment="1" applyProtection="1">
      <alignment horizontal="center"/>
    </xf>
    <xf numFmtId="166" fontId="20" fillId="0" borderId="14" xfId="0" applyNumberFormat="1" applyFont="1" applyBorder="1" applyAlignment="1" applyProtection="1">
      <alignment horizontal="center"/>
    </xf>
    <xf numFmtId="166" fontId="20" fillId="0" borderId="21" xfId="0" applyNumberFormat="1" applyFont="1" applyBorder="1" applyAlignment="1" applyProtection="1">
      <alignment horizontal="center"/>
    </xf>
    <xf numFmtId="166" fontId="20" fillId="0" borderId="22" xfId="0" applyNumberFormat="1" applyFont="1" applyBorder="1" applyAlignment="1" applyProtection="1">
      <alignment horizontal="center"/>
    </xf>
    <xf numFmtId="166" fontId="20" fillId="0" borderId="23" xfId="0" applyNumberFormat="1" applyFont="1" applyBorder="1" applyAlignment="1" applyProtection="1">
      <alignment horizontal="center"/>
    </xf>
    <xf numFmtId="2" fontId="20" fillId="0" borderId="34" xfId="0" applyNumberFormat="1" applyFont="1" applyBorder="1" applyProtection="1"/>
    <xf numFmtId="10" fontId="20" fillId="0" borderId="0" xfId="42" applyNumberFormat="1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center"/>
    </xf>
    <xf numFmtId="10" fontId="20" fillId="0" borderId="21" xfId="0" applyNumberFormat="1" applyFont="1" applyBorder="1" applyAlignment="1" applyProtection="1">
      <alignment horizontal="center"/>
    </xf>
    <xf numFmtId="10" fontId="20" fillId="0" borderId="22" xfId="0" applyNumberFormat="1" applyFont="1" applyBorder="1" applyAlignment="1" applyProtection="1">
      <alignment horizontal="center"/>
    </xf>
    <xf numFmtId="10" fontId="20" fillId="0" borderId="23" xfId="0" applyNumberFormat="1" applyFont="1" applyBorder="1" applyAlignment="1" applyProtection="1">
      <alignment horizontal="center"/>
    </xf>
    <xf numFmtId="2" fontId="20" fillId="0" borderId="18" xfId="42" applyNumberFormat="1" applyFont="1" applyBorder="1" applyAlignment="1">
      <alignment horizontal="center"/>
    </xf>
    <xf numFmtId="2" fontId="20" fillId="0" borderId="31" xfId="42" applyNumberFormat="1" applyFont="1" applyBorder="1" applyAlignment="1">
      <alignment horizontal="center"/>
    </xf>
    <xf numFmtId="2" fontId="20" fillId="0" borderId="32" xfId="42" applyNumberFormat="1" applyFont="1" applyBorder="1" applyAlignment="1">
      <alignment horizontal="center"/>
    </xf>
    <xf numFmtId="10" fontId="24" fillId="0" borderId="22" xfId="42" applyNumberFormat="1" applyFont="1" applyFill="1" applyBorder="1" applyAlignment="1" applyProtection="1">
      <alignment horizontal="center"/>
    </xf>
    <xf numFmtId="2" fontId="20" fillId="0" borderId="33" xfId="42" applyNumberFormat="1" applyFont="1" applyBorder="1" applyAlignment="1">
      <alignment horizontal="center"/>
    </xf>
    <xf numFmtId="2" fontId="21" fillId="0" borderId="0" xfId="42" applyNumberFormat="1" applyFont="1" applyFill="1" applyBorder="1" applyAlignment="1">
      <alignment vertical="center"/>
    </xf>
    <xf numFmtId="2" fontId="20" fillId="0" borderId="0" xfId="42" applyNumberFormat="1" applyFont="1" applyFill="1" applyBorder="1" applyAlignment="1">
      <alignment horizontal="center"/>
    </xf>
    <xf numFmtId="0" fontId="20" fillId="0" borderId="0" xfId="42" applyFont="1" applyFill="1" applyBorder="1" applyAlignment="1">
      <alignment horizontal="center"/>
    </xf>
    <xf numFmtId="2" fontId="23" fillId="0" borderId="0" xfId="42" applyNumberFormat="1" applyFont="1" applyFill="1" applyBorder="1" applyAlignment="1" applyProtection="1">
      <alignment horizontal="center"/>
    </xf>
    <xf numFmtId="10" fontId="24" fillId="0" borderId="0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 applyProtection="1">
      <alignment horizontal="center"/>
    </xf>
    <xf numFmtId="2" fontId="20" fillId="0" borderId="14" xfId="42" applyNumberFormat="1" applyFont="1" applyBorder="1" applyAlignment="1">
      <alignment horizontal="center"/>
    </xf>
    <xf numFmtId="164" fontId="21" fillId="25" borderId="27" xfId="42" applyNumberFormat="1" applyFont="1" applyFill="1" applyBorder="1" applyAlignment="1" applyProtection="1">
      <alignment horizontal="center"/>
    </xf>
    <xf numFmtId="164" fontId="21" fillId="25" borderId="30" xfId="42" applyNumberFormat="1" applyFont="1" applyFill="1" applyBorder="1" applyAlignment="1" applyProtection="1">
      <alignment horizontal="center"/>
    </xf>
    <xf numFmtId="10" fontId="21" fillId="25" borderId="35" xfId="42" applyNumberFormat="1" applyFont="1" applyFill="1" applyBorder="1" applyAlignment="1" applyProtection="1">
      <alignment horizontal="center"/>
    </xf>
    <xf numFmtId="170" fontId="23" fillId="26" borderId="0" xfId="42" applyNumberFormat="1" applyFont="1" applyFill="1" applyBorder="1" applyAlignment="1" applyProtection="1">
      <alignment horizontal="left"/>
      <protection locked="0"/>
    </xf>
    <xf numFmtId="2" fontId="23" fillId="26" borderId="19" xfId="42" applyNumberFormat="1" applyFont="1" applyFill="1" applyBorder="1" applyAlignment="1" applyProtection="1">
      <alignment horizontal="center"/>
      <protection locked="0"/>
    </xf>
    <xf numFmtId="2" fontId="23" fillId="26" borderId="26" xfId="42" applyNumberFormat="1" applyFont="1" applyFill="1" applyBorder="1" applyAlignment="1" applyProtection="1">
      <alignment horizontal="center"/>
      <protection locked="0"/>
    </xf>
    <xf numFmtId="2" fontId="23" fillId="26" borderId="29" xfId="42" applyNumberFormat="1" applyFont="1" applyFill="1" applyBorder="1" applyAlignment="1" applyProtection="1">
      <alignment horizontal="center"/>
      <protection locked="0"/>
    </xf>
    <xf numFmtId="164" fontId="20" fillId="0" borderId="21" xfId="0" applyNumberFormat="1" applyFont="1" applyBorder="1" applyAlignment="1" applyProtection="1">
      <alignment horizontal="center"/>
    </xf>
    <xf numFmtId="164" fontId="20" fillId="0" borderId="22" xfId="0" applyNumberFormat="1" applyFont="1" applyBorder="1" applyAlignment="1" applyProtection="1">
      <alignment horizontal="center"/>
    </xf>
    <xf numFmtId="164" fontId="20" fillId="0" borderId="23" xfId="0" applyNumberFormat="1" applyFont="1" applyBorder="1" applyAlignment="1" applyProtection="1">
      <alignment horizontal="center"/>
    </xf>
    <xf numFmtId="164" fontId="20" fillId="0" borderId="19" xfId="42" applyNumberFormat="1" applyFont="1" applyBorder="1" applyAlignment="1">
      <alignment horizontal="center" vertical="center"/>
    </xf>
    <xf numFmtId="164" fontId="20" fillId="0" borderId="26" xfId="42" applyNumberFormat="1" applyFont="1" applyBorder="1" applyAlignment="1">
      <alignment horizontal="center" vertical="center"/>
    </xf>
    <xf numFmtId="164" fontId="20" fillId="0" borderId="29" xfId="42" applyNumberFormat="1" applyFont="1" applyBorder="1" applyAlignment="1">
      <alignment horizontal="center" vertical="center"/>
    </xf>
    <xf numFmtId="2" fontId="20" fillId="0" borderId="21" xfId="42" applyNumberFormat="1" applyFont="1" applyBorder="1" applyAlignment="1">
      <alignment horizontal="center" vertical="center"/>
    </xf>
    <xf numFmtId="2" fontId="20" fillId="0" borderId="22" xfId="42" applyNumberFormat="1" applyFont="1" applyBorder="1" applyAlignment="1">
      <alignment horizontal="center" vertical="center"/>
    </xf>
    <xf numFmtId="2" fontId="20" fillId="0" borderId="23" xfId="42" applyNumberFormat="1" applyFont="1" applyBorder="1" applyAlignment="1">
      <alignment horizontal="center" vertical="center"/>
    </xf>
    <xf numFmtId="10" fontId="20" fillId="0" borderId="18" xfId="0" applyNumberFormat="1" applyFont="1" applyBorder="1" applyAlignment="1" applyProtection="1">
      <alignment horizontal="center"/>
    </xf>
    <xf numFmtId="10" fontId="20" fillId="0" borderId="31" xfId="0" applyNumberFormat="1" applyFont="1" applyBorder="1" applyAlignment="1" applyProtection="1">
      <alignment horizontal="center"/>
    </xf>
    <xf numFmtId="10" fontId="20" fillId="0" borderId="32" xfId="0" applyNumberFormat="1" applyFont="1" applyBorder="1" applyAlignment="1" applyProtection="1">
      <alignment horizontal="center"/>
    </xf>
    <xf numFmtId="0" fontId="21" fillId="0" borderId="15" xfId="42" applyFont="1" applyBorder="1" applyAlignment="1">
      <alignment horizontal="center" vertical="center"/>
    </xf>
    <xf numFmtId="0" fontId="21" fillId="0" borderId="15" xfId="42" applyFont="1" applyBorder="1" applyAlignment="1">
      <alignment horizontal="center" vertical="center"/>
    </xf>
    <xf numFmtId="2" fontId="21" fillId="0" borderId="16" xfId="42" applyNumberFormat="1" applyFont="1" applyBorder="1" applyAlignment="1">
      <alignment horizontal="center" vertical="center"/>
    </xf>
    <xf numFmtId="2" fontId="21" fillId="0" borderId="17" xfId="42" applyNumberFormat="1" applyFont="1" applyBorder="1" applyAlignment="1">
      <alignment horizontal="center" vertical="center"/>
    </xf>
    <xf numFmtId="0" fontId="2" fillId="0" borderId="15" xfId="42" applyFont="1" applyBorder="1" applyAlignment="1">
      <alignment horizontal="center" vertical="center"/>
    </xf>
    <xf numFmtId="0" fontId="22" fillId="0" borderId="36" xfId="42" applyFont="1" applyBorder="1" applyAlignment="1">
      <alignment horizontal="center" vertical="center"/>
    </xf>
    <xf numFmtId="0" fontId="22" fillId="0" borderId="14" xfId="42" applyFont="1" applyBorder="1" applyAlignment="1">
      <alignment horizontal="center" vertical="center"/>
    </xf>
    <xf numFmtId="0" fontId="22" fillId="0" borderId="29" xfId="42" applyFont="1" applyBorder="1" applyAlignment="1">
      <alignment horizontal="center" vertical="center"/>
    </xf>
    <xf numFmtId="0" fontId="20" fillId="0" borderId="37" xfId="42" applyFont="1" applyBorder="1"/>
    <xf numFmtId="0" fontId="2" fillId="0" borderId="38" xfId="42" applyFont="1" applyBorder="1" applyAlignment="1">
      <alignment horizontal="center" vertical="center"/>
    </xf>
    <xf numFmtId="0" fontId="20" fillId="0" borderId="39" xfId="42" applyFont="1" applyBorder="1"/>
    <xf numFmtId="0" fontId="21" fillId="0" borderId="40" xfId="42" applyFont="1" applyBorder="1" applyAlignment="1">
      <alignment vertical="center"/>
    </xf>
    <xf numFmtId="0" fontId="23" fillId="26" borderId="0" xfId="42" applyFont="1" applyFill="1" applyBorder="1" applyAlignment="1" applyProtection="1">
      <alignment vertical="center"/>
      <protection locked="0"/>
    </xf>
    <xf numFmtId="0" fontId="21" fillId="26" borderId="0" xfId="42" applyFont="1" applyFill="1" applyBorder="1" applyAlignment="1" applyProtection="1">
      <alignment vertical="center"/>
      <protection locked="0"/>
    </xf>
    <xf numFmtId="0" fontId="24" fillId="26" borderId="0" xfId="42" applyFont="1" applyFill="1" applyBorder="1" applyAlignment="1" applyProtection="1">
      <alignment horizontal="left" vertical="center"/>
      <protection locked="0"/>
    </xf>
    <xf numFmtId="0" fontId="24" fillId="26" borderId="0" xfId="42" quotePrefix="1" applyFont="1" applyFill="1" applyBorder="1" applyAlignment="1" applyProtection="1">
      <alignment vertical="center"/>
      <protection locked="0"/>
    </xf>
    <xf numFmtId="0" fontId="20" fillId="26" borderId="0" xfId="42" quotePrefix="1" applyFont="1" applyFill="1" applyBorder="1" applyAlignment="1" applyProtection="1">
      <alignment vertical="center"/>
      <protection locked="0"/>
    </xf>
    <xf numFmtId="0" fontId="20" fillId="26" borderId="39" xfId="42" quotePrefix="1" applyFont="1" applyFill="1" applyBorder="1" applyAlignment="1" applyProtection="1">
      <protection locked="0"/>
    </xf>
    <xf numFmtId="165" fontId="24" fillId="26" borderId="0" xfId="42" applyNumberFormat="1" applyFont="1" applyFill="1" applyBorder="1" applyAlignment="1" applyProtection="1">
      <alignment horizontal="left" vertical="center"/>
      <protection locked="0"/>
    </xf>
    <xf numFmtId="165" fontId="20" fillId="0" borderId="0" xfId="42" applyNumberFormat="1" applyFont="1" applyBorder="1" applyAlignment="1">
      <alignment horizontal="left" vertical="center"/>
    </xf>
    <xf numFmtId="0" fontId="2" fillId="0" borderId="40" xfId="42" applyFont="1" applyBorder="1" applyAlignment="1">
      <alignment horizontal="left" vertical="center"/>
    </xf>
    <xf numFmtId="0" fontId="21" fillId="0" borderId="0" xfId="42" quotePrefix="1" applyFont="1" applyBorder="1" applyAlignment="1">
      <alignment horizontal="left" vertical="center"/>
    </xf>
    <xf numFmtId="0" fontId="21" fillId="0" borderId="40" xfId="42" applyFont="1" applyBorder="1" applyAlignment="1">
      <alignment horizontal="right" vertical="center"/>
    </xf>
    <xf numFmtId="0" fontId="21" fillId="0" borderId="40" xfId="42" applyFont="1" applyBorder="1" applyAlignment="1" applyProtection="1">
      <alignment horizontal="right"/>
    </xf>
    <xf numFmtId="0" fontId="20" fillId="0" borderId="0" xfId="42" applyFont="1" applyFill="1" applyBorder="1" applyProtection="1"/>
    <xf numFmtId="0" fontId="20" fillId="0" borderId="0" xfId="42" applyFont="1" applyBorder="1" applyProtection="1"/>
    <xf numFmtId="0" fontId="20" fillId="0" borderId="40" xfId="42" applyFont="1" applyBorder="1" applyAlignment="1">
      <alignment horizontal="right" vertical="center"/>
    </xf>
    <xf numFmtId="2" fontId="20" fillId="0" borderId="40" xfId="0" applyNumberFormat="1" applyFont="1" applyBorder="1" applyAlignment="1" applyProtection="1">
      <alignment horizontal="right"/>
    </xf>
    <xf numFmtId="0" fontId="20" fillId="0" borderId="0" xfId="0" applyFont="1" applyBorder="1"/>
    <xf numFmtId="0" fontId="21" fillId="0" borderId="0" xfId="42" applyFont="1" applyBorder="1" applyAlignment="1">
      <alignment horizontal="center" vertical="center"/>
    </xf>
    <xf numFmtId="2" fontId="21" fillId="0" borderId="41" xfId="42" applyNumberFormat="1" applyFont="1" applyBorder="1" applyAlignment="1">
      <alignment horizontal="center" vertical="center"/>
    </xf>
    <xf numFmtId="0" fontId="20" fillId="0" borderId="42" xfId="0" applyFont="1" applyBorder="1" applyAlignment="1">
      <alignment horizontal="center"/>
    </xf>
    <xf numFmtId="0" fontId="20" fillId="0" borderId="43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20" fillId="0" borderId="40" xfId="42" applyFont="1" applyBorder="1"/>
    <xf numFmtId="0" fontId="25" fillId="0" borderId="39" xfId="0" applyFont="1" applyFill="1" applyBorder="1" applyAlignment="1">
      <alignment vertical="center" wrapText="1"/>
    </xf>
    <xf numFmtId="0" fontId="20" fillId="0" borderId="39" xfId="0" applyFont="1" applyBorder="1"/>
    <xf numFmtId="2" fontId="20" fillId="0" borderId="45" xfId="0" applyNumberFormat="1" applyFont="1" applyBorder="1" applyProtection="1"/>
    <xf numFmtId="0" fontId="20" fillId="0" borderId="40" xfId="42" applyFont="1" applyBorder="1" applyAlignment="1">
      <alignment vertical="center"/>
    </xf>
    <xf numFmtId="0" fontId="2" fillId="0" borderId="40" xfId="42" applyFont="1" applyBorder="1" applyAlignment="1">
      <alignment vertical="center"/>
    </xf>
    <xf numFmtId="0" fontId="20" fillId="0" borderId="0" xfId="42" quotePrefix="1" applyFont="1" applyBorder="1" applyAlignment="1">
      <alignment horizontal="left" vertical="center"/>
    </xf>
    <xf numFmtId="168" fontId="21" fillId="26" borderId="0" xfId="42" applyNumberFormat="1" applyFont="1" applyFill="1" applyBorder="1" applyAlignment="1" applyProtection="1">
      <alignment horizontal="center" vertical="center"/>
      <protection locked="0"/>
    </xf>
    <xf numFmtId="169" fontId="21" fillId="26" borderId="0" xfId="42" applyNumberFormat="1" applyFont="1" applyFill="1" applyBorder="1" applyAlignment="1" applyProtection="1">
      <alignment horizontal="center" vertical="center"/>
      <protection locked="0"/>
    </xf>
    <xf numFmtId="2" fontId="20" fillId="0" borderId="0" xfId="42" applyNumberFormat="1" applyFont="1" applyBorder="1" applyAlignment="1">
      <alignment horizontal="center"/>
    </xf>
    <xf numFmtId="0" fontId="20" fillId="0" borderId="0" xfId="42" applyFont="1" applyBorder="1" applyAlignment="1">
      <alignment horizontal="center"/>
    </xf>
    <xf numFmtId="2" fontId="21" fillId="0" borderId="46" xfId="42" applyNumberFormat="1" applyFont="1" applyBorder="1" applyAlignment="1">
      <alignment horizontal="center" vertical="center"/>
    </xf>
    <xf numFmtId="2" fontId="21" fillId="0" borderId="47" xfId="42" applyNumberFormat="1" applyFont="1" applyBorder="1" applyAlignment="1">
      <alignment vertical="center"/>
    </xf>
    <xf numFmtId="0" fontId="20" fillId="0" borderId="48" xfId="0" applyFont="1" applyBorder="1" applyAlignment="1">
      <alignment horizontal="center"/>
    </xf>
    <xf numFmtId="10" fontId="20" fillId="0" borderId="49" xfId="42" applyNumberFormat="1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10" fontId="20" fillId="0" borderId="51" xfId="42" applyNumberFormat="1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10" fontId="20" fillId="0" borderId="52" xfId="42" applyNumberFormat="1" applyFont="1" applyBorder="1" applyAlignment="1">
      <alignment horizontal="center"/>
    </xf>
    <xf numFmtId="10" fontId="23" fillId="25" borderId="53" xfId="42" applyNumberFormat="1" applyFont="1" applyFill="1" applyBorder="1" applyAlignment="1" applyProtection="1">
      <alignment horizontal="center"/>
    </xf>
    <xf numFmtId="10" fontId="24" fillId="24" borderId="51" xfId="42" applyNumberFormat="1" applyFont="1" applyFill="1" applyBorder="1" applyAlignment="1" applyProtection="1">
      <alignment horizontal="center"/>
    </xf>
    <xf numFmtId="0" fontId="24" fillId="25" borderId="52" xfId="42" applyFont="1" applyFill="1" applyBorder="1" applyAlignment="1" applyProtection="1">
      <alignment horizontal="center"/>
    </xf>
    <xf numFmtId="0" fontId="22" fillId="0" borderId="54" xfId="42" applyFont="1" applyFill="1" applyBorder="1" applyAlignment="1">
      <alignment horizontal="left" vertical="center" wrapText="1"/>
    </xf>
    <xf numFmtId="0" fontId="21" fillId="0" borderId="55" xfId="42" applyFont="1" applyBorder="1" applyAlignment="1">
      <alignment horizontal="right" vertical="center"/>
    </xf>
    <xf numFmtId="0" fontId="21" fillId="0" borderId="33" xfId="42" applyFont="1" applyBorder="1" applyAlignment="1" applyProtection="1">
      <alignment vertical="center"/>
      <protection locked="0"/>
    </xf>
    <xf numFmtId="0" fontId="21" fillId="0" borderId="33" xfId="42" applyFont="1" applyBorder="1" applyAlignment="1">
      <alignment vertical="center"/>
    </xf>
    <xf numFmtId="0" fontId="20" fillId="0" borderId="33" xfId="42" applyFont="1" applyBorder="1" applyAlignment="1">
      <alignment vertical="center"/>
    </xf>
    <xf numFmtId="0" fontId="20" fillId="0" borderId="56" xfId="42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strike/>
      </font>
      <fill>
        <patternFill patternType="none">
          <bgColor auto="1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8</xdr:col>
      <xdr:colOff>1853047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20328082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6:N91"/>
  <sheetViews>
    <sheetView tabSelected="1" view="pageBreakPreview" zoomScale="55" zoomScaleNormal="75" zoomScaleSheetLayoutView="55" zoomScalePageLayoutView="55" workbookViewId="0">
      <selection activeCell="I19" sqref="I19"/>
    </sheetView>
  </sheetViews>
  <sheetFormatPr defaultRowHeight="18.75" x14ac:dyDescent="0.3"/>
  <cols>
    <col min="1" max="1" width="42.85546875" style="6" bestFit="1" customWidth="1"/>
    <col min="2" max="2" width="34.8554687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bestFit="1" customWidth="1"/>
    <col min="7" max="7" width="31.7109375" style="6" customWidth="1"/>
    <col min="8" max="8" width="31.140625" style="6" customWidth="1"/>
    <col min="9" max="9" width="32.28515625" style="1" bestFit="1" customWidth="1"/>
    <col min="10" max="10" width="22.28515625" style="1" bestFit="1" customWidth="1"/>
    <col min="11" max="11" width="19.5703125" style="1" customWidth="1"/>
    <col min="12" max="12" width="21.140625" style="1" bestFit="1" customWidth="1"/>
    <col min="13" max="16384" width="9.140625" style="1"/>
  </cols>
  <sheetData>
    <row r="16" spans="1:9" ht="19.5" thickBot="1" x14ac:dyDescent="0.35">
      <c r="A16" s="97" t="s">
        <v>18</v>
      </c>
      <c r="B16" s="98"/>
      <c r="C16" s="98"/>
      <c r="D16" s="98"/>
      <c r="E16" s="98"/>
      <c r="F16" s="98"/>
      <c r="G16" s="98"/>
      <c r="H16" s="99"/>
      <c r="I16" s="100"/>
    </row>
    <row r="17" spans="1:9" x14ac:dyDescent="0.3">
      <c r="A17" s="101" t="s">
        <v>0</v>
      </c>
      <c r="B17" s="96"/>
      <c r="C17" s="96"/>
      <c r="D17" s="96"/>
      <c r="E17" s="96"/>
      <c r="F17" s="96"/>
      <c r="G17" s="96"/>
      <c r="H17" s="96"/>
      <c r="I17" s="102"/>
    </row>
    <row r="18" spans="1:9" ht="26.25" x14ac:dyDescent="0.3">
      <c r="A18" s="103" t="s">
        <v>1</v>
      </c>
      <c r="B18" s="104" t="s">
        <v>56</v>
      </c>
      <c r="C18" s="105"/>
      <c r="D18" s="105"/>
      <c r="E18" s="105"/>
      <c r="F18" s="11"/>
      <c r="G18" s="11"/>
      <c r="H18" s="11"/>
      <c r="I18" s="102"/>
    </row>
    <row r="19" spans="1:9" ht="26.25" x14ac:dyDescent="0.3">
      <c r="A19" s="103" t="s">
        <v>2</v>
      </c>
      <c r="B19" s="106" t="s">
        <v>57</v>
      </c>
      <c r="C19" s="11"/>
      <c r="D19" s="11"/>
      <c r="E19" s="11"/>
      <c r="F19" s="11"/>
      <c r="G19" s="11"/>
      <c r="H19" s="11"/>
      <c r="I19" s="102"/>
    </row>
    <row r="20" spans="1:9" ht="26.25" x14ac:dyDescent="0.3">
      <c r="A20" s="103" t="s">
        <v>3</v>
      </c>
      <c r="B20" s="106" t="s">
        <v>58</v>
      </c>
      <c r="C20" s="11"/>
      <c r="D20" s="11"/>
      <c r="E20" s="11"/>
      <c r="F20" s="11"/>
      <c r="G20" s="11"/>
      <c r="H20" s="11"/>
      <c r="I20" s="102"/>
    </row>
    <row r="21" spans="1:9" ht="26.25" x14ac:dyDescent="0.3">
      <c r="A21" s="103" t="s">
        <v>4</v>
      </c>
      <c r="B21" s="107" t="s">
        <v>59</v>
      </c>
      <c r="C21" s="108"/>
      <c r="D21" s="108"/>
      <c r="E21" s="108"/>
      <c r="F21" s="108"/>
      <c r="G21" s="108"/>
      <c r="H21" s="108"/>
      <c r="I21" s="109"/>
    </row>
    <row r="22" spans="1:9" ht="26.25" x14ac:dyDescent="0.3">
      <c r="A22" s="103" t="s">
        <v>11</v>
      </c>
      <c r="B22" s="110">
        <v>42104</v>
      </c>
      <c r="C22" s="11"/>
      <c r="D22" s="11"/>
      <c r="E22" s="11"/>
      <c r="F22" s="11"/>
      <c r="G22" s="11"/>
      <c r="H22" s="11"/>
      <c r="I22" s="102"/>
    </row>
    <row r="23" spans="1:9" ht="26.25" x14ac:dyDescent="0.3">
      <c r="A23" s="103" t="s">
        <v>5</v>
      </c>
      <c r="B23" s="110">
        <v>42128</v>
      </c>
      <c r="C23" s="11"/>
      <c r="D23" s="11"/>
      <c r="E23" s="11"/>
      <c r="F23" s="11"/>
      <c r="G23" s="11"/>
      <c r="H23" s="11"/>
      <c r="I23" s="102"/>
    </row>
    <row r="24" spans="1:9" x14ac:dyDescent="0.3">
      <c r="A24" s="103"/>
      <c r="B24" s="111"/>
      <c r="C24" s="11"/>
      <c r="D24" s="11"/>
      <c r="E24" s="11"/>
      <c r="F24" s="11"/>
      <c r="G24" s="11"/>
      <c r="H24" s="11"/>
      <c r="I24" s="102"/>
    </row>
    <row r="25" spans="1:9" x14ac:dyDescent="0.3">
      <c r="A25" s="112" t="s">
        <v>7</v>
      </c>
      <c r="B25" s="113" t="s">
        <v>49</v>
      </c>
      <c r="C25" s="11"/>
      <c r="D25" s="11"/>
      <c r="E25" s="11"/>
      <c r="F25" s="11"/>
      <c r="G25" s="11"/>
      <c r="H25" s="11"/>
      <c r="I25" s="102"/>
    </row>
    <row r="26" spans="1:9" x14ac:dyDescent="0.3">
      <c r="A26" s="112"/>
      <c r="B26" s="113"/>
      <c r="C26" s="11"/>
      <c r="D26" s="11"/>
      <c r="E26" s="11"/>
      <c r="F26" s="11"/>
      <c r="G26" s="11"/>
      <c r="H26" s="11"/>
      <c r="I26" s="102"/>
    </row>
    <row r="27" spans="1:9" ht="26.25" x14ac:dyDescent="0.4">
      <c r="A27" s="114" t="s">
        <v>50</v>
      </c>
      <c r="B27" s="76" t="s">
        <v>48</v>
      </c>
      <c r="C27" s="33"/>
      <c r="D27" s="23"/>
      <c r="E27" s="23"/>
      <c r="F27" s="23"/>
      <c r="G27" s="11"/>
      <c r="H27" s="11"/>
      <c r="I27" s="102"/>
    </row>
    <row r="28" spans="1:9" ht="26.25" x14ac:dyDescent="0.4">
      <c r="A28" s="115" t="s">
        <v>9</v>
      </c>
      <c r="B28" s="35" t="s">
        <v>47</v>
      </c>
      <c r="C28" s="33"/>
      <c r="D28" s="116"/>
      <c r="E28" s="117"/>
      <c r="F28" s="117"/>
      <c r="G28" s="117"/>
      <c r="H28" s="11"/>
      <c r="I28" s="102"/>
    </row>
    <row r="29" spans="1:9" ht="26.25" x14ac:dyDescent="0.4">
      <c r="A29" s="118" t="s">
        <v>22</v>
      </c>
      <c r="B29" s="33">
        <v>106</v>
      </c>
      <c r="C29" s="34"/>
      <c r="D29" s="24"/>
      <c r="E29" s="24"/>
      <c r="F29" s="24"/>
      <c r="G29" s="24"/>
      <c r="H29" s="11"/>
      <c r="I29" s="102"/>
    </row>
    <row r="30" spans="1:9" ht="26.25" x14ac:dyDescent="0.4">
      <c r="A30" s="118" t="s">
        <v>40</v>
      </c>
      <c r="B30" s="48">
        <v>0.1</v>
      </c>
      <c r="C30" s="34"/>
      <c r="D30" s="24"/>
      <c r="E30" s="24"/>
      <c r="F30" s="24"/>
      <c r="G30" s="24"/>
      <c r="H30" s="11"/>
      <c r="I30" s="102"/>
    </row>
    <row r="31" spans="1:9" x14ac:dyDescent="0.3">
      <c r="A31" s="118"/>
      <c r="B31" s="11"/>
      <c r="C31" s="11"/>
      <c r="D31" s="11"/>
      <c r="E31" s="24"/>
      <c r="F31" s="24"/>
      <c r="G31" s="24"/>
      <c r="H31" s="11"/>
      <c r="I31" s="102"/>
    </row>
    <row r="32" spans="1:9" ht="26.25" x14ac:dyDescent="0.4">
      <c r="A32" s="119" t="s">
        <v>19</v>
      </c>
      <c r="B32" s="33">
        <v>2</v>
      </c>
      <c r="C32" s="31" t="s">
        <v>20</v>
      </c>
      <c r="D32" s="33">
        <v>1</v>
      </c>
      <c r="E32" s="120"/>
      <c r="F32" s="23"/>
      <c r="G32" s="11"/>
      <c r="H32" s="11"/>
      <c r="I32" s="102"/>
    </row>
    <row r="33" spans="1:14" ht="19.5" thickBot="1" x14ac:dyDescent="0.35">
      <c r="A33" s="118"/>
      <c r="B33" s="121"/>
      <c r="C33" s="23"/>
      <c r="D33" s="23"/>
      <c r="E33" s="23"/>
      <c r="F33" s="23"/>
      <c r="G33" s="11"/>
      <c r="H33" s="11"/>
      <c r="I33" s="102"/>
    </row>
    <row r="34" spans="1:14" ht="19.5" thickBot="1" x14ac:dyDescent="0.35">
      <c r="A34" s="122" t="s">
        <v>25</v>
      </c>
      <c r="B34" s="8" t="s">
        <v>21</v>
      </c>
      <c r="C34" s="32" t="s">
        <v>53</v>
      </c>
      <c r="D34" s="8" t="s">
        <v>54</v>
      </c>
      <c r="E34" s="36" t="s">
        <v>23</v>
      </c>
      <c r="F34" s="36" t="s">
        <v>36</v>
      </c>
      <c r="G34" s="8" t="s">
        <v>39</v>
      </c>
      <c r="H34" s="11"/>
      <c r="I34" s="102"/>
    </row>
    <row r="35" spans="1:14" ht="26.25" x14ac:dyDescent="0.4">
      <c r="A35" s="123" t="s">
        <v>26</v>
      </c>
      <c r="B35" s="38">
        <v>101.6</v>
      </c>
      <c r="C35" s="80">
        <f>IF(ISBLANK(B35), "-",B35/$B$29*($B$32/$D$32))</f>
        <v>1.9169811320754715</v>
      </c>
      <c r="D35" s="77">
        <v>19.100000000000001</v>
      </c>
      <c r="E35" s="49">
        <f>IF(ISBLANK(B35), "-",C35/D35)</f>
        <v>0.10036550429714509</v>
      </c>
      <c r="F35" s="89">
        <f>IF(ISBLANK(B35), "-",(E35-$B$48)/$B$48)</f>
        <v>3.6550429714508892E-3</v>
      </c>
      <c r="G35" s="52">
        <f>IF(ISBLANK(B35),"-",E35/$B$30)</f>
        <v>1.0036550429714508</v>
      </c>
      <c r="H35" s="11"/>
      <c r="I35" s="102"/>
    </row>
    <row r="36" spans="1:14" ht="26.25" x14ac:dyDescent="0.4">
      <c r="A36" s="124" t="s">
        <v>27</v>
      </c>
      <c r="B36" s="39">
        <v>99.1</v>
      </c>
      <c r="C36" s="81">
        <f>IF(ISBLANK(B36), "-",B36/$B$29*($B$32/$D$32))</f>
        <v>1.8698113207547169</v>
      </c>
      <c r="D36" s="78">
        <v>18.7</v>
      </c>
      <c r="E36" s="50">
        <f t="shared" ref="E36:E38" si="0">IF(ISBLANK(B36), "-",C36/D36)</f>
        <v>9.9989910200786999E-2</v>
      </c>
      <c r="F36" s="90">
        <f t="shared" ref="F36:F38" si="1">IF(ISBLANK(B36), "-",(E36-$B$48)/$B$48)</f>
        <v>-1.0089799213006123E-4</v>
      </c>
      <c r="G36" s="53">
        <f t="shared" ref="G36:G38" si="2">IF(ISBLANK(B36),"-",E36/$B$30)</f>
        <v>0.99989910200786991</v>
      </c>
      <c r="H36" s="11"/>
      <c r="I36" s="102"/>
    </row>
    <row r="37" spans="1:14" ht="26.25" x14ac:dyDescent="0.4">
      <c r="A37" s="124" t="s">
        <v>28</v>
      </c>
      <c r="B37" s="39">
        <v>102.5</v>
      </c>
      <c r="C37" s="81">
        <f>IF(ISBLANK(B37), "-",B37/$B$29*($B$32/$D$32))</f>
        <v>1.9339622641509433</v>
      </c>
      <c r="D37" s="78">
        <v>19.3</v>
      </c>
      <c r="E37" s="50">
        <f t="shared" si="0"/>
        <v>0.10020529866067063</v>
      </c>
      <c r="F37" s="90">
        <f t="shared" si="1"/>
        <v>2.0529866067062197E-3</v>
      </c>
      <c r="G37" s="53">
        <f t="shared" si="2"/>
        <v>1.0020529866067063</v>
      </c>
      <c r="H37" s="11"/>
      <c r="I37" s="102"/>
    </row>
    <row r="38" spans="1:14" ht="27" thickBot="1" x14ac:dyDescent="0.45">
      <c r="A38" s="125" t="s">
        <v>29</v>
      </c>
      <c r="B38" s="40"/>
      <c r="C38" s="82" t="str">
        <f>IF(ISBLANK(B38), "-",B38/$B$29*($B$32/$D$32))</f>
        <v>-</v>
      </c>
      <c r="D38" s="79"/>
      <c r="E38" s="51" t="str">
        <f t="shared" si="0"/>
        <v>-</v>
      </c>
      <c r="F38" s="91" t="str">
        <f t="shared" si="1"/>
        <v>-</v>
      </c>
      <c r="G38" s="54" t="str">
        <f t="shared" si="2"/>
        <v>-</v>
      </c>
      <c r="H38" s="11"/>
      <c r="I38" s="102"/>
    </row>
    <row r="39" spans="1:14" ht="19.5" thickBot="1" x14ac:dyDescent="0.35">
      <c r="A39" s="126"/>
      <c r="B39" s="4"/>
      <c r="C39" s="4"/>
      <c r="D39" s="42" t="s">
        <v>24</v>
      </c>
      <c r="E39" s="30">
        <f>AVERAGE(E35:E38)</f>
        <v>0.10018690438620091</v>
      </c>
      <c r="F39" s="75">
        <f>AVERAGE(F35:F38)</f>
        <v>1.869043862009016E-3</v>
      </c>
      <c r="G39" s="73">
        <f>AVERAGE(G35:G38)</f>
        <v>1.001869043862009</v>
      </c>
      <c r="H39" s="11"/>
      <c r="I39" s="102"/>
    </row>
    <row r="40" spans="1:14" x14ac:dyDescent="0.3">
      <c r="A40" s="126"/>
      <c r="B40" s="20"/>
      <c r="C40" s="22"/>
      <c r="D40" s="26" t="s">
        <v>12</v>
      </c>
      <c r="E40" s="27">
        <f>STDEV(E35:E38)/E39</f>
        <v>1.8811986122009613E-3</v>
      </c>
      <c r="F40" s="56"/>
      <c r="G40" s="4"/>
      <c r="H40" s="11"/>
      <c r="I40" s="102"/>
    </row>
    <row r="41" spans="1:14" ht="19.5" thickBot="1" x14ac:dyDescent="0.35">
      <c r="A41" s="126"/>
      <c r="B41" s="20"/>
      <c r="C41" s="22"/>
      <c r="D41" s="28" t="s">
        <v>6</v>
      </c>
      <c r="E41" s="29">
        <f>COUNT(E35:E38)</f>
        <v>3</v>
      </c>
      <c r="F41" s="57"/>
      <c r="G41" s="4"/>
      <c r="H41" s="11"/>
      <c r="I41" s="102"/>
    </row>
    <row r="42" spans="1:14" x14ac:dyDescent="0.3">
      <c r="A42" s="112"/>
      <c r="B42" s="113"/>
      <c r="C42" s="11"/>
      <c r="D42" s="11"/>
      <c r="E42" s="11"/>
      <c r="F42" s="11"/>
      <c r="G42" s="11"/>
      <c r="H42" s="11"/>
      <c r="I42" s="102"/>
    </row>
    <row r="43" spans="1:14" x14ac:dyDescent="0.3">
      <c r="A43" s="112"/>
      <c r="B43" s="113"/>
      <c r="C43" s="11"/>
      <c r="D43" s="11"/>
      <c r="E43" s="11"/>
      <c r="F43" s="11"/>
      <c r="G43" s="11"/>
      <c r="H43" s="11"/>
      <c r="I43" s="102"/>
    </row>
    <row r="44" spans="1:14" x14ac:dyDescent="0.3">
      <c r="A44" s="112"/>
      <c r="B44" s="113"/>
      <c r="C44" s="11"/>
      <c r="D44" s="11"/>
      <c r="E44" s="11"/>
      <c r="F44" s="11"/>
      <c r="G44" s="11"/>
      <c r="H44" s="11"/>
      <c r="I44" s="102"/>
    </row>
    <row r="45" spans="1:14" s="19" customFormat="1" ht="26.25" x14ac:dyDescent="0.4">
      <c r="A45" s="114" t="s">
        <v>50</v>
      </c>
      <c r="B45" s="35" t="s">
        <v>51</v>
      </c>
      <c r="C45" s="33"/>
      <c r="D45" s="23"/>
      <c r="E45" s="23"/>
      <c r="F45" s="23"/>
      <c r="G45" s="11"/>
      <c r="H45" s="23"/>
      <c r="I45" s="127"/>
      <c r="J45" s="17"/>
      <c r="K45" s="17"/>
      <c r="L45" s="2"/>
      <c r="M45" s="2"/>
      <c r="N45" s="18"/>
    </row>
    <row r="46" spans="1:14" s="19" customFormat="1" ht="26.25" x14ac:dyDescent="0.4">
      <c r="A46" s="115" t="s">
        <v>9</v>
      </c>
      <c r="B46" s="35" t="str">
        <f>B27</f>
        <v>0.1 M Hydrochloric Acid VS</v>
      </c>
      <c r="C46" s="33"/>
      <c r="D46" s="116"/>
      <c r="E46" s="117"/>
      <c r="F46" s="117" t="s">
        <v>52</v>
      </c>
      <c r="G46" s="117"/>
      <c r="H46" s="23"/>
      <c r="I46" s="127"/>
      <c r="J46" s="17"/>
      <c r="K46" s="17"/>
      <c r="L46" s="2"/>
      <c r="M46" s="2"/>
      <c r="N46" s="18"/>
    </row>
    <row r="47" spans="1:14" s="19" customFormat="1" ht="26.25" x14ac:dyDescent="0.4">
      <c r="A47" s="118" t="s">
        <v>22</v>
      </c>
      <c r="B47" s="33">
        <v>36.46</v>
      </c>
      <c r="C47" s="34"/>
      <c r="D47" s="24"/>
      <c r="E47" s="24"/>
      <c r="F47" s="24"/>
      <c r="G47" s="24"/>
      <c r="H47" s="23"/>
      <c r="I47" s="127"/>
      <c r="J47" s="17"/>
      <c r="K47" s="17"/>
      <c r="L47" s="2"/>
      <c r="M47" s="2"/>
      <c r="N47" s="18"/>
    </row>
    <row r="48" spans="1:14" s="19" customFormat="1" ht="26.25" x14ac:dyDescent="0.4">
      <c r="A48" s="118" t="s">
        <v>40</v>
      </c>
      <c r="B48" s="48">
        <v>0.1</v>
      </c>
      <c r="C48" s="34"/>
      <c r="D48" s="24"/>
      <c r="E48" s="24"/>
      <c r="F48" s="24"/>
      <c r="G48" s="24"/>
      <c r="H48" s="23"/>
      <c r="I48" s="127"/>
      <c r="J48" s="17"/>
      <c r="K48" s="17"/>
      <c r="L48" s="2"/>
      <c r="M48" s="2"/>
      <c r="N48" s="18"/>
    </row>
    <row r="49" spans="1:14" s="19" customFormat="1" ht="26.25" x14ac:dyDescent="0.4">
      <c r="A49" s="118"/>
      <c r="B49" s="11"/>
      <c r="C49" s="34"/>
      <c r="D49" s="24"/>
      <c r="E49" s="24"/>
      <c r="F49" s="24"/>
      <c r="G49" s="24"/>
      <c r="H49" s="23"/>
      <c r="I49" s="127"/>
      <c r="J49" s="17"/>
      <c r="K49" s="17"/>
      <c r="L49" s="2"/>
      <c r="M49" s="2"/>
      <c r="N49" s="18"/>
    </row>
    <row r="50" spans="1:14" s="19" customFormat="1" ht="26.25" x14ac:dyDescent="0.4">
      <c r="A50" s="119" t="s">
        <v>19</v>
      </c>
      <c r="B50" s="33">
        <v>1</v>
      </c>
      <c r="C50" s="31" t="s">
        <v>20</v>
      </c>
      <c r="D50" s="33">
        <v>1</v>
      </c>
      <c r="E50" s="120"/>
      <c r="F50" s="23"/>
      <c r="G50" s="11"/>
      <c r="H50" s="23"/>
      <c r="I50" s="127"/>
      <c r="J50" s="17"/>
      <c r="K50" s="17"/>
      <c r="L50" s="2"/>
      <c r="M50" s="2"/>
      <c r="N50" s="18"/>
    </row>
    <row r="51" spans="1:14" s="19" customFormat="1" ht="19.5" thickBot="1" x14ac:dyDescent="0.35">
      <c r="A51" s="118"/>
      <c r="B51" s="121"/>
      <c r="C51" s="23"/>
      <c r="D51" s="23"/>
      <c r="E51" s="23"/>
      <c r="F51" s="23"/>
      <c r="G51" s="11"/>
      <c r="H51" s="23"/>
      <c r="I51" s="127"/>
      <c r="J51" s="17"/>
      <c r="K51" s="17"/>
      <c r="L51" s="2"/>
      <c r="M51" s="2"/>
      <c r="N51" s="18"/>
    </row>
    <row r="52" spans="1:14" s="19" customFormat="1" ht="19.5" thickBot="1" x14ac:dyDescent="0.35">
      <c r="A52" s="122" t="s">
        <v>25</v>
      </c>
      <c r="B52" s="8" t="s">
        <v>55</v>
      </c>
      <c r="C52" s="32" t="s">
        <v>53</v>
      </c>
      <c r="D52" s="8" t="s">
        <v>52</v>
      </c>
      <c r="E52" s="36" t="s">
        <v>23</v>
      </c>
      <c r="F52" s="36" t="s">
        <v>36</v>
      </c>
      <c r="G52" s="8" t="s">
        <v>39</v>
      </c>
      <c r="H52" s="120"/>
      <c r="I52" s="128"/>
      <c r="J52" s="17"/>
      <c r="K52" s="17"/>
      <c r="L52" s="2"/>
      <c r="M52" s="2"/>
      <c r="N52" s="18"/>
    </row>
    <row r="53" spans="1:14" s="19" customFormat="1" ht="26.25" x14ac:dyDescent="0.4">
      <c r="A53" s="123" t="s">
        <v>26</v>
      </c>
      <c r="B53" s="38">
        <v>20</v>
      </c>
      <c r="C53" s="80">
        <f>IF(ISBLANK(B53), "-",B53*$E$39*($B$50/$D$50))</f>
        <v>2.0037380877240181</v>
      </c>
      <c r="D53" s="77">
        <v>19.8</v>
      </c>
      <c r="E53" s="49">
        <f>IF(ISBLANK(B53), "-",C53/D53)</f>
        <v>0.10119889331939484</v>
      </c>
      <c r="F53" s="58">
        <f>IF(ISBLANK(B53), "-",(E53-$B$48)/$B$48)</f>
        <v>1.1988933193948365E-2</v>
      </c>
      <c r="G53" s="52">
        <f>IF(ISBLANK(B53),"-",E53/$B$48)</f>
        <v>1.0119889331939484</v>
      </c>
      <c r="H53" s="120"/>
      <c r="I53" s="128"/>
      <c r="J53" s="17"/>
      <c r="K53" s="17"/>
      <c r="L53" s="2"/>
      <c r="M53" s="2"/>
      <c r="N53" s="18"/>
    </row>
    <row r="54" spans="1:14" s="19" customFormat="1" ht="26.25" x14ac:dyDescent="0.4">
      <c r="A54" s="124" t="s">
        <v>27</v>
      </c>
      <c r="B54" s="39">
        <v>20</v>
      </c>
      <c r="C54" s="81">
        <f>IF(ISBLANK(B54), "-",B54*$E$39*($B$50/$D$50))</f>
        <v>2.0037380877240181</v>
      </c>
      <c r="D54" s="78">
        <v>19.8</v>
      </c>
      <c r="E54" s="50">
        <f t="shared" ref="E54:E56" si="3">IF(ISBLANK(B54), "-",C54/D54)</f>
        <v>0.10119889331939484</v>
      </c>
      <c r="F54" s="59">
        <f t="shared" ref="F54:F56" si="4">IF(ISBLANK(B54), "-",(E54-$B$48)/$B$48)</f>
        <v>1.1988933193948365E-2</v>
      </c>
      <c r="G54" s="53">
        <f t="shared" ref="G54:G56" si="5">IF(ISBLANK(B54),"-",E54/$B$48)</f>
        <v>1.0119889331939484</v>
      </c>
      <c r="H54" s="120"/>
      <c r="I54" s="128"/>
      <c r="J54" s="17"/>
      <c r="K54" s="17"/>
      <c r="L54" s="2"/>
      <c r="M54" s="2"/>
      <c r="N54" s="18"/>
    </row>
    <row r="55" spans="1:14" s="19" customFormat="1" ht="26.25" x14ac:dyDescent="0.4">
      <c r="A55" s="124" t="s">
        <v>28</v>
      </c>
      <c r="B55" s="39">
        <v>20</v>
      </c>
      <c r="C55" s="81">
        <f>IF(ISBLANK(B55), "-",B55*$E$39*($B$50/$D$50))</f>
        <v>2.0037380877240181</v>
      </c>
      <c r="D55" s="78">
        <v>19.8</v>
      </c>
      <c r="E55" s="50">
        <f t="shared" si="3"/>
        <v>0.10119889331939484</v>
      </c>
      <c r="F55" s="59">
        <f t="shared" si="4"/>
        <v>1.1988933193948365E-2</v>
      </c>
      <c r="G55" s="53">
        <f t="shared" si="5"/>
        <v>1.0119889331939484</v>
      </c>
      <c r="H55" s="120"/>
      <c r="I55" s="128"/>
      <c r="J55" s="17"/>
      <c r="K55" s="17"/>
      <c r="L55" s="2"/>
      <c r="M55" s="2"/>
      <c r="N55" s="18"/>
    </row>
    <row r="56" spans="1:14" s="19" customFormat="1" ht="27" thickBot="1" x14ac:dyDescent="0.45">
      <c r="A56" s="125" t="s">
        <v>29</v>
      </c>
      <c r="B56" s="40"/>
      <c r="C56" s="82" t="str">
        <f>IF(ISBLANK(B56), "-",B56*$E$39*($B$50/$D$50))</f>
        <v>-</v>
      </c>
      <c r="D56" s="79"/>
      <c r="E56" s="51" t="str">
        <f t="shared" si="3"/>
        <v>-</v>
      </c>
      <c r="F56" s="60" t="str">
        <f t="shared" si="4"/>
        <v>-</v>
      </c>
      <c r="G56" s="54" t="str">
        <f t="shared" si="5"/>
        <v>-</v>
      </c>
      <c r="H56" s="120"/>
      <c r="I56" s="128"/>
      <c r="J56" s="17"/>
      <c r="K56" s="17"/>
      <c r="L56" s="2"/>
      <c r="M56" s="2"/>
      <c r="N56" s="18"/>
    </row>
    <row r="57" spans="1:14" ht="19.5" thickBot="1" x14ac:dyDescent="0.35">
      <c r="A57" s="126"/>
      <c r="B57" s="4"/>
      <c r="C57" s="4"/>
      <c r="D57" s="42" t="s">
        <v>24</v>
      </c>
      <c r="E57" s="30">
        <f>AVERAGE(E53:E56)</f>
        <v>0.10119889331939484</v>
      </c>
      <c r="F57" s="75">
        <f>AVERAGE(F53:F56)</f>
        <v>1.1988933193948365E-2</v>
      </c>
      <c r="G57" s="74">
        <f>AVERAGE(G53:G56)</f>
        <v>1.0119889331939484</v>
      </c>
      <c r="H57" s="4"/>
      <c r="I57" s="102"/>
      <c r="L57" s="2"/>
      <c r="M57" s="2"/>
      <c r="N57" s="3"/>
    </row>
    <row r="58" spans="1:14" x14ac:dyDescent="0.3">
      <c r="A58" s="126"/>
      <c r="B58" s="20"/>
      <c r="C58" s="22"/>
      <c r="D58" s="26" t="s">
        <v>12</v>
      </c>
      <c r="E58" s="27">
        <f>STDEV(E53:E56)/E57</f>
        <v>0</v>
      </c>
      <c r="F58" s="56"/>
      <c r="G58" s="4"/>
      <c r="H58" s="4"/>
      <c r="I58" s="102"/>
    </row>
    <row r="59" spans="1:14" ht="19.5" thickBot="1" x14ac:dyDescent="0.35">
      <c r="A59" s="126"/>
      <c r="B59" s="20"/>
      <c r="C59" s="22"/>
      <c r="D59" s="28" t="s">
        <v>6</v>
      </c>
      <c r="E59" s="29">
        <f>COUNT(E53:E56)</f>
        <v>3</v>
      </c>
      <c r="F59" s="57"/>
      <c r="G59" s="4"/>
      <c r="H59" s="4"/>
      <c r="I59" s="102"/>
    </row>
    <row r="60" spans="1:14" x14ac:dyDescent="0.3">
      <c r="A60" s="129"/>
      <c r="B60" s="21"/>
      <c r="C60" s="20"/>
      <c r="D60" s="20"/>
      <c r="E60" s="20"/>
      <c r="F60" s="55"/>
      <c r="G60" s="4"/>
      <c r="H60" s="4"/>
      <c r="I60" s="102"/>
    </row>
    <row r="61" spans="1:14" x14ac:dyDescent="0.3">
      <c r="A61" s="130"/>
      <c r="B61" s="11"/>
      <c r="C61" s="11"/>
      <c r="D61" s="11"/>
      <c r="E61" s="11"/>
      <c r="F61" s="11"/>
      <c r="G61" s="11"/>
      <c r="H61" s="11"/>
      <c r="I61" s="102"/>
    </row>
    <row r="62" spans="1:14" x14ac:dyDescent="0.3">
      <c r="A62" s="131" t="s">
        <v>7</v>
      </c>
      <c r="B62" s="113" t="s">
        <v>17</v>
      </c>
      <c r="C62" s="11"/>
      <c r="D62" s="11"/>
      <c r="E62" s="11"/>
      <c r="F62" s="11"/>
      <c r="G62" s="11"/>
      <c r="H62" s="11"/>
      <c r="I62" s="102"/>
    </row>
    <row r="63" spans="1:14" x14ac:dyDescent="0.3">
      <c r="A63" s="130" t="s">
        <v>8</v>
      </c>
      <c r="B63" s="132" t="str">
        <f>B21</f>
        <v>Each 5ml contains tranexamic acid B.P. 500 mg</v>
      </c>
      <c r="C63" s="11"/>
      <c r="D63" s="11"/>
      <c r="E63" s="11"/>
      <c r="F63" s="11"/>
      <c r="G63" s="11"/>
      <c r="H63" s="11"/>
      <c r="I63" s="102"/>
    </row>
    <row r="64" spans="1:14" x14ac:dyDescent="0.3">
      <c r="A64" s="118" t="s">
        <v>41</v>
      </c>
      <c r="B64" s="133">
        <v>5</v>
      </c>
      <c r="C64" s="11" t="s">
        <v>42</v>
      </c>
      <c r="D64" s="134">
        <v>500</v>
      </c>
      <c r="E64" s="11" t="str">
        <f>B20</f>
        <v>Tranexamic Acid</v>
      </c>
      <c r="F64" s="11"/>
      <c r="G64" s="11"/>
      <c r="H64" s="7"/>
      <c r="I64" s="102"/>
    </row>
    <row r="65" spans="1:10" x14ac:dyDescent="0.3">
      <c r="A65" s="118"/>
      <c r="B65" s="11"/>
      <c r="C65" s="11"/>
      <c r="D65" s="11"/>
      <c r="E65" s="11"/>
      <c r="F65" s="11"/>
      <c r="G65" s="11"/>
      <c r="H65" s="7"/>
      <c r="I65" s="102"/>
    </row>
    <row r="66" spans="1:10" ht="26.25" x14ac:dyDescent="0.4">
      <c r="A66" s="118" t="s">
        <v>45</v>
      </c>
      <c r="B66" s="135" t="str">
        <f>B45</f>
        <v>0.1 M Sodium Hydroxide VS</v>
      </c>
      <c r="C66" s="136" t="s">
        <v>46</v>
      </c>
      <c r="D66" s="33">
        <v>15.72</v>
      </c>
      <c r="E66" s="4" t="str">
        <f>B20</f>
        <v>Tranexamic Acid</v>
      </c>
      <c r="F66" s="11"/>
      <c r="G66" s="11"/>
      <c r="H66" s="7"/>
      <c r="I66" s="102"/>
    </row>
    <row r="67" spans="1:10" ht="19.5" thickBot="1" x14ac:dyDescent="0.35">
      <c r="A67" s="126"/>
      <c r="B67" s="4"/>
      <c r="C67" s="4"/>
      <c r="D67" s="4"/>
      <c r="E67" s="11"/>
      <c r="F67" s="11"/>
      <c r="G67" s="11"/>
      <c r="H67" s="7"/>
      <c r="I67" s="102"/>
    </row>
    <row r="68" spans="1:10" ht="19.5" thickBot="1" x14ac:dyDescent="0.35">
      <c r="A68" s="130"/>
      <c r="B68" s="11"/>
      <c r="C68" s="4"/>
      <c r="D68" s="4"/>
      <c r="E68" s="4"/>
      <c r="F68" s="4"/>
      <c r="G68" s="94" t="s">
        <v>35</v>
      </c>
      <c r="H68" s="95"/>
      <c r="I68" s="102"/>
      <c r="J68" s="66"/>
    </row>
    <row r="69" spans="1:10" ht="19.5" thickBot="1" x14ac:dyDescent="0.35">
      <c r="A69" s="137" t="s">
        <v>30</v>
      </c>
      <c r="B69" s="8" t="s">
        <v>43</v>
      </c>
      <c r="C69" s="45" t="s">
        <v>31</v>
      </c>
      <c r="D69" s="8" t="s">
        <v>32</v>
      </c>
      <c r="E69" s="8" t="s">
        <v>38</v>
      </c>
      <c r="F69" s="45" t="s">
        <v>33</v>
      </c>
      <c r="G69" s="8" t="s">
        <v>37</v>
      </c>
      <c r="H69" s="8" t="s">
        <v>44</v>
      </c>
      <c r="I69" s="138" t="s">
        <v>34</v>
      </c>
      <c r="J69" s="37"/>
    </row>
    <row r="70" spans="1:10" ht="26.25" x14ac:dyDescent="0.4">
      <c r="A70" s="139" t="s">
        <v>26</v>
      </c>
      <c r="B70" s="38">
        <v>1</v>
      </c>
      <c r="C70" s="38">
        <v>13.8</v>
      </c>
      <c r="D70" s="38">
        <v>19.899999999999999</v>
      </c>
      <c r="E70" s="86">
        <f>IF(ISBLANK(B70),"-",$D$74-C70)</f>
        <v>6.0999999999999979</v>
      </c>
      <c r="F70" s="83">
        <f>IF(ISBLANK(B70), "-",E70*$G$57)</f>
        <v>6.1731324924830835</v>
      </c>
      <c r="G70" s="47">
        <f>IF(ISBLANK(B70),"-",F70*$D$66)</f>
        <v>97.041642781834071</v>
      </c>
      <c r="H70" s="61">
        <f>IF(ISBLANK(B70),"-",G70*$B$64/B70)</f>
        <v>485.20821390917035</v>
      </c>
      <c r="I70" s="140">
        <f>IF(ISBLANK(B70),"-",H70/$D$64)</f>
        <v>0.9704164278183407</v>
      </c>
      <c r="J70" s="67"/>
    </row>
    <row r="71" spans="1:10" ht="26.25" x14ac:dyDescent="0.4">
      <c r="A71" s="141" t="s">
        <v>27</v>
      </c>
      <c r="B71" s="39">
        <v>1</v>
      </c>
      <c r="C71" s="39">
        <v>13.6</v>
      </c>
      <c r="D71" s="39">
        <v>19.899999999999999</v>
      </c>
      <c r="E71" s="87">
        <f t="shared" ref="E71:E73" si="6">IF(ISBLANK(B71),"-",$D$74-C71)</f>
        <v>6.2999999999999989</v>
      </c>
      <c r="F71" s="84">
        <f t="shared" ref="F71:F73" si="7">IF(ISBLANK(B71), "-",E71*$G$57)</f>
        <v>6.3755302791218744</v>
      </c>
      <c r="G71" s="65">
        <f>IF(ISBLANK(B71),"-",F71*$D$66)</f>
        <v>100.22333598779586</v>
      </c>
      <c r="H71" s="62">
        <f t="shared" ref="H71:H73" si="8">IF(ISBLANK(B71),"-",G71*$B$64/B71)</f>
        <v>501.1166799389793</v>
      </c>
      <c r="I71" s="142">
        <f t="shared" ref="I71:I73" si="9">IF(ISBLANK(B71),"-",H71/$D$64)</f>
        <v>1.0022333598779587</v>
      </c>
      <c r="J71" s="67"/>
    </row>
    <row r="72" spans="1:10" ht="26.25" x14ac:dyDescent="0.4">
      <c r="A72" s="141" t="s">
        <v>28</v>
      </c>
      <c r="B72" s="39">
        <v>1</v>
      </c>
      <c r="C72" s="39">
        <v>13.7</v>
      </c>
      <c r="D72" s="39">
        <v>19.899999999999999</v>
      </c>
      <c r="E72" s="87">
        <f t="shared" si="6"/>
        <v>6.1999999999999993</v>
      </c>
      <c r="F72" s="84">
        <f t="shared" si="7"/>
        <v>6.2743313858024798</v>
      </c>
      <c r="G72" s="65">
        <f>IF(ISBLANK(B72),"-",F72*$D$66)</f>
        <v>98.632489384814988</v>
      </c>
      <c r="H72" s="62">
        <f t="shared" si="8"/>
        <v>493.16244692407497</v>
      </c>
      <c r="I72" s="142">
        <f t="shared" si="9"/>
        <v>0.98632489384814992</v>
      </c>
      <c r="J72" s="67"/>
    </row>
    <row r="73" spans="1:10" ht="27" thickBot="1" x14ac:dyDescent="0.45">
      <c r="A73" s="143" t="s">
        <v>29</v>
      </c>
      <c r="B73" s="40"/>
      <c r="C73" s="40"/>
      <c r="D73" s="40"/>
      <c r="E73" s="88" t="str">
        <f t="shared" si="6"/>
        <v>-</v>
      </c>
      <c r="F73" s="85" t="str">
        <f t="shared" si="7"/>
        <v>-</v>
      </c>
      <c r="G73" s="72" t="str">
        <f>IF(ISBLANK(B73),"-",F73*$D$66)</f>
        <v>-</v>
      </c>
      <c r="H73" s="63" t="str">
        <f t="shared" si="8"/>
        <v>-</v>
      </c>
      <c r="I73" s="144" t="str">
        <f t="shared" si="9"/>
        <v>-</v>
      </c>
      <c r="J73" s="68"/>
    </row>
    <row r="74" spans="1:10" ht="26.25" x14ac:dyDescent="0.4">
      <c r="A74" s="130"/>
      <c r="B74" s="11"/>
      <c r="C74" s="25" t="s">
        <v>24</v>
      </c>
      <c r="D74" s="41">
        <f>AVERAGE(D70:D73)</f>
        <v>19.899999999999999</v>
      </c>
      <c r="E74" s="11"/>
      <c r="F74" s="25" t="s">
        <v>24</v>
      </c>
      <c r="G74" s="46">
        <f>AVERAGE(G70:G73)</f>
        <v>98.632489384814974</v>
      </c>
      <c r="H74" s="46">
        <f>AVERAGE(H70:H73)</f>
        <v>493.16244692407491</v>
      </c>
      <c r="I74" s="145">
        <f t="shared" ref="I74" si="10">AVERAGE(I70:I73)</f>
        <v>0.98632489384814981</v>
      </c>
      <c r="J74" s="69"/>
    </row>
    <row r="75" spans="1:10" ht="26.25" x14ac:dyDescent="0.4">
      <c r="A75" s="130"/>
      <c r="B75" s="11"/>
      <c r="C75" s="26" t="s">
        <v>12</v>
      </c>
      <c r="D75" s="27">
        <f>IF(D74=0,"-",STDEV(D70:D73)/D74)</f>
        <v>0</v>
      </c>
      <c r="E75" s="11"/>
      <c r="F75" s="26" t="s">
        <v>12</v>
      </c>
      <c r="G75" s="64"/>
      <c r="H75" s="43">
        <f>STDEV(H70:H73)/H74</f>
        <v>1.6129032258064599E-2</v>
      </c>
      <c r="I75" s="146">
        <f t="shared" ref="I75" si="11">STDEV(I70:I73)/I74</f>
        <v>1.6129032258064648E-2</v>
      </c>
      <c r="J75" s="70"/>
    </row>
    <row r="76" spans="1:10" ht="27" thickBot="1" x14ac:dyDescent="0.45">
      <c r="A76" s="130"/>
      <c r="B76" s="11"/>
      <c r="C76" s="28" t="s">
        <v>6</v>
      </c>
      <c r="D76" s="29">
        <f>COUNT(D70:D73)</f>
        <v>3</v>
      </c>
      <c r="E76" s="11"/>
      <c r="F76" s="28" t="s">
        <v>6</v>
      </c>
      <c r="G76" s="44">
        <f>COUNT(G70:G73)</f>
        <v>3</v>
      </c>
      <c r="H76" s="44">
        <f>COUNT(H70:H73)</f>
        <v>3</v>
      </c>
      <c r="I76" s="147">
        <f t="shared" ref="I76" si="12">COUNT(I70:I73)</f>
        <v>3</v>
      </c>
      <c r="J76" s="71"/>
    </row>
    <row r="77" spans="1:10" x14ac:dyDescent="0.3">
      <c r="A77" s="130"/>
      <c r="B77" s="11"/>
      <c r="C77" s="11"/>
      <c r="D77" s="11"/>
      <c r="E77" s="11"/>
      <c r="F77" s="11"/>
      <c r="G77" s="11"/>
      <c r="H77" s="7"/>
      <c r="I77" s="102"/>
      <c r="J77" s="3"/>
    </row>
    <row r="78" spans="1:10" x14ac:dyDescent="0.3">
      <c r="A78" s="130"/>
      <c r="B78" s="11"/>
      <c r="C78" s="11"/>
      <c r="D78" s="11"/>
      <c r="E78" s="11"/>
      <c r="F78" s="11"/>
      <c r="G78" s="11"/>
      <c r="H78" s="7"/>
      <c r="I78" s="102"/>
    </row>
    <row r="79" spans="1:10" ht="19.5" thickBot="1" x14ac:dyDescent="0.35">
      <c r="A79" s="148"/>
      <c r="B79" s="5"/>
      <c r="C79" s="12"/>
      <c r="D79" s="12"/>
      <c r="E79" s="12"/>
      <c r="F79" s="12"/>
      <c r="G79" s="12"/>
      <c r="H79" s="12"/>
      <c r="I79" s="102"/>
    </row>
    <row r="80" spans="1:10" x14ac:dyDescent="0.3">
      <c r="A80" s="130"/>
      <c r="B80" s="93" t="s">
        <v>13</v>
      </c>
      <c r="C80" s="93"/>
      <c r="D80" s="11"/>
      <c r="E80" s="92" t="s">
        <v>15</v>
      </c>
      <c r="F80" s="13"/>
      <c r="G80" s="93" t="s">
        <v>14</v>
      </c>
      <c r="H80" s="93"/>
      <c r="I80" s="102"/>
    </row>
    <row r="81" spans="1:9" ht="83.25" customHeight="1" x14ac:dyDescent="0.3">
      <c r="A81" s="114" t="s">
        <v>10</v>
      </c>
      <c r="B81" s="14" t="s">
        <v>60</v>
      </c>
      <c r="C81" s="14"/>
      <c r="D81" s="11"/>
      <c r="E81" s="15"/>
      <c r="F81" s="11"/>
      <c r="G81" s="16"/>
      <c r="H81" s="16"/>
      <c r="I81" s="102"/>
    </row>
    <row r="82" spans="1:9" ht="84" customHeight="1" x14ac:dyDescent="0.3">
      <c r="A82" s="149" t="s">
        <v>16</v>
      </c>
      <c r="B82" s="150"/>
      <c r="C82" s="150"/>
      <c r="D82" s="16"/>
      <c r="E82" s="151"/>
      <c r="F82" s="16"/>
      <c r="G82" s="152"/>
      <c r="H82" s="152"/>
      <c r="I82" s="153"/>
    </row>
    <row r="83" spans="1:9" x14ac:dyDescent="0.3">
      <c r="A83" s="9"/>
      <c r="B83" s="9"/>
      <c r="C83" s="7"/>
      <c r="D83" s="7"/>
      <c r="E83" s="7"/>
      <c r="F83" s="10"/>
      <c r="G83" s="7"/>
      <c r="H83" s="7"/>
      <c r="I83" s="4"/>
    </row>
    <row r="84" spans="1:9" x14ac:dyDescent="0.3">
      <c r="A84" s="9"/>
      <c r="B84" s="9"/>
      <c r="C84" s="7"/>
      <c r="D84" s="7"/>
      <c r="E84" s="7"/>
      <c r="F84" s="10"/>
      <c r="G84" s="7"/>
      <c r="H84" s="7"/>
      <c r="I84" s="4"/>
    </row>
    <row r="85" spans="1:9" x14ac:dyDescent="0.3">
      <c r="A85" s="9"/>
      <c r="B85" s="9"/>
      <c r="C85" s="7"/>
      <c r="D85" s="7"/>
      <c r="E85" s="7"/>
      <c r="F85" s="10"/>
      <c r="G85" s="7"/>
      <c r="H85" s="7"/>
      <c r="I85" s="4"/>
    </row>
    <row r="86" spans="1:9" x14ac:dyDescent="0.3">
      <c r="A86" s="9"/>
      <c r="B86" s="9"/>
      <c r="C86" s="7"/>
      <c r="D86" s="7"/>
      <c r="E86" s="7"/>
      <c r="F86" s="10"/>
      <c r="G86" s="7"/>
      <c r="H86" s="7"/>
      <c r="I86" s="4"/>
    </row>
    <row r="87" spans="1:9" x14ac:dyDescent="0.3">
      <c r="A87" s="9"/>
      <c r="B87" s="9"/>
      <c r="C87" s="7"/>
      <c r="D87" s="7"/>
      <c r="E87" s="7"/>
      <c r="F87" s="10"/>
      <c r="G87" s="7"/>
      <c r="H87" s="7"/>
      <c r="I87" s="4"/>
    </row>
    <row r="88" spans="1:9" x14ac:dyDescent="0.3">
      <c r="A88" s="9"/>
      <c r="B88" s="9"/>
      <c r="C88" s="7"/>
      <c r="D88" s="7"/>
      <c r="E88" s="7"/>
      <c r="F88" s="10"/>
      <c r="G88" s="7"/>
      <c r="H88" s="7"/>
      <c r="I88" s="4"/>
    </row>
    <row r="89" spans="1:9" x14ac:dyDescent="0.3">
      <c r="A89" s="9"/>
      <c r="B89" s="9"/>
      <c r="C89" s="7"/>
      <c r="D89" s="7"/>
      <c r="E89" s="7"/>
      <c r="F89" s="10"/>
      <c r="G89" s="7"/>
      <c r="H89" s="7"/>
      <c r="I89" s="4"/>
    </row>
    <row r="90" spans="1:9" x14ac:dyDescent="0.3">
      <c r="A90" s="9"/>
      <c r="B90" s="9"/>
      <c r="C90" s="7"/>
      <c r="D90" s="7"/>
      <c r="E90" s="7"/>
      <c r="F90" s="10"/>
      <c r="G90" s="7"/>
      <c r="H90" s="7"/>
      <c r="I90" s="4"/>
    </row>
    <row r="91" spans="1:9" x14ac:dyDescent="0.3">
      <c r="A91" s="9"/>
      <c r="B91" s="9"/>
      <c r="C91" s="7"/>
      <c r="D91" s="7"/>
      <c r="E91" s="7"/>
      <c r="F91" s="10"/>
      <c r="G91" s="7"/>
      <c r="H91" s="7"/>
      <c r="I91" s="4"/>
    </row>
  </sheetData>
  <sheetProtection formatCells="0" formatColumns="0" formatRows="0"/>
  <mergeCells count="5">
    <mergeCell ref="B80:C80"/>
    <mergeCell ref="G80:H80"/>
    <mergeCell ref="G68:H68"/>
    <mergeCell ref="A16:H16"/>
    <mergeCell ref="A17:H17"/>
  </mergeCells>
  <conditionalFormatting sqref="E58:F58">
    <cfRule type="cellIs" dxfId="4" priority="7" operator="greaterThan">
      <formula>0.002</formula>
    </cfRule>
  </conditionalFormatting>
  <conditionalFormatting sqref="G75:J75">
    <cfRule type="cellIs" dxfId="3" priority="5" operator="greaterThan">
      <formula>0.02</formula>
    </cfRule>
  </conditionalFormatting>
  <conditionalFormatting sqref="F57">
    <cfRule type="cellIs" dxfId="2" priority="4" operator="greaterThan">
      <formula>0.1</formula>
    </cfRule>
  </conditionalFormatting>
  <conditionalFormatting sqref="F39">
    <cfRule type="cellIs" dxfId="1" priority="1" operator="greaterThan">
      <formula>0.1</formula>
    </cfRule>
  </conditionalFormatting>
  <conditionalFormatting sqref="E40:F40">
    <cfRule type="cellIs" dxfId="0" priority="2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28" orientation="portrait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 1</vt:lpstr>
      <vt:lpstr>'Component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Clement</cp:lastModifiedBy>
  <cp:lastPrinted>2015-05-05T06:11:19Z</cp:lastPrinted>
  <dcterms:created xsi:type="dcterms:W3CDTF">2005-07-05T10:19:27Z</dcterms:created>
  <dcterms:modified xsi:type="dcterms:W3CDTF">2015-05-05T06:11:24Z</dcterms:modified>
</cp:coreProperties>
</file>