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75" windowHeight="11445"/>
  </bookViews>
  <sheets>
    <sheet name="Uniformity" sheetId="2" r:id="rId1"/>
    <sheet name="SST" sheetId="4" r:id="rId2"/>
    <sheet name="Amoxicillin trihydrate" sheetId="3" r:id="rId3"/>
  </sheets>
  <calcPr calcId="145621"/>
</workbook>
</file>

<file path=xl/calcChain.xml><?xml version="1.0" encoding="utf-8"?>
<calcChain xmlns="http://schemas.openxmlformats.org/spreadsheetml/2006/main">
  <c r="C16" i="2" l="1"/>
  <c r="C15" i="2"/>
  <c r="D47" i="3"/>
  <c r="F113" i="3"/>
  <c r="F111" i="3"/>
  <c r="F109" i="3"/>
  <c r="B30" i="3"/>
  <c r="B83" i="3"/>
  <c r="B116" i="3"/>
  <c r="B25" i="4" l="1"/>
  <c r="B24" i="4"/>
  <c r="B23" i="4"/>
  <c r="B19" i="4"/>
  <c r="B18" i="4"/>
  <c r="B17" i="4"/>
  <c r="B16" i="4"/>
  <c r="B15" i="4"/>
  <c r="B58" i="4"/>
  <c r="E56" i="4"/>
  <c r="D56" i="4"/>
  <c r="C56" i="4"/>
  <c r="B56" i="4"/>
  <c r="B57" i="4" s="1"/>
  <c r="B37" i="4"/>
  <c r="E35" i="4"/>
  <c r="D35" i="4"/>
  <c r="C35" i="4"/>
  <c r="B35" i="4"/>
  <c r="B36" i="4" s="1"/>
  <c r="G68" i="3" l="1"/>
  <c r="H68" i="3"/>
  <c r="G71" i="3"/>
  <c r="B57" i="3"/>
  <c r="C120" i="3"/>
  <c r="D100" i="3"/>
  <c r="B98" i="3"/>
  <c r="F97" i="3"/>
  <c r="D97" i="3"/>
  <c r="F95" i="3"/>
  <c r="D95" i="3"/>
  <c r="G94" i="3"/>
  <c r="E94" i="3"/>
  <c r="B87" i="3"/>
  <c r="B81" i="3"/>
  <c r="B80" i="3"/>
  <c r="B79" i="3"/>
  <c r="C76" i="3"/>
  <c r="H71" i="3"/>
  <c r="B68" i="3"/>
  <c r="H67" i="3"/>
  <c r="G67" i="3"/>
  <c r="H63" i="3"/>
  <c r="G63" i="3"/>
  <c r="C56" i="3"/>
  <c r="B55" i="3"/>
  <c r="B45" i="3"/>
  <c r="D48" i="3" s="1"/>
  <c r="F44" i="3"/>
  <c r="D44" i="3"/>
  <c r="F42" i="3"/>
  <c r="D42" i="3"/>
  <c r="B34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42" i="2" s="1"/>
  <c r="D21" i="2"/>
  <c r="D49" i="3" l="1"/>
  <c r="E38" i="3"/>
  <c r="G38" i="3"/>
  <c r="I92" i="3"/>
  <c r="D101" i="3"/>
  <c r="I39" i="3"/>
  <c r="F45" i="3"/>
  <c r="D98" i="3"/>
  <c r="D99" i="3" s="1"/>
  <c r="F98" i="3"/>
  <c r="F99" i="3" s="1"/>
  <c r="D45" i="3"/>
  <c r="B69" i="3"/>
  <c r="F46" i="3"/>
  <c r="E30" i="2"/>
  <c r="E32" i="2"/>
  <c r="E36" i="2"/>
  <c r="D43" i="2"/>
  <c r="E38" i="2" s="1"/>
  <c r="E93" i="3" l="1"/>
  <c r="E91" i="3"/>
  <c r="E92" i="3"/>
  <c r="G93" i="3"/>
  <c r="G91" i="3"/>
  <c r="G92" i="3"/>
  <c r="D102" i="3"/>
  <c r="E41" i="3"/>
  <c r="E40" i="3"/>
  <c r="E39" i="3"/>
  <c r="G41" i="3"/>
  <c r="G40" i="3"/>
  <c r="G39" i="3"/>
  <c r="D46" i="3"/>
  <c r="B26" i="4" s="1"/>
  <c r="E22" i="2"/>
  <c r="E28" i="2"/>
  <c r="C47" i="2"/>
  <c r="D48" i="2"/>
  <c r="B47" i="2"/>
  <c r="C48" i="2"/>
  <c r="E39" i="2"/>
  <c r="E37" i="2"/>
  <c r="E35" i="2"/>
  <c r="E33" i="2"/>
  <c r="E31" i="2"/>
  <c r="E29" i="2"/>
  <c r="E27" i="2"/>
  <c r="E25" i="2"/>
  <c r="E23" i="2"/>
  <c r="E21" i="2"/>
  <c r="D47" i="2"/>
  <c r="E40" i="2"/>
  <c r="E24" i="2"/>
  <c r="E34" i="2"/>
  <c r="E26" i="2"/>
  <c r="G42" i="3" l="1"/>
  <c r="G95" i="3"/>
  <c r="D105" i="3"/>
  <c r="D103" i="3"/>
  <c r="E95" i="3"/>
  <c r="E42" i="3"/>
  <c r="D50" i="3"/>
  <c r="D52" i="3"/>
  <c r="D104" i="3" l="1"/>
  <c r="E113" i="3"/>
  <c r="E109" i="3"/>
  <c r="E112" i="3"/>
  <c r="F112" i="3" s="1"/>
  <c r="E108" i="3"/>
  <c r="F108" i="3" s="1"/>
  <c r="E111" i="3"/>
  <c r="E110" i="3"/>
  <c r="F110" i="3" s="1"/>
  <c r="D51" i="3"/>
  <c r="G66" i="3"/>
  <c r="H66" i="3" s="1"/>
  <c r="G69" i="3"/>
  <c r="H69" i="3" s="1"/>
  <c r="G65" i="3"/>
  <c r="H65" i="3" s="1"/>
  <c r="G62" i="3"/>
  <c r="H62" i="3" s="1"/>
  <c r="G70" i="3"/>
  <c r="H70" i="3" s="1"/>
  <c r="G64" i="3"/>
  <c r="H64" i="3" s="1"/>
  <c r="G61" i="3"/>
  <c r="H61" i="3" s="1"/>
  <c r="G60" i="3"/>
  <c r="H60" i="3" s="1"/>
  <c r="F117" i="3" l="1"/>
  <c r="F115" i="3"/>
  <c r="G120" i="3" s="1"/>
  <c r="H72" i="3"/>
  <c r="H74" i="3"/>
  <c r="F116" i="3" l="1"/>
  <c r="G76" i="3"/>
  <c r="H73" i="3"/>
</calcChain>
</file>

<file path=xl/sharedStrings.xml><?xml version="1.0" encoding="utf-8"?>
<sst xmlns="http://schemas.openxmlformats.org/spreadsheetml/2006/main" count="238" uniqueCount="127">
  <si>
    <t>Please enter the required information in the cells highlighted in green</t>
  </si>
  <si>
    <t>Uniformity of Weight Test Report</t>
  </si>
  <si>
    <t>Sample Name:</t>
  </si>
  <si>
    <t>NIRMOX 500 CAPSULES</t>
  </si>
  <si>
    <t>Laboratory Ref No:</t>
  </si>
  <si>
    <t>NDQD201502068</t>
  </si>
  <si>
    <t>Active Ingredient:</t>
  </si>
  <si>
    <t>Amoxicillin Trihydrate BP</t>
  </si>
  <si>
    <t>Label Claim:</t>
  </si>
  <si>
    <t>Amoxicillin trihydrate BP.equivalent to Amoxicillin 500 mg</t>
  </si>
  <si>
    <t>Date Analysis Started:</t>
  </si>
  <si>
    <t>Date Analysis Completed: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</si>
  <si>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</si>
  <si>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</si>
  <si>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</si>
  <si>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</si>
  <si>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</si>
  <si>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</si>
  <si>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</si>
  <si>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</si>
  <si>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</si>
  <si>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</si>
  <si>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</si>
  <si>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</si>
  <si>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</si>
  <si>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</si>
  <si>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</si>
  <si>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</si>
  <si>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</si>
  <si>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Amoxicillin Trihydrate</t>
  </si>
  <si>
    <t>Code:</t>
  </si>
  <si>
    <t>NQCL-WRS-A1-1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</si>
  <si>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</si>
  <si>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</si>
  <si>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</si>
  <si>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</si>
  <si>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</si>
  <si>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</si>
  <si>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</si>
  <si>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</si>
  <si>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</si>
  <si>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</si>
  <si>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</si>
  <si>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</si>
  <si>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</si>
  <si>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</si>
  <si>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</si>
  <si>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</si>
  <si>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</si>
  <si>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</si>
  <si>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</si>
  <si>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</si>
  <si>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</si>
  <si>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</si>
  <si>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</si>
  <si>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</si>
  <si>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</si>
  <si>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</si>
  <si>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</si>
  <si>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</si>
  <si>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</si>
  <si>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</si>
  <si>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</si>
  <si>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</si>
  <si>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</si>
  <si>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</si>
  <si>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</si>
  <si>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</si>
  <si>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</si>
  <si>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</si>
  <si>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</si>
  <si>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</si>
  <si>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</si>
  <si>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</si>
  <si>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</si>
  <si>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</si>
  <si>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</si>
  <si>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</si>
  <si>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</si>
  <si>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</si>
  <si>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</si>
  <si>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</si>
  <si>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</si>
  <si>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</si>
  <si>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</si>
  <si>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</si>
  <si>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</si>
  <si>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</si>
  <si>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</si>
  <si>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</si>
  <si>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</si>
  <si>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</si>
  <si>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</si>
  <si>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</si>
  <si>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</si>
  <si>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</si>
  <si>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</si>
  <si>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</si>
  <si>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</si>
  <si>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</si>
  <si>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</si>
  <si>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</si>
  <si>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</si>
  <si>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</si>
  <si>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</si>
  <si>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</si>
  <si>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</si>
  <si>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</si>
  <si>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</si>
  <si>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25th March 2015</t>
  </si>
  <si>
    <t>HPLC System Suitability Test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</si>
  <si>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</si>
  <si>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</si>
  <si>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</si>
  <si>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</si>
  <si>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</si>
  <si>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</si>
  <si>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</si>
  <si>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</si>
  <si>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</si>
  <si>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</si>
  <si>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</si>
  <si>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</si>
  <si>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</si>
  <si>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</si>
  <si>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</si>
  <si>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31st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</si>
</sst>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[$-409]d/mmm/yy;@"/>
  </numFmts>
  <fonts count="28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9" fillId="2" borderId="0"/>
    <xf numFmtId="9" fontId="19" fillId="2" borderId="0" applyFont="0" applyFill="0" applyBorder="0" applyAlignment="0" applyProtection="0"/>
  </cellStyleXfs>
  <cellXfs count="360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70" fontId="7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5" fillId="2" borderId="0" xfId="0" applyFont="1" applyFill="1"/>
    <xf numFmtId="2" fontId="8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8" fillId="2" borderId="0" xfId="0" applyNumberFormat="1" applyFont="1" applyFill="1" applyAlignment="1">
      <alignment horizontal="center"/>
    </xf>
    <xf numFmtId="0" fontId="7" fillId="2" borderId="26" xfId="0" applyFont="1" applyFill="1" applyBorder="1" applyAlignment="1">
      <alignment horizontal="right"/>
    </xf>
    <xf numFmtId="0" fontId="9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9" fillId="3" borderId="29" xfId="0" applyFont="1" applyFill="1" applyBorder="1" applyAlignment="1" applyProtection="1">
      <alignment horizontal="center"/>
      <protection locked="0"/>
    </xf>
    <xf numFmtId="0" fontId="8" fillId="2" borderId="27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9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5" xfId="0" applyNumberFormat="1" applyFont="1" applyFill="1" applyBorder="1" applyAlignment="1">
      <alignment horizontal="center"/>
    </xf>
    <xf numFmtId="0" fontId="15" fillId="2" borderId="24" xfId="0" applyFont="1" applyFill="1" applyBorder="1"/>
    <xf numFmtId="0" fontId="7" fillId="2" borderId="29" xfId="0" applyFont="1" applyFill="1" applyBorder="1" applyAlignment="1">
      <alignment horizontal="center"/>
    </xf>
    <xf numFmtId="0" fontId="9" fillId="3" borderId="28" xfId="0" applyFont="1" applyFill="1" applyBorder="1" applyAlignment="1" applyProtection="1">
      <alignment horizontal="center"/>
      <protection locked="0"/>
    </xf>
    <xf numFmtId="171" fontId="7" fillId="2" borderId="36" xfId="0" applyNumberFormat="1" applyFont="1" applyFill="1" applyBorder="1" applyAlignment="1">
      <alignment horizontal="center"/>
    </xf>
    <xf numFmtId="171" fontId="7" fillId="2" borderId="37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4" xfId="0" applyFont="1" applyFill="1" applyBorder="1" applyAlignment="1">
      <alignment horizontal="center"/>
    </xf>
    <xf numFmtId="0" fontId="9" fillId="3" borderId="38" xfId="0" applyFont="1" applyFill="1" applyBorder="1" applyAlignment="1" applyProtection="1">
      <alignment horizontal="center"/>
      <protection locked="0"/>
    </xf>
    <xf numFmtId="171" fontId="7" fillId="2" borderId="39" xfId="0" applyNumberFormat="1" applyFont="1" applyFill="1" applyBorder="1" applyAlignment="1">
      <alignment horizontal="center"/>
    </xf>
    <xf numFmtId="171" fontId="7" fillId="2" borderId="40" xfId="0" applyNumberFormat="1" applyFont="1" applyFill="1" applyBorder="1" applyAlignment="1">
      <alignment horizontal="center"/>
    </xf>
    <xf numFmtId="0" fontId="7" fillId="2" borderId="25" xfId="0" applyFont="1" applyFill="1" applyBorder="1"/>
    <xf numFmtId="0" fontId="7" fillId="2" borderId="29" xfId="0" applyFont="1" applyFill="1" applyBorder="1" applyAlignment="1">
      <alignment horizontal="right"/>
    </xf>
    <xf numFmtId="1" fontId="8" fillId="4" borderId="14" xfId="0" applyNumberFormat="1" applyFont="1" applyFill="1" applyBorder="1" applyAlignment="1">
      <alignment horizontal="center"/>
    </xf>
    <xf numFmtId="171" fontId="8" fillId="4" borderId="41" xfId="0" applyNumberFormat="1" applyFont="1" applyFill="1" applyBorder="1" applyAlignment="1">
      <alignment horizontal="center"/>
    </xf>
    <xf numFmtId="171" fontId="8" fillId="4" borderId="4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9" fillId="3" borderId="17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4" borderId="7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165" fontId="9" fillId="3" borderId="6" xfId="0" applyNumberFormat="1" applyFont="1" applyFill="1" applyBorder="1" applyAlignment="1" applyProtection="1">
      <alignment horizontal="center"/>
      <protection locked="0"/>
    </xf>
    <xf numFmtId="165" fontId="7" fillId="2" borderId="0" xfId="0" applyNumberFormat="1" applyFont="1" applyFill="1"/>
    <xf numFmtId="0" fontId="7" fillId="2" borderId="34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25" xfId="0" applyFont="1" applyFill="1" applyBorder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8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5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2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9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6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7" xfId="0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2" fontId="10" fillId="2" borderId="47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9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67" fontId="9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9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171" fontId="9" fillId="3" borderId="38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4" borderId="49" xfId="0" applyNumberFormat="1" applyFont="1" applyFill="1" applyBorder="1" applyAlignment="1">
      <alignment horizontal="center"/>
    </xf>
    <xf numFmtId="1" fontId="8" fillId="4" borderId="50" xfId="0" applyNumberFormat="1" applyFont="1" applyFill="1" applyBorder="1" applyAlignment="1">
      <alignment horizontal="center"/>
    </xf>
    <xf numFmtId="171" fontId="8" fillId="4" borderId="25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right"/>
    </xf>
    <xf numFmtId="0" fontId="9" fillId="3" borderId="12" xfId="0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right"/>
    </xf>
    <xf numFmtId="2" fontId="7" fillId="4" borderId="3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5" borderId="32" xfId="0" applyNumberFormat="1" applyFont="1" applyFill="1" applyBorder="1" applyAlignment="1">
      <alignment horizontal="center"/>
    </xf>
    <xf numFmtId="165" fontId="7" fillId="4" borderId="32" xfId="0" applyNumberFormat="1" applyFont="1" applyFill="1" applyBorder="1" applyAlignment="1">
      <alignment horizontal="center"/>
    </xf>
    <xf numFmtId="0" fontId="1" fillId="2" borderId="0" xfId="0" applyFont="1" applyFill="1"/>
    <xf numFmtId="165" fontId="7" fillId="5" borderId="3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7" fillId="2" borderId="51" xfId="0" applyFont="1" applyFill="1" applyBorder="1" applyAlignment="1">
      <alignment horizontal="right"/>
    </xf>
    <xf numFmtId="2" fontId="7" fillId="5" borderId="3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17" xfId="0" applyFont="1" applyFill="1" applyBorder="1" applyAlignment="1">
      <alignment horizontal="right"/>
    </xf>
    <xf numFmtId="171" fontId="8" fillId="5" borderId="1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/>
    </xf>
    <xf numFmtId="2" fontId="7" fillId="2" borderId="31" xfId="0" applyNumberFormat="1" applyFont="1" applyFill="1" applyBorder="1" applyAlignment="1">
      <alignment horizontal="center"/>
    </xf>
    <xf numFmtId="10" fontId="7" fillId="2" borderId="35" xfId="0" applyNumberFormat="1" applyFont="1" applyFill="1" applyBorder="1" applyAlignment="1">
      <alignment horizontal="center"/>
    </xf>
    <xf numFmtId="2" fontId="7" fillId="2" borderId="36" xfId="0" applyNumberFormat="1" applyFont="1" applyFill="1" applyBorder="1" applyAlignment="1">
      <alignment horizontal="center"/>
    </xf>
    <xf numFmtId="10" fontId="7" fillId="2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/>
    </xf>
    <xf numFmtId="2" fontId="7" fillId="2" borderId="29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71" fontId="7" fillId="2" borderId="53" xfId="0" applyNumberFormat="1" applyFont="1" applyFill="1" applyBorder="1" applyAlignment="1">
      <alignment horizontal="right"/>
    </xf>
    <xf numFmtId="10" fontId="9" fillId="5" borderId="32" xfId="0" applyNumberFormat="1" applyFont="1" applyFill="1" applyBorder="1" applyAlignment="1">
      <alignment horizontal="center"/>
    </xf>
    <xf numFmtId="0" fontId="7" fillId="2" borderId="28" xfId="0" applyFont="1" applyFill="1" applyBorder="1"/>
    <xf numFmtId="0" fontId="7" fillId="2" borderId="54" xfId="0" applyFont="1" applyFill="1" applyBorder="1"/>
    <xf numFmtId="10" fontId="9" fillId="4" borderId="32" xfId="0" applyNumberFormat="1" applyFont="1" applyFill="1" applyBorder="1" applyAlignment="1">
      <alignment horizontal="center"/>
    </xf>
    <xf numFmtId="0" fontId="7" fillId="2" borderId="45" xfId="0" applyFont="1" applyFill="1" applyBorder="1"/>
    <xf numFmtId="0" fontId="7" fillId="2" borderId="55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right"/>
    </xf>
    <xf numFmtId="0" fontId="9" fillId="5" borderId="7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7" fillId="2" borderId="2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22" xfId="0" applyFont="1" applyFill="1" applyBorder="1"/>
    <xf numFmtId="0" fontId="7" fillId="2" borderId="22" xfId="0" applyFont="1" applyFill="1" applyBorder="1"/>
    <xf numFmtId="0" fontId="8" fillId="2" borderId="23" xfId="0" applyFont="1" applyFill="1" applyBorder="1"/>
    <xf numFmtId="0" fontId="7" fillId="2" borderId="23" xfId="0" applyFont="1" applyFill="1" applyBorder="1"/>
    <xf numFmtId="0" fontId="16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0" fontId="20" fillId="2" borderId="0" xfId="1" applyFont="1"/>
    <xf numFmtId="0" fontId="21" fillId="2" borderId="0" xfId="1" applyFont="1" applyBorder="1"/>
    <xf numFmtId="0" fontId="21" fillId="2" borderId="0" xfId="1" applyFont="1" applyAlignment="1">
      <alignment horizontal="right"/>
    </xf>
    <xf numFmtId="0" fontId="21" fillId="2" borderId="0" xfId="1" applyFont="1"/>
    <xf numFmtId="0" fontId="21" fillId="2" borderId="0" xfId="1" applyFont="1" applyFill="1" applyBorder="1" applyAlignment="1">
      <alignment horizontal="right"/>
    </xf>
    <xf numFmtId="0" fontId="24" fillId="2" borderId="0" xfId="1" quotePrefix="1" applyFont="1" applyAlignment="1">
      <alignment horizontal="right"/>
    </xf>
    <xf numFmtId="0" fontId="25" fillId="2" borderId="0" xfId="1" quotePrefix="1" applyFont="1" applyAlignment="1">
      <alignment horizontal="left"/>
    </xf>
    <xf numFmtId="0" fontId="23" fillId="2" borderId="0" xfId="1" quotePrefix="1" applyFont="1" applyAlignment="1">
      <alignment horizontal="center"/>
    </xf>
    <xf numFmtId="173" fontId="25" fillId="2" borderId="0" xfId="1" quotePrefix="1" applyNumberFormat="1" applyFont="1" applyAlignment="1">
      <alignment horizontal="left"/>
    </xf>
    <xf numFmtId="0" fontId="26" fillId="2" borderId="0" xfId="1" applyFont="1"/>
    <xf numFmtId="0" fontId="26" fillId="2" borderId="0" xfId="1" applyFont="1" applyAlignment="1">
      <alignment horizontal="left"/>
    </xf>
    <xf numFmtId="0" fontId="24" fillId="2" borderId="0" xfId="1" applyFont="1"/>
    <xf numFmtId="0" fontId="24" fillId="2" borderId="0" xfId="1" applyFont="1" applyAlignment="1">
      <alignment horizontal="left"/>
    </xf>
    <xf numFmtId="0" fontId="25" fillId="2" borderId="0" xfId="1" applyFont="1"/>
    <xf numFmtId="2" fontId="24" fillId="2" borderId="0" xfId="1" applyNumberFormat="1" applyFont="1" applyAlignment="1">
      <alignment horizontal="center"/>
    </xf>
    <xf numFmtId="0" fontId="24" fillId="2" borderId="0" xfId="1" quotePrefix="1" applyFont="1" applyAlignment="1">
      <alignment horizontal="left"/>
    </xf>
    <xf numFmtId="164" fontId="24" fillId="2" borderId="0" xfId="1" applyNumberFormat="1" applyFont="1" applyAlignment="1">
      <alignment horizontal="center"/>
    </xf>
    <xf numFmtId="0" fontId="24" fillId="2" borderId="62" xfId="1" applyFont="1" applyBorder="1" applyAlignment="1">
      <alignment horizontal="center"/>
    </xf>
    <xf numFmtId="0" fontId="24" fillId="2" borderId="63" xfId="1" quotePrefix="1" applyFont="1" applyBorder="1" applyAlignment="1">
      <alignment horizontal="center" vertical="center" wrapText="1"/>
    </xf>
    <xf numFmtId="0" fontId="24" fillId="2" borderId="62" xfId="1" applyFont="1" applyBorder="1" applyAlignment="1">
      <alignment horizontal="center" vertical="center" wrapText="1"/>
    </xf>
    <xf numFmtId="0" fontId="24" fillId="2" borderId="62" xfId="1" quotePrefix="1" applyFont="1" applyBorder="1" applyAlignment="1">
      <alignment horizontal="center" vertical="center" wrapText="1"/>
    </xf>
    <xf numFmtId="0" fontId="25" fillId="2" borderId="64" xfId="1" applyFont="1" applyBorder="1" applyAlignment="1">
      <alignment horizontal="center"/>
    </xf>
    <xf numFmtId="0" fontId="27" fillId="6" borderId="64" xfId="1" applyFont="1" applyFill="1" applyBorder="1" applyAlignment="1" applyProtection="1">
      <alignment horizontal="center"/>
      <protection locked="0"/>
    </xf>
    <xf numFmtId="2" fontId="27" fillId="6" borderId="64" xfId="1" applyNumberFormat="1" applyFont="1" applyFill="1" applyBorder="1" applyAlignment="1" applyProtection="1">
      <alignment horizontal="center"/>
      <protection locked="0"/>
    </xf>
    <xf numFmtId="2" fontId="27" fillId="6" borderId="65" xfId="1" applyNumberFormat="1" applyFont="1" applyFill="1" applyBorder="1" applyAlignment="1" applyProtection="1">
      <alignment horizontal="center"/>
      <protection locked="0"/>
    </xf>
    <xf numFmtId="0" fontId="27" fillId="6" borderId="66" xfId="1" applyFont="1" applyFill="1" applyBorder="1" applyAlignment="1" applyProtection="1">
      <alignment horizontal="center"/>
      <protection locked="0"/>
    </xf>
    <xf numFmtId="2" fontId="27" fillId="6" borderId="66" xfId="1" applyNumberFormat="1" applyFont="1" applyFill="1" applyBorder="1" applyAlignment="1" applyProtection="1">
      <alignment horizontal="center"/>
      <protection locked="0"/>
    </xf>
    <xf numFmtId="0" fontId="25" fillId="2" borderId="65" xfId="1" applyFont="1" applyBorder="1"/>
    <xf numFmtId="1" fontId="24" fillId="7" borderId="63" xfId="1" applyNumberFormat="1" applyFont="1" applyFill="1" applyBorder="1" applyAlignment="1">
      <alignment horizontal="center"/>
    </xf>
    <xf numFmtId="1" fontId="24" fillId="7" borderId="62" xfId="1" applyNumberFormat="1" applyFont="1" applyFill="1" applyBorder="1" applyAlignment="1">
      <alignment horizontal="center"/>
    </xf>
    <xf numFmtId="2" fontId="24" fillId="7" borderId="62" xfId="1" applyNumberFormat="1" applyFont="1" applyFill="1" applyBorder="1" applyAlignment="1">
      <alignment horizontal="center"/>
    </xf>
    <xf numFmtId="0" fontId="25" fillId="2" borderId="64" xfId="1" applyFont="1" applyBorder="1"/>
    <xf numFmtId="10" fontId="24" fillId="8" borderId="62" xfId="1" applyNumberFormat="1" applyFont="1" applyFill="1" applyBorder="1" applyAlignment="1">
      <alignment horizontal="center"/>
    </xf>
    <xf numFmtId="167" fontId="24" fillId="2" borderId="0" xfId="1" applyNumberFormat="1" applyFont="1" applyFill="1" applyBorder="1" applyAlignment="1">
      <alignment horizontal="center"/>
    </xf>
    <xf numFmtId="0" fontId="25" fillId="2" borderId="67" xfId="1" applyFont="1" applyBorder="1"/>
    <xf numFmtId="0" fontId="25" fillId="2" borderId="66" xfId="1" applyFont="1" applyBorder="1"/>
    <xf numFmtId="0" fontId="24" fillId="7" borderId="62" xfId="1" applyFont="1" applyFill="1" applyBorder="1" applyAlignment="1">
      <alignment horizontal="center"/>
    </xf>
    <xf numFmtId="0" fontId="24" fillId="2" borderId="68" xfId="1" applyFont="1" applyFill="1" applyBorder="1" applyAlignment="1">
      <alignment horizontal="center"/>
    </xf>
    <xf numFmtId="0" fontId="25" fillId="2" borderId="68" xfId="1" applyFont="1" applyBorder="1"/>
    <xf numFmtId="0" fontId="25" fillId="2" borderId="69" xfId="1" applyFont="1" applyBorder="1"/>
    <xf numFmtId="0" fontId="25" fillId="2" borderId="0" xfId="1" applyFont="1" applyBorder="1"/>
    <xf numFmtId="0" fontId="25" fillId="2" borderId="0" xfId="1" quotePrefix="1" applyFont="1" applyAlignment="1" applyProtection="1">
      <alignment horizontal="left"/>
      <protection locked="0"/>
    </xf>
    <xf numFmtId="0" fontId="25" fillId="2" borderId="0" xfId="1" applyFont="1" applyProtection="1">
      <protection locked="0"/>
    </xf>
    <xf numFmtId="0" fontId="25" fillId="2" borderId="0" xfId="1" applyFont="1" applyBorder="1" applyProtection="1">
      <protection locked="0"/>
    </xf>
    <xf numFmtId="0" fontId="25" fillId="2" borderId="0" xfId="1" applyFont="1" applyAlignment="1" applyProtection="1">
      <alignment horizontal="left"/>
      <protection locked="0"/>
    </xf>
    <xf numFmtId="0" fontId="21" fillId="2" borderId="70" xfId="1" applyFont="1" applyBorder="1"/>
    <xf numFmtId="0" fontId="21" fillId="2" borderId="0" xfId="1" applyFont="1" applyAlignment="1">
      <alignment horizontal="center"/>
    </xf>
    <xf numFmtId="10" fontId="21" fillId="2" borderId="70" xfId="2" applyNumberFormat="1" applyFont="1" applyBorder="1"/>
    <xf numFmtId="0" fontId="19" fillId="2" borderId="0" xfId="1"/>
    <xf numFmtId="0" fontId="20" fillId="2" borderId="61" xfId="1" applyFont="1" applyBorder="1" applyAlignment="1"/>
    <xf numFmtId="0" fontId="20" fillId="2" borderId="61" xfId="1" applyFont="1" applyBorder="1" applyAlignment="1">
      <alignment horizontal="center"/>
    </xf>
    <xf numFmtId="0" fontId="21" fillId="2" borderId="61" xfId="1" applyFont="1" applyBorder="1" applyAlignment="1">
      <alignment horizontal="center"/>
    </xf>
    <xf numFmtId="0" fontId="20" fillId="2" borderId="0" xfId="1" applyFont="1" applyBorder="1" applyAlignment="1">
      <alignment horizontal="right"/>
    </xf>
    <xf numFmtId="0" fontId="21" fillId="2" borderId="68" xfId="1" quotePrefix="1" applyFont="1" applyBorder="1" applyAlignment="1"/>
    <xf numFmtId="0" fontId="21" fillId="2" borderId="0" xfId="1" quotePrefix="1" applyFont="1" applyBorder="1" applyAlignment="1"/>
    <xf numFmtId="0" fontId="21" fillId="2" borderId="68" xfId="1" applyFont="1" applyBorder="1" applyAlignment="1"/>
    <xf numFmtId="0" fontId="20" fillId="2" borderId="71" xfId="1" applyFont="1" applyBorder="1" applyAlignment="1"/>
    <xf numFmtId="0" fontId="20" fillId="2" borderId="0" xfId="1" applyFont="1" applyBorder="1" applyAlignment="1"/>
    <xf numFmtId="0" fontId="21" fillId="2" borderId="71" xfId="1" applyFont="1" applyBorder="1" applyAlignment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22" fillId="2" borderId="58" xfId="1" applyFont="1" applyBorder="1" applyAlignment="1">
      <alignment horizontal="center" wrapText="1"/>
    </xf>
    <xf numFmtId="0" fontId="22" fillId="2" borderId="59" xfId="1" applyFont="1" applyBorder="1" applyAlignment="1">
      <alignment horizontal="center" wrapText="1"/>
    </xf>
    <xf numFmtId="0" fontId="22" fillId="2" borderId="60" xfId="1" applyFont="1" applyBorder="1" applyAlignment="1">
      <alignment horizontal="center" wrapText="1"/>
    </xf>
    <xf numFmtId="0" fontId="23" fillId="2" borderId="61" xfId="1" quotePrefix="1" applyFont="1" applyBorder="1" applyAlignment="1">
      <alignment horizont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2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0" fontId="12" fillId="2" borderId="46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2" fontId="9" fillId="3" borderId="24" xfId="0" applyNumberFormat="1" applyFont="1" applyFill="1" applyBorder="1" applyAlignment="1" applyProtection="1">
      <alignment horizontal="center" vertical="center"/>
      <protection locked="0"/>
    </xf>
    <xf numFmtId="2" fontId="9" fillId="3" borderId="46" xfId="0" applyNumberFormat="1" applyFont="1" applyFill="1" applyBorder="1" applyAlignment="1" applyProtection="1">
      <alignment horizontal="center" vertical="center"/>
      <protection locked="0"/>
    </xf>
    <xf numFmtId="2" fontId="9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47" xfId="0" applyFont="1" applyFill="1" applyBorder="1" applyAlignment="1">
      <alignment horizontal="center" vertical="center" wrapText="1"/>
    </xf>
    <xf numFmtId="0" fontId="9" fillId="3" borderId="0" xfId="0" applyFont="1" applyFill="1" applyAlignment="1" applyProtection="1">
      <alignment horizontal="left"/>
      <protection locked="0"/>
    </xf>
    <xf numFmtId="0" fontId="8" fillId="2" borderId="19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8" fillId="2" borderId="43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 wrapText="1"/>
      <protection locked="0"/>
    </xf>
    <xf numFmtId="0" fontId="16" fillId="2" borderId="57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171" fontId="9" fillId="3" borderId="36" xfId="0" applyNumberFormat="1" applyFont="1" applyFill="1" applyBorder="1" applyAlignment="1" applyProtection="1">
      <alignment horizontal="center"/>
      <protection locked="0"/>
    </xf>
    <xf numFmtId="171" fontId="9" fillId="3" borderId="39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Percent 2" xfId="2"/>
  </cellStyles>
  <dxfs count="2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171450</xdr:colOff>
      <xdr:row>9</xdr:row>
      <xdr:rowOff>95250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05975" cy="1733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C17" sqref="C17"/>
    </sheetView>
  </sheetViews>
  <sheetFormatPr defaultColWidth="9.140625" defaultRowHeight="13.5" x14ac:dyDescent="0.25"/>
  <cols>
    <col min="1" max="1" width="13.140625" style="22" customWidth="1"/>
    <col min="2" max="2" width="17.85546875" style="2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315" t="s">
        <v>0</v>
      </c>
      <c r="B8" s="315"/>
      <c r="C8" s="315"/>
      <c r="D8" s="315"/>
      <c r="E8" s="315"/>
      <c r="F8" s="315"/>
      <c r="G8" s="315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customHeight="1" x14ac:dyDescent="0.3">
      <c r="A10" s="316" t="s">
        <v>1</v>
      </c>
      <c r="B10" s="316"/>
      <c r="C10" s="316"/>
      <c r="D10" s="316"/>
      <c r="E10" s="316"/>
      <c r="F10" s="316"/>
      <c r="G10" s="316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309" t="s">
        <v>2</v>
      </c>
      <c r="B11" s="309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customHeight="1" x14ac:dyDescent="0.3">
      <c r="A12" s="309" t="s">
        <v>4</v>
      </c>
      <c r="B12" s="309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customHeight="1" x14ac:dyDescent="0.3">
      <c r="A13" s="309" t="s">
        <v>6</v>
      </c>
      <c r="B13" s="309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309" t="s">
        <v>8</v>
      </c>
      <c r="B14" s="309"/>
      <c r="C14" s="314" t="s">
        <v>9</v>
      </c>
      <c r="D14" s="314"/>
      <c r="E14" s="314"/>
      <c r="F14" s="314"/>
      <c r="G14" s="314"/>
      <c r="H14" s="4"/>
      <c r="I14" s="3"/>
      <c r="J14" s="4"/>
      <c r="K14" s="11"/>
      <c r="L14" s="4"/>
      <c r="M14" s="11"/>
      <c r="N14" s="4"/>
      <c r="O14" s="11"/>
    </row>
    <row r="15" spans="1:15" ht="15" customHeight="1" x14ac:dyDescent="0.3">
      <c r="A15" s="309" t="s">
        <v>10</v>
      </c>
      <c r="B15" s="309"/>
      <c r="C15" s="24" t="str">
        <f>'Amoxicillin trihydrate'!B22</f>
        <v>25th March 2015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customHeight="1" x14ac:dyDescent="0.3">
      <c r="A16" s="309" t="s">
        <v>11</v>
      </c>
      <c r="B16" s="309"/>
      <c r="C16" s="24" t="str">
        <f>'Amoxicillin trihydrate'!B23</f>
        <v>31st March 2015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customHeight="1" x14ac:dyDescent="0.3">
      <c r="A18" s="310" t="s">
        <v>12</v>
      </c>
      <c r="B18" s="310"/>
      <c r="C18" s="25" t="s">
        <v>13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customHeight="1" x14ac:dyDescent="0.3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customHeight="1" x14ac:dyDescent="0.3">
      <c r="A20" s="27" t="s">
        <v>14</v>
      </c>
      <c r="B20" s="28" t="s">
        <v>15</v>
      </c>
      <c r="C20" s="29" t="s">
        <v>16</v>
      </c>
      <c r="D20" s="27" t="s">
        <v>17</v>
      </c>
      <c r="E20" s="30" t="s">
        <v>18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1">
        <v>1</v>
      </c>
      <c r="B21" s="32">
        <v>691.97</v>
      </c>
      <c r="C21" s="33">
        <v>95.29</v>
      </c>
      <c r="D21" s="34">
        <f t="shared" ref="D21:D40" si="0">B21-C21</f>
        <v>596.68000000000006</v>
      </c>
      <c r="E21" s="35">
        <f t="shared" ref="E21:E40" si="1">(D21-$D$43)/$D$43</f>
        <v>-8.8619054342498494E-3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6">
        <v>2</v>
      </c>
      <c r="B22" s="37">
        <v>693.62</v>
      </c>
      <c r="C22" s="38">
        <v>95.89</v>
      </c>
      <c r="D22" s="39">
        <f t="shared" si="0"/>
        <v>597.73</v>
      </c>
      <c r="E22" s="35">
        <f t="shared" si="1"/>
        <v>-7.1177628464406508E-3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6">
        <v>3</v>
      </c>
      <c r="B23" s="37">
        <v>710.56</v>
      </c>
      <c r="C23" s="38">
        <v>92.62</v>
      </c>
      <c r="D23" s="39">
        <f t="shared" si="0"/>
        <v>617.93999999999994</v>
      </c>
      <c r="E23" s="35">
        <f t="shared" si="1"/>
        <v>2.6452829248440578E-2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6">
        <v>4</v>
      </c>
      <c r="B24" s="37">
        <v>710.72</v>
      </c>
      <c r="C24" s="38">
        <v>92.11</v>
      </c>
      <c r="D24" s="39">
        <f t="shared" si="0"/>
        <v>618.61</v>
      </c>
      <c r="E24" s="35">
        <f t="shared" si="1"/>
        <v>2.7565758328280902E-2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6">
        <v>5</v>
      </c>
      <c r="B25" s="37">
        <v>695.91</v>
      </c>
      <c r="C25" s="38">
        <v>92.55</v>
      </c>
      <c r="D25" s="39">
        <f t="shared" si="0"/>
        <v>603.36</v>
      </c>
      <c r="E25" s="35">
        <f t="shared" si="1"/>
        <v>2.2341636005747817E-3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6">
        <v>6</v>
      </c>
      <c r="B26" s="37">
        <v>712.76</v>
      </c>
      <c r="C26" s="38">
        <v>97.35</v>
      </c>
      <c r="D26" s="39">
        <f t="shared" si="0"/>
        <v>615.41</v>
      </c>
      <c r="E26" s="35">
        <f t="shared" si="1"/>
        <v>2.2250276155909708E-2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6">
        <v>7</v>
      </c>
      <c r="B27" s="37">
        <v>699.27</v>
      </c>
      <c r="C27" s="38">
        <v>96.76</v>
      </c>
      <c r="D27" s="39">
        <f t="shared" si="0"/>
        <v>602.51</v>
      </c>
      <c r="E27" s="35">
        <f t="shared" si="1"/>
        <v>8.2223864853866525E-4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6">
        <v>8</v>
      </c>
      <c r="B28" s="37">
        <v>711.58</v>
      </c>
      <c r="C28" s="38">
        <v>95.84</v>
      </c>
      <c r="D28" s="39">
        <f t="shared" si="0"/>
        <v>615.74</v>
      </c>
      <c r="E28" s="35">
        <f t="shared" si="1"/>
        <v>2.2798435254935547E-2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6">
        <v>9</v>
      </c>
      <c r="B29" s="37">
        <v>655.83</v>
      </c>
      <c r="C29" s="38">
        <v>88.93</v>
      </c>
      <c r="D29" s="39">
        <f t="shared" si="0"/>
        <v>566.90000000000009</v>
      </c>
      <c r="E29" s="35">
        <f t="shared" si="1"/>
        <v>-5.8329111400878542E-2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6">
        <v>10</v>
      </c>
      <c r="B30" s="40">
        <v>657.04</v>
      </c>
      <c r="C30" s="38">
        <v>92.09</v>
      </c>
      <c r="D30" s="39">
        <f t="shared" si="0"/>
        <v>564.94999999999993</v>
      </c>
      <c r="E30" s="35">
        <f t="shared" si="1"/>
        <v>-6.1568233349667462E-2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6">
        <v>11</v>
      </c>
      <c r="B31" s="40">
        <v>707.32</v>
      </c>
      <c r="C31" s="38">
        <v>89.91</v>
      </c>
      <c r="D31" s="39">
        <f t="shared" si="0"/>
        <v>617.41000000000008</v>
      </c>
      <c r="E31" s="35">
        <f t="shared" si="1"/>
        <v>2.5572452513641847E-2</v>
      </c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6">
        <v>12</v>
      </c>
      <c r="B32" s="40">
        <v>678.21</v>
      </c>
      <c r="C32" s="38">
        <v>90.61</v>
      </c>
      <c r="D32" s="39">
        <f t="shared" si="0"/>
        <v>587.6</v>
      </c>
      <c r="E32" s="35">
        <f t="shared" si="1"/>
        <v>-2.3944586098352972E-2</v>
      </c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6">
        <v>13</v>
      </c>
      <c r="B33" s="40">
        <v>711.47</v>
      </c>
      <c r="C33" s="38">
        <v>96.64</v>
      </c>
      <c r="D33" s="39">
        <f t="shared" si="0"/>
        <v>614.83000000000004</v>
      </c>
      <c r="E33" s="35">
        <f t="shared" si="1"/>
        <v>2.1286845012167561E-2</v>
      </c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6">
        <v>14</v>
      </c>
      <c r="B34" s="40">
        <v>698.94</v>
      </c>
      <c r="C34" s="38">
        <v>91.03</v>
      </c>
      <c r="D34" s="39">
        <f t="shared" si="0"/>
        <v>607.91000000000008</v>
      </c>
      <c r="E34" s="35">
        <f t="shared" si="1"/>
        <v>9.7921148144150816E-3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6">
        <v>15</v>
      </c>
      <c r="B35" s="40">
        <v>705.45</v>
      </c>
      <c r="C35" s="38">
        <v>99.33</v>
      </c>
      <c r="D35" s="39">
        <f t="shared" si="0"/>
        <v>606.12</v>
      </c>
      <c r="E35" s="35">
        <f t="shared" si="1"/>
        <v>6.8187669742448579E-3</v>
      </c>
      <c r="G35" s="9"/>
      <c r="J35" s="9"/>
      <c r="K35" s="15"/>
      <c r="L35" s="10"/>
      <c r="N35" s="10"/>
    </row>
    <row r="36" spans="1:15" x14ac:dyDescent="0.25">
      <c r="A36" s="36">
        <v>16</v>
      </c>
      <c r="B36" s="40">
        <v>677.4</v>
      </c>
      <c r="C36" s="38">
        <v>99.93</v>
      </c>
      <c r="D36" s="39">
        <f t="shared" si="0"/>
        <v>577.47</v>
      </c>
      <c r="E36" s="35">
        <f t="shared" si="1"/>
        <v>-4.0771409350265291E-2</v>
      </c>
      <c r="G36" s="16"/>
      <c r="H36" s="16"/>
    </row>
    <row r="37" spans="1:15" x14ac:dyDescent="0.25">
      <c r="A37" s="36">
        <v>17</v>
      </c>
      <c r="B37" s="40">
        <v>715.33</v>
      </c>
      <c r="C37" s="38">
        <v>95.16</v>
      </c>
      <c r="D37" s="39">
        <f t="shared" si="0"/>
        <v>620.17000000000007</v>
      </c>
      <c r="E37" s="35">
        <f t="shared" si="1"/>
        <v>3.015705588731192E-2</v>
      </c>
    </row>
    <row r="38" spans="1:15" x14ac:dyDescent="0.25">
      <c r="A38" s="36">
        <v>18</v>
      </c>
      <c r="B38" s="40">
        <v>693.88</v>
      </c>
      <c r="C38" s="38">
        <v>92.93</v>
      </c>
      <c r="D38" s="39">
        <f t="shared" si="0"/>
        <v>600.95000000000005</v>
      </c>
      <c r="E38" s="35">
        <f t="shared" si="1"/>
        <v>-1.7690589104921654E-3</v>
      </c>
    </row>
    <row r="39" spans="1:15" x14ac:dyDescent="0.25">
      <c r="A39" s="36">
        <v>19</v>
      </c>
      <c r="B39" s="40">
        <v>707.96</v>
      </c>
      <c r="C39" s="38">
        <v>98.74</v>
      </c>
      <c r="D39" s="39">
        <f t="shared" si="0"/>
        <v>609.22</v>
      </c>
      <c r="E39" s="35">
        <f t="shared" si="1"/>
        <v>1.1968140328729419E-2</v>
      </c>
    </row>
    <row r="40" spans="1:15" ht="14.25" customHeight="1" x14ac:dyDescent="0.25">
      <c r="A40" s="41">
        <v>20</v>
      </c>
      <c r="B40" s="42">
        <v>695.73</v>
      </c>
      <c r="C40" s="43">
        <v>96.94</v>
      </c>
      <c r="D40" s="44">
        <f t="shared" si="0"/>
        <v>598.79</v>
      </c>
      <c r="E40" s="45">
        <f t="shared" si="1"/>
        <v>-5.3570093768428072E-3</v>
      </c>
    </row>
    <row r="41" spans="1:15" ht="14.25" customHeight="1" x14ac:dyDescent="0.25">
      <c r="B41" s="23"/>
      <c r="D41" s="11"/>
      <c r="G41" s="4"/>
    </row>
    <row r="42" spans="1:15" x14ac:dyDescent="0.25">
      <c r="A42" s="46" t="s">
        <v>19</v>
      </c>
      <c r="B42" s="47">
        <f>SUM(B21:B40)</f>
        <v>13930.949999999997</v>
      </c>
      <c r="C42" s="48">
        <f>SUM(C21:C40)</f>
        <v>1890.6500000000003</v>
      </c>
      <c r="D42" s="49">
        <f>SUM(D21:D40)</f>
        <v>12040.3</v>
      </c>
    </row>
    <row r="43" spans="1:15" ht="15.75" customHeight="1" x14ac:dyDescent="0.3">
      <c r="A43" s="50" t="s">
        <v>20</v>
      </c>
      <c r="B43" s="51">
        <f>AVERAGE(B21:B40)</f>
        <v>696.5474999999999</v>
      </c>
      <c r="C43" s="52">
        <f>AVERAGE(C21:C40)</f>
        <v>94.532500000000013</v>
      </c>
      <c r="D43" s="53">
        <f>AVERAGE(D21:D40)</f>
        <v>602.01499999999999</v>
      </c>
    </row>
    <row r="44" spans="1:15" x14ac:dyDescent="0.25">
      <c r="A44" s="17"/>
      <c r="B44" s="54"/>
      <c r="C44" s="54"/>
    </row>
    <row r="45" spans="1:15" ht="14.25" customHeight="1" x14ac:dyDescent="0.25">
      <c r="A45" s="17"/>
      <c r="B45" s="17"/>
      <c r="C45" s="17"/>
    </row>
    <row r="46" spans="1:15" ht="30.75" customHeight="1" x14ac:dyDescent="0.3">
      <c r="B46" s="55" t="s">
        <v>20</v>
      </c>
      <c r="C46" s="56" t="s">
        <v>21</v>
      </c>
    </row>
    <row r="47" spans="1:15" ht="15.75" customHeight="1" x14ac:dyDescent="0.3">
      <c r="B47" s="311">
        <f>D43</f>
        <v>602.01499999999999</v>
      </c>
      <c r="C47" s="57">
        <f>-(IF(D43&gt;300, 7.5%, 10%))</f>
        <v>-7.4999999999999997E-2</v>
      </c>
      <c r="D47" s="58">
        <f>IF(D43&lt;300, D43*0.9, D43*0.925)</f>
        <v>556.86387500000001</v>
      </c>
    </row>
    <row r="48" spans="1:15" ht="15.75" customHeight="1" x14ac:dyDescent="0.3">
      <c r="B48" s="312"/>
      <c r="C48" s="59">
        <f>+(IF(D43&gt;300, 7.5%, 10%))</f>
        <v>7.4999999999999997E-2</v>
      </c>
      <c r="D48" s="58">
        <f>IF(D43&lt;300, D43*1.1, D43*1.075)</f>
        <v>647.16612499999997</v>
      </c>
    </row>
    <row r="49" spans="1:7" ht="14.25" customHeight="1" x14ac:dyDescent="0.25">
      <c r="A49" s="60"/>
      <c r="D49" s="61"/>
    </row>
    <row r="50" spans="1:7" ht="15" customHeight="1" x14ac:dyDescent="0.3">
      <c r="B50" s="313" t="s">
        <v>22</v>
      </c>
      <c r="C50" s="313"/>
      <c r="E50" s="62" t="s">
        <v>23</v>
      </c>
      <c r="F50" s="63"/>
      <c r="G50" s="62" t="s">
        <v>24</v>
      </c>
    </row>
    <row r="51" spans="1:7" ht="15" customHeight="1" x14ac:dyDescent="0.3">
      <c r="A51" s="64" t="s">
        <v>25</v>
      </c>
      <c r="B51" s="65"/>
      <c r="C51" s="65"/>
      <c r="E51" s="65"/>
      <c r="F51" s="17"/>
      <c r="G51" s="66"/>
    </row>
    <row r="52" spans="1:7" ht="15" customHeight="1" x14ac:dyDescent="0.3">
      <c r="A52" s="64" t="s">
        <v>26</v>
      </c>
      <c r="B52" s="67"/>
      <c r="C52" s="67"/>
      <c r="E52" s="67"/>
      <c r="F52" s="17"/>
      <c r="G52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G67"/>
  <sheetViews>
    <sheetView topLeftCell="A10" workbookViewId="0">
      <selection activeCell="B23" sqref="B23"/>
    </sheetView>
  </sheetViews>
  <sheetFormatPr defaultRowHeight="13.5" x14ac:dyDescent="0.25"/>
  <cols>
    <col min="1" max="1" width="27.140625" style="253" bestFit="1" customWidth="1"/>
    <col min="2" max="2" width="25.140625" style="253" customWidth="1"/>
    <col min="3" max="3" width="20.5703125" style="253" customWidth="1"/>
    <col min="4" max="5" width="24.85546875" style="253" bestFit="1" customWidth="1"/>
    <col min="6" max="6" width="23.140625" style="253" customWidth="1"/>
    <col min="7" max="7" width="28.42578125" style="253" customWidth="1"/>
    <col min="8" max="8" width="21.5703125" style="253" customWidth="1"/>
    <col min="9" max="16384" width="9.140625" style="253"/>
  </cols>
  <sheetData>
    <row r="12" spans="1:6" ht="15.75" thickBot="1" x14ac:dyDescent="0.35">
      <c r="A12" s="250"/>
      <c r="B12" s="251"/>
      <c r="C12" s="252"/>
      <c r="D12" s="251"/>
      <c r="F12" s="254"/>
    </row>
    <row r="13" spans="1:6" ht="14.25" thickBot="1" x14ac:dyDescent="0.3">
      <c r="A13" s="317" t="s">
        <v>0</v>
      </c>
      <c r="B13" s="318"/>
      <c r="C13" s="318"/>
      <c r="D13" s="318"/>
      <c r="E13" s="318"/>
      <c r="F13" s="319"/>
    </row>
    <row r="14" spans="1:6" ht="18.75" x14ac:dyDescent="0.3">
      <c r="A14" s="320" t="s">
        <v>110</v>
      </c>
      <c r="B14" s="320"/>
      <c r="C14" s="320"/>
      <c r="D14" s="320"/>
      <c r="E14" s="320"/>
      <c r="F14" s="320"/>
    </row>
    <row r="15" spans="1:6" ht="18.75" x14ac:dyDescent="0.3">
      <c r="A15" s="255" t="s">
        <v>2</v>
      </c>
      <c r="B15" s="256" t="str">
        <f>'Amoxicillin trihydrate'!B18:C18</f>
        <v>NIRMOX 500 CAPSULES</v>
      </c>
      <c r="C15" s="257"/>
      <c r="D15" s="257"/>
      <c r="E15" s="257"/>
    </row>
    <row r="16" spans="1:6" ht="18.75" x14ac:dyDescent="0.3">
      <c r="A16" s="255" t="s">
        <v>4</v>
      </c>
      <c r="B16" s="256" t="str">
        <f>'Amoxicillin trihydrate'!B19</f>
        <v>NDQD201502068</v>
      </c>
      <c r="C16" s="257"/>
      <c r="D16" s="257"/>
      <c r="E16" s="257"/>
    </row>
    <row r="17" spans="1:5" ht="18.75" x14ac:dyDescent="0.3">
      <c r="A17" s="255" t="s">
        <v>6</v>
      </c>
      <c r="B17" s="256" t="str">
        <f>'Amoxicillin trihydrate'!B20:C20</f>
        <v>Amoxicillin Trihydrate BP</v>
      </c>
      <c r="C17" s="257"/>
      <c r="D17" s="257"/>
      <c r="E17" s="257"/>
    </row>
    <row r="18" spans="1:5" ht="18.75" x14ac:dyDescent="0.3">
      <c r="A18" s="255" t="s">
        <v>8</v>
      </c>
      <c r="B18" s="256" t="str">
        <f>'Amoxicillin trihydrate'!B21:H21</f>
        <v>Amoxicillin trihydrate BP.equivalent to Amoxicillin 500 mg</v>
      </c>
      <c r="C18" s="257"/>
      <c r="D18" s="257"/>
      <c r="E18" s="257"/>
    </row>
    <row r="19" spans="1:5" ht="18.75" x14ac:dyDescent="0.3">
      <c r="A19" s="255" t="s">
        <v>10</v>
      </c>
      <c r="B19" s="258" t="str">
        <f>'Amoxicillin trihydrate'!B22</f>
        <v>25th March 2015</v>
      </c>
      <c r="C19" s="257"/>
      <c r="D19" s="257"/>
      <c r="E19" s="257"/>
    </row>
    <row r="20" spans="1:5" ht="18.75" x14ac:dyDescent="0.3">
      <c r="A20" s="255" t="s">
        <v>11</v>
      </c>
      <c r="B20" s="258" t="s">
        <v>126</v>
      </c>
      <c r="C20" s="257"/>
      <c r="D20" s="257"/>
      <c r="E20" s="257"/>
    </row>
    <row r="21" spans="1:5" ht="18.75" x14ac:dyDescent="0.3">
      <c r="A21" s="255"/>
      <c r="B21" s="258"/>
      <c r="C21" s="257"/>
      <c r="D21" s="257"/>
      <c r="E21" s="257"/>
    </row>
    <row r="22" spans="1:5" ht="16.5" x14ac:dyDescent="0.3">
      <c r="A22" s="259" t="s">
        <v>12</v>
      </c>
      <c r="B22" s="260" t="s">
        <v>111</v>
      </c>
    </row>
    <row r="23" spans="1:5" ht="16.5" x14ac:dyDescent="0.3">
      <c r="A23" s="261" t="s">
        <v>28</v>
      </c>
      <c r="B23" s="262" t="str">
        <f>'Amoxicillin trihydrate'!B26:C26</f>
        <v>Amoxicillin Trihydrate</v>
      </c>
      <c r="C23" s="263"/>
      <c r="D23" s="263"/>
      <c r="E23" s="263"/>
    </row>
    <row r="24" spans="1:5" ht="16.5" x14ac:dyDescent="0.3">
      <c r="A24" s="261" t="s">
        <v>32</v>
      </c>
      <c r="B24" s="264">
        <f>'Amoxicillin trihydrate'!B28</f>
        <v>85.93</v>
      </c>
      <c r="C24" s="263"/>
      <c r="D24" s="263"/>
      <c r="E24" s="263"/>
    </row>
    <row r="25" spans="1:5" ht="16.5" x14ac:dyDescent="0.3">
      <c r="A25" s="265" t="s">
        <v>112</v>
      </c>
      <c r="B25" s="264">
        <f>'Amoxicillin trihydrate'!D43</f>
        <v>23.88</v>
      </c>
      <c r="C25" s="263"/>
      <c r="D25" s="263"/>
      <c r="E25" s="263"/>
    </row>
    <row r="26" spans="1:5" ht="16.5" x14ac:dyDescent="0.3">
      <c r="A26" s="265" t="s">
        <v>113</v>
      </c>
      <c r="B26" s="266">
        <f>'Amoxicillin trihydrate'!D46</f>
        <v>1.0260042</v>
      </c>
      <c r="C26" s="263"/>
      <c r="D26" s="263"/>
      <c r="E26" s="263"/>
    </row>
    <row r="27" spans="1:5" ht="15.75" x14ac:dyDescent="0.25">
      <c r="A27" s="263"/>
      <c r="B27" s="263"/>
      <c r="C27" s="263"/>
      <c r="D27" s="263"/>
      <c r="E27" s="263"/>
    </row>
    <row r="28" spans="1:5" ht="33" x14ac:dyDescent="0.3">
      <c r="A28" s="267" t="s">
        <v>114</v>
      </c>
      <c r="B28" s="268" t="s">
        <v>115</v>
      </c>
      <c r="C28" s="269" t="s">
        <v>116</v>
      </c>
      <c r="D28" s="269" t="s">
        <v>117</v>
      </c>
      <c r="E28" s="270" t="s">
        <v>118</v>
      </c>
    </row>
    <row r="29" spans="1:5" ht="16.5" x14ac:dyDescent="0.3">
      <c r="A29" s="271">
        <v>1</v>
      </c>
      <c r="B29" s="272">
        <v>56875488</v>
      </c>
      <c r="C29" s="272">
        <v>10312.700000000001</v>
      </c>
      <c r="D29" s="273">
        <v>1.1000000000000001</v>
      </c>
      <c r="E29" s="274">
        <v>4.7</v>
      </c>
    </row>
    <row r="30" spans="1:5" ht="16.5" x14ac:dyDescent="0.3">
      <c r="A30" s="271">
        <v>2</v>
      </c>
      <c r="B30" s="272">
        <v>57054109</v>
      </c>
      <c r="C30" s="272">
        <v>10353.5</v>
      </c>
      <c r="D30" s="273">
        <v>1.1000000000000001</v>
      </c>
      <c r="E30" s="273">
        <v>4.7</v>
      </c>
    </row>
    <row r="31" spans="1:5" ht="16.5" x14ac:dyDescent="0.3">
      <c r="A31" s="271">
        <v>3</v>
      </c>
      <c r="B31" s="272">
        <v>56011002</v>
      </c>
      <c r="C31" s="272">
        <v>10368.5</v>
      </c>
      <c r="D31" s="273">
        <v>1.1000000000000001</v>
      </c>
      <c r="E31" s="273">
        <v>4.7</v>
      </c>
    </row>
    <row r="32" spans="1:5" ht="16.5" x14ac:dyDescent="0.3">
      <c r="A32" s="271">
        <v>4</v>
      </c>
      <c r="B32" s="272">
        <v>55040969</v>
      </c>
      <c r="C32" s="272">
        <v>10300.9</v>
      </c>
      <c r="D32" s="273">
        <v>1.1000000000000001</v>
      </c>
      <c r="E32" s="273">
        <v>4.7</v>
      </c>
    </row>
    <row r="33" spans="1:6" ht="16.5" x14ac:dyDescent="0.3">
      <c r="A33" s="271">
        <v>5</v>
      </c>
      <c r="B33" s="272">
        <v>56250809</v>
      </c>
      <c r="C33" s="272">
        <v>10307.700000000001</v>
      </c>
      <c r="D33" s="273">
        <v>1.1000000000000001</v>
      </c>
      <c r="E33" s="273">
        <v>4.7</v>
      </c>
    </row>
    <row r="34" spans="1:6" ht="16.5" x14ac:dyDescent="0.3">
      <c r="A34" s="271">
        <v>6</v>
      </c>
      <c r="B34" s="275">
        <v>55858876</v>
      </c>
      <c r="C34" s="275">
        <v>10357.799999999999</v>
      </c>
      <c r="D34" s="276">
        <v>1.1000000000000001</v>
      </c>
      <c r="E34" s="276">
        <v>4.7</v>
      </c>
    </row>
    <row r="35" spans="1:6" ht="16.5" x14ac:dyDescent="0.3">
      <c r="A35" s="277" t="s">
        <v>119</v>
      </c>
      <c r="B35" s="278">
        <f>AVERAGE(B29:B34)</f>
        <v>56181875.5</v>
      </c>
      <c r="C35" s="279">
        <f>AVERAGE(C29:C34)</f>
        <v>10333.516666666668</v>
      </c>
      <c r="D35" s="280">
        <f>AVERAGE(D29:D34)</f>
        <v>1.0999999999999999</v>
      </c>
      <c r="E35" s="280">
        <f>AVERAGE(E29:E34)</f>
        <v>4.7</v>
      </c>
    </row>
    <row r="36" spans="1:6" ht="16.5" x14ac:dyDescent="0.3">
      <c r="A36" s="281" t="s">
        <v>120</v>
      </c>
      <c r="B36" s="282">
        <f>(STDEV(B29:B34)/B35)</f>
        <v>1.303571421295968E-2</v>
      </c>
      <c r="C36" s="283"/>
      <c r="D36" s="283"/>
      <c r="E36" s="284"/>
      <c r="F36" s="251"/>
    </row>
    <row r="37" spans="1:6" s="251" customFormat="1" ht="16.5" x14ac:dyDescent="0.3">
      <c r="A37" s="285" t="s">
        <v>69</v>
      </c>
      <c r="B37" s="286">
        <f>COUNT(B29:B34)</f>
        <v>6</v>
      </c>
      <c r="C37" s="287"/>
      <c r="D37" s="288"/>
      <c r="E37" s="289"/>
    </row>
    <row r="38" spans="1:6" s="251" customFormat="1" ht="15.75" x14ac:dyDescent="0.25">
      <c r="A38" s="263"/>
      <c r="B38" s="263"/>
      <c r="C38" s="263"/>
      <c r="D38" s="263"/>
      <c r="E38" s="290"/>
    </row>
    <row r="39" spans="1:6" s="251" customFormat="1" ht="16.5" x14ac:dyDescent="0.3">
      <c r="A39" s="261" t="s">
        <v>121</v>
      </c>
      <c r="B39" s="291" t="s">
        <v>122</v>
      </c>
      <c r="C39" s="292"/>
      <c r="D39" s="292"/>
      <c r="E39" s="293"/>
    </row>
    <row r="40" spans="1:6" ht="16.5" x14ac:dyDescent="0.3">
      <c r="A40" s="261"/>
      <c r="B40" s="291" t="s">
        <v>123</v>
      </c>
      <c r="C40" s="292"/>
      <c r="D40" s="292"/>
      <c r="E40" s="293"/>
      <c r="F40" s="251"/>
    </row>
    <row r="41" spans="1:6" ht="16.5" x14ac:dyDescent="0.3">
      <c r="A41" s="261"/>
      <c r="B41" s="294" t="s">
        <v>124</v>
      </c>
      <c r="C41" s="292"/>
      <c r="D41" s="292"/>
      <c r="E41" s="292"/>
    </row>
    <row r="42" spans="1:6" ht="15.75" x14ac:dyDescent="0.25">
      <c r="A42" s="263"/>
      <c r="B42" s="263"/>
      <c r="C42" s="263"/>
      <c r="D42" s="263"/>
      <c r="E42" s="263"/>
    </row>
    <row r="43" spans="1:6" ht="16.5" x14ac:dyDescent="0.3">
      <c r="A43" s="259" t="s">
        <v>12</v>
      </c>
      <c r="B43" s="260" t="s">
        <v>125</v>
      </c>
    </row>
    <row r="44" spans="1:6" ht="16.5" x14ac:dyDescent="0.3">
      <c r="A44" s="261" t="s">
        <v>28</v>
      </c>
      <c r="B44" s="262"/>
      <c r="C44" s="263"/>
      <c r="D44" s="263"/>
      <c r="E44" s="263"/>
    </row>
    <row r="45" spans="1:6" ht="16.5" x14ac:dyDescent="0.3">
      <c r="A45" s="261" t="s">
        <v>32</v>
      </c>
      <c r="B45" s="264"/>
      <c r="C45" s="263"/>
      <c r="D45" s="263"/>
      <c r="E45" s="263"/>
    </row>
    <row r="46" spans="1:6" ht="16.5" x14ac:dyDescent="0.3">
      <c r="A46" s="265" t="s">
        <v>112</v>
      </c>
      <c r="B46" s="264"/>
      <c r="C46" s="263"/>
      <c r="D46" s="263"/>
      <c r="E46" s="263"/>
    </row>
    <row r="47" spans="1:6" ht="16.5" x14ac:dyDescent="0.3">
      <c r="A47" s="265" t="s">
        <v>113</v>
      </c>
      <c r="B47" s="266"/>
      <c r="C47" s="263"/>
      <c r="D47" s="263"/>
      <c r="E47" s="263"/>
    </row>
    <row r="48" spans="1:6" ht="15.75" x14ac:dyDescent="0.25">
      <c r="A48" s="263"/>
      <c r="B48" s="263"/>
      <c r="C48" s="263"/>
      <c r="D48" s="263"/>
      <c r="E48" s="263"/>
    </row>
    <row r="49" spans="1:7" ht="33" x14ac:dyDescent="0.3">
      <c r="A49" s="267" t="s">
        <v>114</v>
      </c>
      <c r="B49" s="268" t="s">
        <v>115</v>
      </c>
      <c r="C49" s="269" t="s">
        <v>116</v>
      </c>
      <c r="D49" s="269" t="s">
        <v>117</v>
      </c>
      <c r="E49" s="270" t="s">
        <v>118</v>
      </c>
    </row>
    <row r="50" spans="1:7" ht="16.5" x14ac:dyDescent="0.3">
      <c r="A50" s="271">
        <v>1</v>
      </c>
      <c r="B50" s="272"/>
      <c r="C50" s="272"/>
      <c r="D50" s="273"/>
      <c r="E50" s="274"/>
    </row>
    <row r="51" spans="1:7" ht="16.5" x14ac:dyDescent="0.3">
      <c r="A51" s="271">
        <v>2</v>
      </c>
      <c r="B51" s="272"/>
      <c r="C51" s="272"/>
      <c r="D51" s="273"/>
      <c r="E51" s="273"/>
    </row>
    <row r="52" spans="1:7" ht="16.5" x14ac:dyDescent="0.3">
      <c r="A52" s="271">
        <v>3</v>
      </c>
      <c r="B52" s="272"/>
      <c r="C52" s="272"/>
      <c r="D52" s="273"/>
      <c r="E52" s="273"/>
    </row>
    <row r="53" spans="1:7" ht="16.5" x14ac:dyDescent="0.3">
      <c r="A53" s="271">
        <v>4</v>
      </c>
      <c r="B53" s="272"/>
      <c r="C53" s="272"/>
      <c r="D53" s="273"/>
      <c r="E53" s="273"/>
    </row>
    <row r="54" spans="1:7" ht="16.5" x14ac:dyDescent="0.3">
      <c r="A54" s="271">
        <v>5</v>
      </c>
      <c r="B54" s="272"/>
      <c r="C54" s="272"/>
      <c r="D54" s="273"/>
      <c r="E54" s="273"/>
    </row>
    <row r="55" spans="1:7" ht="16.5" x14ac:dyDescent="0.3">
      <c r="A55" s="271">
        <v>6</v>
      </c>
      <c r="B55" s="275"/>
      <c r="C55" s="275"/>
      <c r="D55" s="276"/>
      <c r="E55" s="276"/>
    </row>
    <row r="56" spans="1:7" ht="16.5" x14ac:dyDescent="0.3">
      <c r="A56" s="277" t="s">
        <v>119</v>
      </c>
      <c r="B56" s="278" t="e">
        <f>AVERAGE(B50:B55)</f>
        <v>#DIV/0!</v>
      </c>
      <c r="C56" s="279" t="e">
        <f>AVERAGE(C50:C55)</f>
        <v>#DIV/0!</v>
      </c>
      <c r="D56" s="280" t="e">
        <f>AVERAGE(D50:D55)</f>
        <v>#DIV/0!</v>
      </c>
      <c r="E56" s="280" t="e">
        <f>AVERAGE(E50:E55)</f>
        <v>#DIV/0!</v>
      </c>
    </row>
    <row r="57" spans="1:7" ht="16.5" x14ac:dyDescent="0.3">
      <c r="A57" s="281" t="s">
        <v>120</v>
      </c>
      <c r="B57" s="282" t="e">
        <f>(STDEV(B50:B55)/B56)</f>
        <v>#DIV/0!</v>
      </c>
      <c r="C57" s="283"/>
      <c r="D57" s="283"/>
      <c r="E57" s="284"/>
      <c r="F57" s="251"/>
    </row>
    <row r="58" spans="1:7" s="251" customFormat="1" ht="16.5" x14ac:dyDescent="0.3">
      <c r="A58" s="285" t="s">
        <v>69</v>
      </c>
      <c r="B58" s="286">
        <f>COUNT(B50:B55)</f>
        <v>0</v>
      </c>
      <c r="C58" s="287"/>
      <c r="D58" s="288"/>
      <c r="E58" s="289"/>
    </row>
    <row r="59" spans="1:7" s="251" customFormat="1" ht="15.75" x14ac:dyDescent="0.25">
      <c r="A59" s="263"/>
      <c r="B59" s="263"/>
      <c r="C59" s="263"/>
      <c r="D59" s="263"/>
      <c r="E59" s="290"/>
    </row>
    <row r="60" spans="1:7" s="251" customFormat="1" ht="16.5" x14ac:dyDescent="0.3">
      <c r="A60" s="261" t="s">
        <v>121</v>
      </c>
      <c r="B60" s="291" t="s">
        <v>122</v>
      </c>
      <c r="C60" s="292"/>
      <c r="D60" s="292"/>
      <c r="E60" s="293"/>
    </row>
    <row r="61" spans="1:7" ht="16.5" x14ac:dyDescent="0.3">
      <c r="A61" s="261"/>
      <c r="B61" s="291" t="s">
        <v>123</v>
      </c>
      <c r="C61" s="292"/>
      <c r="D61" s="292"/>
      <c r="E61" s="293"/>
      <c r="F61" s="251"/>
    </row>
    <row r="62" spans="1:7" ht="16.5" x14ac:dyDescent="0.3">
      <c r="A62" s="261"/>
      <c r="B62" s="294" t="s">
        <v>124</v>
      </c>
      <c r="C62" s="292"/>
      <c r="D62" s="293"/>
      <c r="E62" s="292"/>
    </row>
    <row r="63" spans="1:7" ht="14.25" thickBot="1" x14ac:dyDescent="0.3">
      <c r="A63" s="295"/>
      <c r="B63" s="296"/>
      <c r="D63" s="297"/>
      <c r="F63" s="298"/>
      <c r="G63" s="298"/>
    </row>
    <row r="64" spans="1:7" ht="15" x14ac:dyDescent="0.3">
      <c r="B64" s="299" t="s">
        <v>22</v>
      </c>
      <c r="C64" s="299"/>
      <c r="D64" s="300" t="s">
        <v>23</v>
      </c>
      <c r="E64" s="301"/>
      <c r="F64" s="300" t="s">
        <v>24</v>
      </c>
    </row>
    <row r="65" spans="1:6" ht="15" x14ac:dyDescent="0.3">
      <c r="A65" s="302" t="s">
        <v>25</v>
      </c>
      <c r="B65" s="303"/>
      <c r="C65" s="304"/>
      <c r="D65" s="303"/>
      <c r="E65" s="251"/>
      <c r="F65" s="305"/>
    </row>
    <row r="66" spans="1:6" ht="15" x14ac:dyDescent="0.3">
      <c r="A66" s="302" t="s">
        <v>26</v>
      </c>
      <c r="B66" s="306"/>
      <c r="C66" s="307"/>
      <c r="D66" s="306"/>
      <c r="E66" s="251"/>
      <c r="F66" s="308"/>
    </row>
    <row r="67" spans="1:6" x14ac:dyDescent="0.25">
      <c r="C67" s="251"/>
    </row>
  </sheetData>
  <mergeCells count="2">
    <mergeCell ref="A13:F13"/>
    <mergeCell ref="A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zoomScale="71" zoomScaleNormal="71" workbookViewId="0">
      <selection activeCell="C22" sqref="C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69"/>
    </row>
    <row r="16" spans="1:8" ht="19.5" customHeight="1" x14ac:dyDescent="0.3">
      <c r="A16" s="353" t="s">
        <v>0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27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71" t="s">
        <v>2</v>
      </c>
      <c r="B18" s="352" t="s">
        <v>3</v>
      </c>
      <c r="C18" s="352"/>
      <c r="D18" s="249"/>
      <c r="E18" s="72"/>
      <c r="F18" s="73"/>
      <c r="G18" s="73"/>
      <c r="H18" s="73"/>
    </row>
    <row r="19" spans="1:14" ht="26.25" customHeight="1" x14ac:dyDescent="0.4">
      <c r="A19" s="71" t="s">
        <v>4</v>
      </c>
      <c r="B19" s="74" t="s">
        <v>5</v>
      </c>
      <c r="C19" s="73">
        <v>1</v>
      </c>
      <c r="D19" s="73"/>
      <c r="E19" s="73"/>
      <c r="F19" s="73"/>
      <c r="G19" s="73"/>
      <c r="H19" s="73"/>
    </row>
    <row r="20" spans="1:14" ht="26.25" customHeight="1" x14ac:dyDescent="0.4">
      <c r="A20" s="71" t="s">
        <v>6</v>
      </c>
      <c r="B20" s="357" t="s">
        <v>7</v>
      </c>
      <c r="C20" s="357"/>
      <c r="D20" s="73"/>
      <c r="E20" s="73"/>
      <c r="F20" s="73"/>
      <c r="G20" s="73"/>
      <c r="H20" s="73"/>
    </row>
    <row r="21" spans="1:14" ht="26.25" customHeight="1" x14ac:dyDescent="0.4">
      <c r="A21" s="71" t="s">
        <v>8</v>
      </c>
      <c r="B21" s="357" t="s">
        <v>9</v>
      </c>
      <c r="C21" s="357"/>
      <c r="D21" s="357"/>
      <c r="E21" s="357"/>
      <c r="F21" s="357"/>
      <c r="G21" s="357"/>
      <c r="H21" s="357"/>
      <c r="I21" s="75"/>
    </row>
    <row r="22" spans="1:14" ht="26.25" customHeight="1" x14ac:dyDescent="0.4">
      <c r="A22" s="71" t="s">
        <v>10</v>
      </c>
      <c r="B22" s="76" t="s">
        <v>109</v>
      </c>
      <c r="C22" s="73"/>
      <c r="D22" s="73"/>
      <c r="E22" s="73"/>
      <c r="F22" s="73"/>
      <c r="G22" s="73"/>
      <c r="H22" s="73"/>
    </row>
    <row r="23" spans="1:14" ht="26.25" customHeight="1" x14ac:dyDescent="0.4">
      <c r="A23" s="71" t="s">
        <v>11</v>
      </c>
      <c r="B23" s="76" t="s">
        <v>126</v>
      </c>
      <c r="C23" s="73"/>
      <c r="D23" s="73"/>
      <c r="E23" s="73"/>
      <c r="F23" s="73"/>
      <c r="G23" s="73"/>
      <c r="H23" s="73"/>
    </row>
    <row r="24" spans="1:14" ht="18.75" x14ac:dyDescent="0.3">
      <c r="A24" s="71"/>
      <c r="B24" s="77"/>
    </row>
    <row r="25" spans="1:14" ht="18.75" x14ac:dyDescent="0.3">
      <c r="A25" s="78" t="s">
        <v>12</v>
      </c>
      <c r="B25" s="77"/>
    </row>
    <row r="26" spans="1:14" ht="26.25" customHeight="1" x14ac:dyDescent="0.4">
      <c r="A26" s="79" t="s">
        <v>28</v>
      </c>
      <c r="B26" s="352" t="s">
        <v>29</v>
      </c>
      <c r="C26" s="352"/>
    </row>
    <row r="27" spans="1:14" ht="26.25" customHeight="1" x14ac:dyDescent="0.4">
      <c r="A27" s="80" t="s">
        <v>30</v>
      </c>
      <c r="B27" s="350" t="s">
        <v>31</v>
      </c>
      <c r="C27" s="350"/>
    </row>
    <row r="28" spans="1:14" ht="27" customHeight="1" x14ac:dyDescent="0.4">
      <c r="A28" s="80" t="s">
        <v>32</v>
      </c>
      <c r="B28" s="81">
        <v>85.93</v>
      </c>
    </row>
    <row r="29" spans="1:14" s="15" customFormat="1" ht="27" customHeight="1" x14ac:dyDescent="0.4">
      <c r="A29" s="80" t="s">
        <v>33</v>
      </c>
      <c r="B29" s="82">
        <v>0</v>
      </c>
      <c r="C29" s="327" t="s">
        <v>34</v>
      </c>
      <c r="D29" s="328"/>
      <c r="E29" s="328"/>
      <c r="F29" s="328"/>
      <c r="G29" s="329"/>
      <c r="I29" s="83"/>
      <c r="J29" s="83"/>
      <c r="K29" s="83"/>
      <c r="L29" s="83"/>
    </row>
    <row r="30" spans="1:14" s="15" customFormat="1" ht="19.5" customHeight="1" x14ac:dyDescent="0.3">
      <c r="A30" s="80" t="s">
        <v>35</v>
      </c>
      <c r="B30" s="84">
        <f>B28-B29</f>
        <v>85.93</v>
      </c>
      <c r="C30" s="85"/>
      <c r="D30" s="85"/>
      <c r="E30" s="85"/>
      <c r="F30" s="85"/>
      <c r="G30" s="86"/>
      <c r="I30" s="83"/>
      <c r="J30" s="83"/>
      <c r="K30" s="83"/>
      <c r="L30" s="83"/>
    </row>
    <row r="31" spans="1:14" s="15" customFormat="1" ht="27" customHeight="1" x14ac:dyDescent="0.4">
      <c r="A31" s="80" t="s">
        <v>36</v>
      </c>
      <c r="B31" s="87">
        <v>1</v>
      </c>
      <c r="C31" s="330" t="s">
        <v>37</v>
      </c>
      <c r="D31" s="331"/>
      <c r="E31" s="331"/>
      <c r="F31" s="331"/>
      <c r="G31" s="331"/>
      <c r="H31" s="332"/>
      <c r="I31" s="83"/>
      <c r="J31" s="83"/>
      <c r="K31" s="83"/>
      <c r="L31" s="83"/>
    </row>
    <row r="32" spans="1:14" s="15" customFormat="1" ht="27" customHeight="1" x14ac:dyDescent="0.4">
      <c r="A32" s="80" t="s">
        <v>38</v>
      </c>
      <c r="B32" s="87">
        <v>1</v>
      </c>
      <c r="C32" s="330" t="s">
        <v>39</v>
      </c>
      <c r="D32" s="331"/>
      <c r="E32" s="331"/>
      <c r="F32" s="331"/>
      <c r="G32" s="331"/>
      <c r="H32" s="332"/>
      <c r="I32" s="83"/>
      <c r="J32" s="83"/>
      <c r="K32" s="83"/>
      <c r="L32" s="88"/>
      <c r="M32" s="88"/>
      <c r="N32" s="89"/>
    </row>
    <row r="33" spans="1:14" s="15" customFormat="1" ht="17.25" customHeight="1" x14ac:dyDescent="0.3">
      <c r="A33" s="80"/>
      <c r="B33" s="90"/>
      <c r="C33" s="91"/>
      <c r="D33" s="91"/>
      <c r="E33" s="91"/>
      <c r="F33" s="91"/>
      <c r="G33" s="91"/>
      <c r="H33" s="91"/>
      <c r="I33" s="83"/>
      <c r="J33" s="83"/>
      <c r="K33" s="83"/>
      <c r="L33" s="88"/>
      <c r="M33" s="88"/>
      <c r="N33" s="89"/>
    </row>
    <row r="34" spans="1:14" s="15" customFormat="1" ht="18.75" x14ac:dyDescent="0.3">
      <c r="A34" s="80" t="s">
        <v>40</v>
      </c>
      <c r="B34" s="92">
        <f>B31/B32</f>
        <v>1</v>
      </c>
      <c r="C34" s="70" t="s">
        <v>41</v>
      </c>
      <c r="D34" s="70"/>
      <c r="E34" s="70"/>
      <c r="F34" s="70"/>
      <c r="G34" s="70"/>
      <c r="I34" s="83"/>
      <c r="J34" s="83"/>
      <c r="K34" s="83"/>
      <c r="L34" s="88"/>
      <c r="M34" s="88"/>
      <c r="N34" s="89"/>
    </row>
    <row r="35" spans="1:14" s="15" customFormat="1" ht="19.5" customHeight="1" x14ac:dyDescent="0.3">
      <c r="A35" s="80"/>
      <c r="B35" s="84"/>
      <c r="G35" s="70"/>
      <c r="I35" s="83"/>
      <c r="J35" s="83"/>
      <c r="K35" s="83"/>
      <c r="L35" s="88"/>
      <c r="M35" s="88"/>
      <c r="N35" s="89"/>
    </row>
    <row r="36" spans="1:14" s="15" customFormat="1" ht="27" customHeight="1" x14ac:dyDescent="0.4">
      <c r="A36" s="93" t="s">
        <v>42</v>
      </c>
      <c r="B36" s="94">
        <v>20</v>
      </c>
      <c r="C36" s="70"/>
      <c r="D36" s="333" t="s">
        <v>43</v>
      </c>
      <c r="E36" s="351"/>
      <c r="F36" s="333" t="s">
        <v>44</v>
      </c>
      <c r="G36" s="334"/>
      <c r="J36" s="83"/>
      <c r="K36" s="83"/>
      <c r="L36" s="88"/>
      <c r="M36" s="88"/>
      <c r="N36" s="89"/>
    </row>
    <row r="37" spans="1:14" s="15" customFormat="1" ht="27" customHeight="1" x14ac:dyDescent="0.4">
      <c r="A37" s="95" t="s">
        <v>45</v>
      </c>
      <c r="B37" s="96">
        <v>1</v>
      </c>
      <c r="C37" s="97" t="s">
        <v>46</v>
      </c>
      <c r="D37" s="98" t="s">
        <v>47</v>
      </c>
      <c r="E37" s="99" t="s">
        <v>48</v>
      </c>
      <c r="F37" s="98" t="s">
        <v>47</v>
      </c>
      <c r="G37" s="100" t="s">
        <v>48</v>
      </c>
      <c r="I37" s="101" t="s">
        <v>49</v>
      </c>
      <c r="J37" s="83"/>
      <c r="K37" s="83"/>
      <c r="L37" s="88"/>
      <c r="M37" s="88"/>
      <c r="N37" s="89"/>
    </row>
    <row r="38" spans="1:14" s="15" customFormat="1" ht="26.25" customHeight="1" x14ac:dyDescent="0.4">
      <c r="A38" s="95" t="s">
        <v>50</v>
      </c>
      <c r="B38" s="96">
        <v>1</v>
      </c>
      <c r="C38" s="102">
        <v>1</v>
      </c>
      <c r="D38" s="103">
        <v>54946794</v>
      </c>
      <c r="E38" s="104">
        <f>IF(ISBLANK(D38),"-",$D$48/$D$45*D38)</f>
        <v>53554160.889399871</v>
      </c>
      <c r="F38" s="103">
        <v>52294601</v>
      </c>
      <c r="G38" s="105">
        <f>IF(ISBLANK(F38),"-",$D$48/$F$45*F38)</f>
        <v>52148423.753376909</v>
      </c>
      <c r="I38" s="106"/>
      <c r="J38" s="83"/>
      <c r="K38" s="83"/>
      <c r="L38" s="88"/>
      <c r="M38" s="88"/>
      <c r="N38" s="89"/>
    </row>
    <row r="39" spans="1:14" s="15" customFormat="1" ht="26.25" customHeight="1" x14ac:dyDescent="0.4">
      <c r="A39" s="95" t="s">
        <v>51</v>
      </c>
      <c r="B39" s="96">
        <v>1</v>
      </c>
      <c r="C39" s="107">
        <v>2</v>
      </c>
      <c r="D39" s="108">
        <v>55859425</v>
      </c>
      <c r="E39" s="109">
        <f>IF(ISBLANK(D39),"-",$D$48/$D$45*D39)</f>
        <v>54443661.146806218</v>
      </c>
      <c r="F39" s="108">
        <v>54755434</v>
      </c>
      <c r="G39" s="110">
        <f>IF(ISBLANK(F39),"-",$D$48/$F$45*F39)</f>
        <v>54602378.074020714</v>
      </c>
      <c r="I39" s="335">
        <f>ABS((F43/D43*D42)-F42)/D42</f>
        <v>3.1498562790485958E-3</v>
      </c>
      <c r="J39" s="83"/>
      <c r="K39" s="83"/>
      <c r="L39" s="88"/>
      <c r="M39" s="88"/>
      <c r="N39" s="89"/>
    </row>
    <row r="40" spans="1:14" ht="26.25" customHeight="1" x14ac:dyDescent="0.4">
      <c r="A40" s="95" t="s">
        <v>52</v>
      </c>
      <c r="B40" s="96">
        <v>1</v>
      </c>
      <c r="C40" s="107">
        <v>3</v>
      </c>
      <c r="D40" s="108">
        <v>54414351</v>
      </c>
      <c r="E40" s="109">
        <f>IF(ISBLANK(D40),"-",$D$48/$D$45*D40)</f>
        <v>53035212.72135143</v>
      </c>
      <c r="F40" s="108">
        <v>54577757</v>
      </c>
      <c r="G40" s="110">
        <f>IF(ISBLANK(F40),"-",$D$48/$F$45*F40)</f>
        <v>54425197.728247948</v>
      </c>
      <c r="I40" s="335"/>
      <c r="L40" s="88"/>
      <c r="M40" s="88"/>
      <c r="N40" s="111"/>
    </row>
    <row r="41" spans="1:14" ht="27" customHeight="1" x14ac:dyDescent="0.4">
      <c r="A41" s="95" t="s">
        <v>53</v>
      </c>
      <c r="B41" s="96">
        <v>1</v>
      </c>
      <c r="C41" s="112">
        <v>4</v>
      </c>
      <c r="D41" s="113">
        <v>54185438</v>
      </c>
      <c r="E41" s="114">
        <f>IF(ISBLANK(D41),"-",$D$48/$D$45*D41)</f>
        <v>52812101.548902042</v>
      </c>
      <c r="F41" s="113">
        <v>53507871</v>
      </c>
      <c r="G41" s="115">
        <f>IF(ISBLANK(F41),"-",$D$48/$F$45*F41)</f>
        <v>53358302.342703171</v>
      </c>
      <c r="I41" s="116"/>
      <c r="L41" s="88"/>
      <c r="M41" s="88"/>
      <c r="N41" s="111"/>
    </row>
    <row r="42" spans="1:14" ht="27" customHeight="1" x14ac:dyDescent="0.4">
      <c r="A42" s="95" t="s">
        <v>54</v>
      </c>
      <c r="B42" s="96">
        <v>1</v>
      </c>
      <c r="C42" s="117" t="s">
        <v>55</v>
      </c>
      <c r="D42" s="118">
        <f>AVERAGE(D38:D41)</f>
        <v>54851502</v>
      </c>
      <c r="E42" s="119">
        <f>AVERAGE(E38:E41)</f>
        <v>53461284.076614887</v>
      </c>
      <c r="F42" s="118">
        <f>AVERAGE(F38:F41)</f>
        <v>53783915.75</v>
      </c>
      <c r="G42" s="120">
        <f>AVERAGE(G38:G41)</f>
        <v>53633575.47458718</v>
      </c>
      <c r="H42" s="121"/>
    </row>
    <row r="43" spans="1:14" ht="26.25" customHeight="1" x14ac:dyDescent="0.4">
      <c r="A43" s="95" t="s">
        <v>56</v>
      </c>
      <c r="B43" s="96">
        <v>1</v>
      </c>
      <c r="C43" s="122" t="s">
        <v>57</v>
      </c>
      <c r="D43" s="123">
        <v>23.88</v>
      </c>
      <c r="E43" s="111"/>
      <c r="F43" s="123">
        <v>23.34</v>
      </c>
      <c r="H43" s="121"/>
    </row>
    <row r="44" spans="1:14" ht="26.25" customHeight="1" x14ac:dyDescent="0.4">
      <c r="A44" s="95" t="s">
        <v>58</v>
      </c>
      <c r="B44" s="96">
        <v>1</v>
      </c>
      <c r="C44" s="124" t="s">
        <v>59</v>
      </c>
      <c r="D44" s="125">
        <f>D43*$B$34</f>
        <v>23.88</v>
      </c>
      <c r="E44" s="126"/>
      <c r="F44" s="125">
        <f>F43*$B$34</f>
        <v>23.34</v>
      </c>
      <c r="H44" s="121"/>
    </row>
    <row r="45" spans="1:14" ht="19.5" customHeight="1" x14ac:dyDescent="0.3">
      <c r="A45" s="95" t="s">
        <v>60</v>
      </c>
      <c r="B45" s="127">
        <f>(B44/B43)*(B42/B41)*(B40/B39)*(B38/B37)*B36</f>
        <v>20</v>
      </c>
      <c r="C45" s="124" t="s">
        <v>61</v>
      </c>
      <c r="D45" s="128">
        <f>D44*$B$30/100</f>
        <v>20.520084000000001</v>
      </c>
      <c r="E45" s="129"/>
      <c r="F45" s="128">
        <f>F44*$B$30/100</f>
        <v>20.056062000000001</v>
      </c>
      <c r="H45" s="121"/>
    </row>
    <row r="46" spans="1:14" ht="19.5" customHeight="1" x14ac:dyDescent="0.3">
      <c r="A46" s="321" t="s">
        <v>62</v>
      </c>
      <c r="B46" s="322"/>
      <c r="C46" s="124" t="s">
        <v>63</v>
      </c>
      <c r="D46" s="130">
        <f>D45/$B$45</f>
        <v>1.0260042</v>
      </c>
      <c r="E46" s="131"/>
      <c r="F46" s="132">
        <f>F45/$B$45</f>
        <v>1.0028030999999999</v>
      </c>
      <c r="H46" s="121"/>
    </row>
    <row r="47" spans="1:14" ht="27" customHeight="1" x14ac:dyDescent="0.4">
      <c r="A47" s="323"/>
      <c r="B47" s="324"/>
      <c r="C47" s="133" t="s">
        <v>64</v>
      </c>
      <c r="D47" s="134">
        <f>20/20</f>
        <v>1</v>
      </c>
      <c r="E47" s="135"/>
      <c r="F47" s="131"/>
      <c r="H47" s="121"/>
    </row>
    <row r="48" spans="1:14" ht="18.75" x14ac:dyDescent="0.3">
      <c r="C48" s="136" t="s">
        <v>65</v>
      </c>
      <c r="D48" s="128">
        <f>D47*$B$45</f>
        <v>20</v>
      </c>
      <c r="F48" s="137"/>
      <c r="H48" s="121"/>
    </row>
    <row r="49" spans="1:12" ht="19.5" customHeight="1" x14ac:dyDescent="0.3">
      <c r="C49" s="138" t="s">
        <v>66</v>
      </c>
      <c r="D49" s="139">
        <f>D48/B34</f>
        <v>20</v>
      </c>
      <c r="F49" s="137"/>
      <c r="H49" s="121"/>
    </row>
    <row r="50" spans="1:12" ht="18.75" x14ac:dyDescent="0.3">
      <c r="C50" s="93" t="s">
        <v>67</v>
      </c>
      <c r="D50" s="140">
        <f>AVERAGE(E38:E41,G38:G41)</f>
        <v>53547429.775601029</v>
      </c>
      <c r="F50" s="141"/>
      <c r="H50" s="121"/>
    </row>
    <row r="51" spans="1:12" ht="18.75" x14ac:dyDescent="0.3">
      <c r="C51" s="95" t="s">
        <v>68</v>
      </c>
      <c r="D51" s="142">
        <f>STDEV(E38:E41,G38:G41)/D50</f>
        <v>1.6527636651987025E-2</v>
      </c>
      <c r="F51" s="141"/>
      <c r="H51" s="121"/>
    </row>
    <row r="52" spans="1:12" ht="19.5" customHeight="1" x14ac:dyDescent="0.3">
      <c r="C52" s="143" t="s">
        <v>69</v>
      </c>
      <c r="D52" s="144">
        <f>COUNT(E38:E41,G38:G41)</f>
        <v>8</v>
      </c>
      <c r="F52" s="141"/>
    </row>
    <row r="54" spans="1:12" ht="18.75" x14ac:dyDescent="0.3">
      <c r="A54" s="145" t="s">
        <v>12</v>
      </c>
      <c r="B54" s="146" t="s">
        <v>70</v>
      </c>
    </row>
    <row r="55" spans="1:12" ht="18.75" x14ac:dyDescent="0.3">
      <c r="A55" s="70" t="s">
        <v>71</v>
      </c>
      <c r="B55" s="147" t="str">
        <f>B21</f>
        <v>Amoxicillin trihydrate BP.equivalent to Amoxicillin 500 mg</v>
      </c>
    </row>
    <row r="56" spans="1:12" ht="26.25" customHeight="1" x14ac:dyDescent="0.4">
      <c r="A56" s="148" t="s">
        <v>72</v>
      </c>
      <c r="B56" s="149">
        <v>500</v>
      </c>
      <c r="C56" s="70" t="str">
        <f>B20</f>
        <v>Amoxicillin Trihydrate BP</v>
      </c>
      <c r="H56" s="150"/>
    </row>
    <row r="57" spans="1:12" ht="18.75" x14ac:dyDescent="0.3">
      <c r="A57" s="147" t="s">
        <v>73</v>
      </c>
      <c r="B57" s="151">
        <f>Uniformity!D43</f>
        <v>602.01499999999999</v>
      </c>
      <c r="H57" s="150"/>
    </row>
    <row r="58" spans="1:12" ht="19.5" customHeight="1" x14ac:dyDescent="0.3">
      <c r="H58" s="150"/>
    </row>
    <row r="59" spans="1:12" s="15" customFormat="1" ht="27" customHeight="1" x14ac:dyDescent="0.4">
      <c r="A59" s="93" t="s">
        <v>74</v>
      </c>
      <c r="B59" s="94">
        <v>100</v>
      </c>
      <c r="C59" s="70"/>
      <c r="D59" s="152" t="s">
        <v>75</v>
      </c>
      <c r="E59" s="153" t="s">
        <v>46</v>
      </c>
      <c r="F59" s="153" t="s">
        <v>47</v>
      </c>
      <c r="G59" s="153" t="s">
        <v>76</v>
      </c>
      <c r="H59" s="97" t="s">
        <v>77</v>
      </c>
      <c r="L59" s="83"/>
    </row>
    <row r="60" spans="1:12" s="15" customFormat="1" ht="26.25" customHeight="1" x14ac:dyDescent="0.4">
      <c r="A60" s="95" t="s">
        <v>78</v>
      </c>
      <c r="B60" s="96">
        <v>1</v>
      </c>
      <c r="C60" s="338" t="s">
        <v>79</v>
      </c>
      <c r="D60" s="341">
        <v>118.16</v>
      </c>
      <c r="E60" s="154">
        <v>1</v>
      </c>
      <c r="F60" s="155">
        <v>51107364</v>
      </c>
      <c r="G60" s="156">
        <f>IF(ISBLANK(F60),"-",(F60/$D$50*$D$47*$B$68)*($B$57/$D$60))</f>
        <v>486.27470804493794</v>
      </c>
      <c r="H60" s="157">
        <f t="shared" ref="H60:H71" si="0">IF(ISBLANK(F60),"-",G60/$B$56)</f>
        <v>0.97254941608987588</v>
      </c>
      <c r="L60" s="83"/>
    </row>
    <row r="61" spans="1:12" s="15" customFormat="1" ht="26.25" customHeight="1" x14ac:dyDescent="0.4">
      <c r="A61" s="95" t="s">
        <v>80</v>
      </c>
      <c r="B61" s="96">
        <v>1</v>
      </c>
      <c r="C61" s="339"/>
      <c r="D61" s="342"/>
      <c r="E61" s="158">
        <v>2</v>
      </c>
      <c r="F61" s="108">
        <v>51589042</v>
      </c>
      <c r="G61" s="159">
        <f>IF(ISBLANK(F61),"-",(F61/$D$50*$D$47*$B$68)*($B$57/$D$60))</f>
        <v>490.85776243259266</v>
      </c>
      <c r="H61" s="160">
        <f t="shared" si="0"/>
        <v>0.98171552486518532</v>
      </c>
      <c r="L61" s="83"/>
    </row>
    <row r="62" spans="1:12" s="15" customFormat="1" ht="26.25" customHeight="1" x14ac:dyDescent="0.4">
      <c r="A62" s="95" t="s">
        <v>81</v>
      </c>
      <c r="B62" s="96">
        <v>1</v>
      </c>
      <c r="C62" s="339"/>
      <c r="D62" s="342"/>
      <c r="E62" s="158">
        <v>3</v>
      </c>
      <c r="F62" s="161">
        <v>51196787</v>
      </c>
      <c r="G62" s="159">
        <f>IF(ISBLANK(F62),"-",(F62/$D$50*$D$47*$B$68)*($B$57/$D$60))</f>
        <v>487.12554713766633</v>
      </c>
      <c r="H62" s="160">
        <f t="shared" si="0"/>
        <v>0.97425109427533263</v>
      </c>
      <c r="L62" s="83"/>
    </row>
    <row r="63" spans="1:12" ht="27" customHeight="1" x14ac:dyDescent="0.4">
      <c r="A63" s="95" t="s">
        <v>82</v>
      </c>
      <c r="B63" s="96">
        <v>1</v>
      </c>
      <c r="C63" s="349"/>
      <c r="D63" s="343"/>
      <c r="E63" s="162">
        <v>4</v>
      </c>
      <c r="F63" s="163"/>
      <c r="G63" s="159" t="str">
        <f>IF(ISBLANK(F63),"-",(F63/$D$50*$D$47*$B$68)*($B$57/$D$60))</f>
        <v>-</v>
      </c>
      <c r="H63" s="160" t="str">
        <f t="shared" si="0"/>
        <v>-</v>
      </c>
    </row>
    <row r="64" spans="1:12" ht="26.25" customHeight="1" x14ac:dyDescent="0.4">
      <c r="A64" s="95" t="s">
        <v>83</v>
      </c>
      <c r="B64" s="96">
        <v>1</v>
      </c>
      <c r="C64" s="338" t="s">
        <v>84</v>
      </c>
      <c r="D64" s="341">
        <v>123.59</v>
      </c>
      <c r="E64" s="154">
        <v>1</v>
      </c>
      <c r="F64" s="155">
        <v>54427162</v>
      </c>
      <c r="G64" s="164">
        <f>IF(ISBLANK(F64),"-",(F64/$D$50*$D$47*$B$68)*($B$57/$D$64))</f>
        <v>495.1092493776971</v>
      </c>
      <c r="H64" s="165">
        <f t="shared" si="0"/>
        <v>0.99021849875539414</v>
      </c>
    </row>
    <row r="65" spans="1:8" ht="26.25" customHeight="1" x14ac:dyDescent="0.4">
      <c r="A65" s="95" t="s">
        <v>85</v>
      </c>
      <c r="B65" s="96">
        <v>1</v>
      </c>
      <c r="C65" s="339"/>
      <c r="D65" s="342"/>
      <c r="E65" s="158">
        <v>2</v>
      </c>
      <c r="F65" s="108">
        <v>55540054</v>
      </c>
      <c r="G65" s="166">
        <f>IF(ISBLANK(F65),"-",(F65/$D$50*$D$47*$B$68)*($B$57/$D$64))</f>
        <v>505.23292848406766</v>
      </c>
      <c r="H65" s="167">
        <f t="shared" si="0"/>
        <v>1.0104658569681353</v>
      </c>
    </row>
    <row r="66" spans="1:8" ht="26.25" customHeight="1" x14ac:dyDescent="0.4">
      <c r="A66" s="95" t="s">
        <v>86</v>
      </c>
      <c r="B66" s="96">
        <v>1</v>
      </c>
      <c r="C66" s="339"/>
      <c r="D66" s="342"/>
      <c r="E66" s="158">
        <v>3</v>
      </c>
      <c r="F66" s="108">
        <v>55108005</v>
      </c>
      <c r="G66" s="166">
        <f>IF(ISBLANK(F66),"-",(F66/$D$50*$D$47*$B$68)*($B$57/$D$64))</f>
        <v>501.30269497153608</v>
      </c>
      <c r="H66" s="167">
        <f t="shared" si="0"/>
        <v>1.0026053899430722</v>
      </c>
    </row>
    <row r="67" spans="1:8" ht="27" customHeight="1" x14ac:dyDescent="0.4">
      <c r="A67" s="95" t="s">
        <v>87</v>
      </c>
      <c r="B67" s="96">
        <v>1</v>
      </c>
      <c r="C67" s="349"/>
      <c r="D67" s="343"/>
      <c r="E67" s="162">
        <v>4</v>
      </c>
      <c r="F67" s="163"/>
      <c r="G67" s="168" t="str">
        <f>IF(ISBLANK(F67),"-",(F67/$D$50*$D$47*$B$68)*($B$57/$D$64))</f>
        <v>-</v>
      </c>
      <c r="H67" s="169" t="str">
        <f t="shared" si="0"/>
        <v>-</v>
      </c>
    </row>
    <row r="68" spans="1:8" ht="26.25" customHeight="1" x14ac:dyDescent="0.4">
      <c r="A68" s="95" t="s">
        <v>88</v>
      </c>
      <c r="B68" s="170">
        <f>(B67/B66)*(B65/B64)*(B63/B62)*(B61/B60)*B59</f>
        <v>100</v>
      </c>
      <c r="C68" s="338" t="s">
        <v>89</v>
      </c>
      <c r="D68" s="341">
        <v>122.95</v>
      </c>
      <c r="E68" s="154">
        <v>1</v>
      </c>
      <c r="F68" s="155"/>
      <c r="G68" s="164" t="str">
        <f>IF(ISBLANK(F68),"-",(F68/$D$50*$D$47*$B$68)*($B$57/$D$68))</f>
        <v>-</v>
      </c>
      <c r="H68" s="160" t="str">
        <f t="shared" si="0"/>
        <v>-</v>
      </c>
    </row>
    <row r="69" spans="1:8" ht="27" customHeight="1" x14ac:dyDescent="0.4">
      <c r="A69" s="143" t="s">
        <v>90</v>
      </c>
      <c r="B69" s="171">
        <f>(D47*B68)/B56*B57</f>
        <v>120.40300000000001</v>
      </c>
      <c r="C69" s="339"/>
      <c r="D69" s="342"/>
      <c r="E69" s="158">
        <v>2</v>
      </c>
      <c r="F69" s="108">
        <v>53864499</v>
      </c>
      <c r="G69" s="166">
        <f>IF(ISBLANK(F69),"-",(F69/$D$50*$D$47*$B$68)*($B$57/$D$68))</f>
        <v>492.54143818494009</v>
      </c>
      <c r="H69" s="160">
        <f t="shared" si="0"/>
        <v>0.98508287636988023</v>
      </c>
    </row>
    <row r="70" spans="1:8" ht="26.25" customHeight="1" x14ac:dyDescent="0.4">
      <c r="A70" s="344" t="s">
        <v>62</v>
      </c>
      <c r="B70" s="345"/>
      <c r="C70" s="339"/>
      <c r="D70" s="342"/>
      <c r="E70" s="158">
        <v>3</v>
      </c>
      <c r="F70" s="108">
        <v>54460328</v>
      </c>
      <c r="G70" s="166">
        <f>IF(ISBLANK(F70),"-",(F70/$D$50*$D$47*$B$68)*($B$57/$D$68))</f>
        <v>497.98974788837381</v>
      </c>
      <c r="H70" s="160">
        <f t="shared" si="0"/>
        <v>0.9959794957767476</v>
      </c>
    </row>
    <row r="71" spans="1:8" ht="27" customHeight="1" x14ac:dyDescent="0.4">
      <c r="A71" s="346"/>
      <c r="B71" s="347"/>
      <c r="C71" s="340"/>
      <c r="D71" s="343"/>
      <c r="E71" s="162">
        <v>4</v>
      </c>
      <c r="F71" s="163"/>
      <c r="G71" s="168" t="str">
        <f>IF(ISBLANK(F71),"-",(F71/$D$50*$D$47*$B$68)*($B$57/$D$68))</f>
        <v>-</v>
      </c>
      <c r="H71" s="172" t="str">
        <f t="shared" si="0"/>
        <v>-</v>
      </c>
    </row>
    <row r="72" spans="1:8" ht="26.25" customHeight="1" x14ac:dyDescent="0.4">
      <c r="A72" s="173"/>
      <c r="B72" s="173"/>
      <c r="C72" s="173"/>
      <c r="D72" s="173"/>
      <c r="E72" s="173"/>
      <c r="F72" s="174"/>
      <c r="G72" s="175" t="s">
        <v>55</v>
      </c>
      <c r="H72" s="176">
        <f>AVERAGE(H60:H71)</f>
        <v>0.98910851913045295</v>
      </c>
    </row>
    <row r="73" spans="1:8" ht="26.25" customHeight="1" x14ac:dyDescent="0.4">
      <c r="C73" s="173"/>
      <c r="D73" s="173"/>
      <c r="E73" s="173"/>
      <c r="F73" s="174"/>
      <c r="G73" s="177" t="s">
        <v>68</v>
      </c>
      <c r="H73" s="178">
        <f>STDEV(H60:H71)/H72</f>
        <v>1.3523997354511638E-2</v>
      </c>
    </row>
    <row r="74" spans="1:8" ht="27" customHeight="1" x14ac:dyDescent="0.4">
      <c r="A74" s="173"/>
      <c r="B74" s="173"/>
      <c r="C74" s="174"/>
      <c r="D74" s="174"/>
      <c r="E74" s="179"/>
      <c r="F74" s="174"/>
      <c r="G74" s="180" t="s">
        <v>69</v>
      </c>
      <c r="H74" s="181">
        <f>COUNT(H60:H71)</f>
        <v>8</v>
      </c>
    </row>
    <row r="76" spans="1:8" ht="26.25" customHeight="1" x14ac:dyDescent="0.4">
      <c r="A76" s="79" t="s">
        <v>91</v>
      </c>
      <c r="B76" s="182" t="s">
        <v>92</v>
      </c>
      <c r="C76" s="325" t="str">
        <f>B20</f>
        <v>Amoxicillin Trihydrate BP</v>
      </c>
      <c r="D76" s="325"/>
      <c r="E76" s="183" t="s">
        <v>93</v>
      </c>
      <c r="F76" s="183"/>
      <c r="G76" s="184">
        <f>H72</f>
        <v>0.98910851913045295</v>
      </c>
      <c r="H76" s="185"/>
    </row>
    <row r="77" spans="1:8" ht="18.75" x14ac:dyDescent="0.3">
      <c r="A77" s="78" t="s">
        <v>94</v>
      </c>
      <c r="B77" s="78" t="s">
        <v>95</v>
      </c>
    </row>
    <row r="78" spans="1:8" ht="18.75" x14ac:dyDescent="0.3">
      <c r="A78" s="78"/>
      <c r="B78" s="78"/>
    </row>
    <row r="79" spans="1:8" ht="26.25" customHeight="1" x14ac:dyDescent="0.4">
      <c r="A79" s="79" t="s">
        <v>28</v>
      </c>
      <c r="B79" s="348" t="str">
        <f>B26</f>
        <v>Amoxicillin Trihydrate</v>
      </c>
      <c r="C79" s="348"/>
    </row>
    <row r="80" spans="1:8" ht="26.25" customHeight="1" x14ac:dyDescent="0.4">
      <c r="A80" s="80" t="s">
        <v>30</v>
      </c>
      <c r="B80" s="348" t="str">
        <f>B27</f>
        <v>NQCL-WRS-A1-1</v>
      </c>
      <c r="C80" s="348"/>
    </row>
    <row r="81" spans="1:12" ht="27" customHeight="1" x14ac:dyDescent="0.4">
      <c r="A81" s="80" t="s">
        <v>32</v>
      </c>
      <c r="B81" s="186">
        <f>B28</f>
        <v>85.93</v>
      </c>
    </row>
    <row r="82" spans="1:12" s="15" customFormat="1" ht="27" customHeight="1" x14ac:dyDescent="0.4">
      <c r="A82" s="80" t="s">
        <v>33</v>
      </c>
      <c r="B82" s="82">
        <v>0</v>
      </c>
      <c r="C82" s="327" t="s">
        <v>34</v>
      </c>
      <c r="D82" s="328"/>
      <c r="E82" s="328"/>
      <c r="F82" s="328"/>
      <c r="G82" s="329"/>
      <c r="I82" s="83"/>
      <c r="J82" s="83"/>
      <c r="K82" s="83"/>
      <c r="L82" s="83"/>
    </row>
    <row r="83" spans="1:12" s="15" customFormat="1" ht="19.5" customHeight="1" x14ac:dyDescent="0.3">
      <c r="A83" s="80" t="s">
        <v>35</v>
      </c>
      <c r="B83" s="84">
        <f>B81-B82</f>
        <v>85.93</v>
      </c>
      <c r="C83" s="85"/>
      <c r="D83" s="85"/>
      <c r="E83" s="85"/>
      <c r="F83" s="85"/>
      <c r="G83" s="86"/>
      <c r="I83" s="83"/>
      <c r="J83" s="83"/>
      <c r="K83" s="83"/>
      <c r="L83" s="83"/>
    </row>
    <row r="84" spans="1:12" s="15" customFormat="1" ht="27" customHeight="1" x14ac:dyDescent="0.4">
      <c r="A84" s="80" t="s">
        <v>36</v>
      </c>
      <c r="B84" s="87">
        <v>1</v>
      </c>
      <c r="C84" s="330" t="s">
        <v>96</v>
      </c>
      <c r="D84" s="331"/>
      <c r="E84" s="331"/>
      <c r="F84" s="331"/>
      <c r="G84" s="331"/>
      <c r="H84" s="332"/>
      <c r="I84" s="83"/>
      <c r="J84" s="83"/>
      <c r="K84" s="83"/>
      <c r="L84" s="83"/>
    </row>
    <row r="85" spans="1:12" s="15" customFormat="1" ht="27" customHeight="1" x14ac:dyDescent="0.4">
      <c r="A85" s="80" t="s">
        <v>38</v>
      </c>
      <c r="B85" s="87">
        <v>1</v>
      </c>
      <c r="C85" s="330" t="s">
        <v>97</v>
      </c>
      <c r="D85" s="331"/>
      <c r="E85" s="331"/>
      <c r="F85" s="331"/>
      <c r="G85" s="331"/>
      <c r="H85" s="332"/>
      <c r="I85" s="83"/>
      <c r="J85" s="83"/>
      <c r="K85" s="83"/>
      <c r="L85" s="83"/>
    </row>
    <row r="86" spans="1:12" s="15" customFormat="1" ht="18.75" x14ac:dyDescent="0.3">
      <c r="A86" s="80"/>
      <c r="B86" s="90"/>
      <c r="C86" s="91"/>
      <c r="D86" s="91"/>
      <c r="E86" s="91"/>
      <c r="F86" s="91"/>
      <c r="G86" s="91"/>
      <c r="H86" s="91"/>
      <c r="I86" s="83"/>
      <c r="J86" s="83"/>
      <c r="K86" s="83"/>
      <c r="L86" s="83"/>
    </row>
    <row r="87" spans="1:12" s="15" customFormat="1" ht="18.75" x14ac:dyDescent="0.3">
      <c r="A87" s="80" t="s">
        <v>40</v>
      </c>
      <c r="B87" s="92">
        <f>B84/B85</f>
        <v>1</v>
      </c>
      <c r="C87" s="70" t="s">
        <v>41</v>
      </c>
      <c r="D87" s="70"/>
      <c r="E87" s="70"/>
      <c r="F87" s="70"/>
      <c r="G87" s="70"/>
      <c r="I87" s="83"/>
      <c r="J87" s="83"/>
      <c r="K87" s="83"/>
      <c r="L87" s="83"/>
    </row>
    <row r="88" spans="1:12" ht="19.5" customHeight="1" x14ac:dyDescent="0.3">
      <c r="A88" s="78"/>
      <c r="B88" s="78"/>
    </row>
    <row r="89" spans="1:12" ht="27" customHeight="1" x14ac:dyDescent="0.4">
      <c r="A89" s="93" t="s">
        <v>42</v>
      </c>
      <c r="B89" s="94">
        <v>100</v>
      </c>
      <c r="D89" s="187" t="s">
        <v>43</v>
      </c>
      <c r="E89" s="188"/>
      <c r="F89" s="333" t="s">
        <v>44</v>
      </c>
      <c r="G89" s="334"/>
    </row>
    <row r="90" spans="1:12" ht="27" customHeight="1" x14ac:dyDescent="0.4">
      <c r="A90" s="95" t="s">
        <v>45</v>
      </c>
      <c r="B90" s="96">
        <v>1</v>
      </c>
      <c r="C90" s="189" t="s">
        <v>46</v>
      </c>
      <c r="D90" s="98" t="s">
        <v>47</v>
      </c>
      <c r="E90" s="99" t="s">
        <v>48</v>
      </c>
      <c r="F90" s="98" t="s">
        <v>47</v>
      </c>
      <c r="G90" s="190" t="s">
        <v>48</v>
      </c>
      <c r="I90" s="101" t="s">
        <v>49</v>
      </c>
    </row>
    <row r="91" spans="1:12" ht="26.25" customHeight="1" x14ac:dyDescent="0.4">
      <c r="A91" s="95" t="s">
        <v>50</v>
      </c>
      <c r="B91" s="96">
        <v>1</v>
      </c>
      <c r="C91" s="191">
        <v>1</v>
      </c>
      <c r="D91" s="103">
        <v>0.70799999999999996</v>
      </c>
      <c r="E91" s="104">
        <f>IF(ISBLANK(D91),"-",$D$101/$D$98*D91)</f>
        <v>0.66314656667315608</v>
      </c>
      <c r="F91" s="103">
        <v>0.68400000000000005</v>
      </c>
      <c r="G91" s="105">
        <f>IF(ISBLANK(F91),"-",$D$101/$F$98*F91)</f>
        <v>0.67130233315100696</v>
      </c>
      <c r="I91" s="106"/>
    </row>
    <row r="92" spans="1:12" ht="26.25" customHeight="1" x14ac:dyDescent="0.4">
      <c r="A92" s="95" t="s">
        <v>51</v>
      </c>
      <c r="B92" s="96">
        <v>1</v>
      </c>
      <c r="C92" s="174">
        <v>2</v>
      </c>
      <c r="D92" s="108">
        <v>0.71199999999999997</v>
      </c>
      <c r="E92" s="109">
        <f>IF(ISBLANK(D92),"-",$D$101/$D$98*D92)</f>
        <v>0.66689315744532085</v>
      </c>
      <c r="F92" s="108">
        <v>0.68100000000000005</v>
      </c>
      <c r="G92" s="110">
        <f>IF(ISBLANK(F92),"-",$D$101/$F$98*F92)</f>
        <v>0.66835802467227445</v>
      </c>
      <c r="I92" s="335">
        <f>ABS((F96/D96*D95)-F95)/D95</f>
        <v>5.8629119884100814E-3</v>
      </c>
    </row>
    <row r="93" spans="1:12" ht="26.25" customHeight="1" x14ac:dyDescent="0.4">
      <c r="A93" s="95" t="s">
        <v>52</v>
      </c>
      <c r="B93" s="96">
        <v>1</v>
      </c>
      <c r="C93" s="174">
        <v>3</v>
      </c>
      <c r="D93" s="108">
        <v>0.69199999999999995</v>
      </c>
      <c r="E93" s="109">
        <f>IF(ISBLANK(D93),"-",$D$101/$D$98*D93)</f>
        <v>0.64816020358449722</v>
      </c>
      <c r="F93" s="108">
        <v>0.66300000000000003</v>
      </c>
      <c r="G93" s="110">
        <f>IF(ISBLANK(F93),"-",$D$101/$F$98*F93)</f>
        <v>0.65069217379987954</v>
      </c>
      <c r="I93" s="335"/>
    </row>
    <row r="94" spans="1:12" ht="27" customHeight="1" x14ac:dyDescent="0.4">
      <c r="A94" s="95" t="s">
        <v>53</v>
      </c>
      <c r="B94" s="96">
        <v>1</v>
      </c>
      <c r="C94" s="192">
        <v>4</v>
      </c>
      <c r="D94" s="113"/>
      <c r="E94" s="114" t="str">
        <f>IF(ISBLANK(D94),"-",$D$101/$D$98*D94)</f>
        <v>-</v>
      </c>
      <c r="F94" s="193"/>
      <c r="G94" s="115" t="str">
        <f>IF(ISBLANK(F94),"-",$D$101/$F$98*F94)</f>
        <v>-</v>
      </c>
      <c r="I94" s="116"/>
    </row>
    <row r="95" spans="1:12" ht="27" customHeight="1" x14ac:dyDescent="0.4">
      <c r="A95" s="95" t="s">
        <v>54</v>
      </c>
      <c r="B95" s="96">
        <v>1</v>
      </c>
      <c r="C95" s="194" t="s">
        <v>55</v>
      </c>
      <c r="D95" s="195">
        <f>AVERAGE(D91:D94)</f>
        <v>0.70400000000000007</v>
      </c>
      <c r="E95" s="119">
        <f>AVERAGE(E91:E94)</f>
        <v>0.65939997590099131</v>
      </c>
      <c r="F95" s="196">
        <f>AVERAGE(F91:F94)</f>
        <v>0.67600000000000016</v>
      </c>
      <c r="G95" s="197">
        <f>AVERAGE(G91:G94)</f>
        <v>0.66345084387438702</v>
      </c>
    </row>
    <row r="96" spans="1:12" ht="26.25" customHeight="1" x14ac:dyDescent="0.4">
      <c r="A96" s="95" t="s">
        <v>56</v>
      </c>
      <c r="B96" s="81">
        <v>1</v>
      </c>
      <c r="C96" s="198" t="s">
        <v>98</v>
      </c>
      <c r="D96" s="199">
        <v>27.61</v>
      </c>
      <c r="E96" s="111"/>
      <c r="F96" s="123">
        <v>26.35</v>
      </c>
    </row>
    <row r="97" spans="1:10" ht="26.25" customHeight="1" x14ac:dyDescent="0.4">
      <c r="A97" s="95" t="s">
        <v>58</v>
      </c>
      <c r="B97" s="81">
        <v>1</v>
      </c>
      <c r="C97" s="200" t="s">
        <v>99</v>
      </c>
      <c r="D97" s="201">
        <f>D96*$B$87</f>
        <v>27.61</v>
      </c>
      <c r="E97" s="126"/>
      <c r="F97" s="125">
        <f>F96*$B$87</f>
        <v>26.35</v>
      </c>
    </row>
    <row r="98" spans="1:10" ht="19.5" customHeight="1" x14ac:dyDescent="0.3">
      <c r="A98" s="95" t="s">
        <v>60</v>
      </c>
      <c r="B98" s="202">
        <f>(B97/B96)*(B95/B94)*(B93/B92)*(B91/B90)*B89</f>
        <v>100</v>
      </c>
      <c r="C98" s="200" t="s">
        <v>100</v>
      </c>
      <c r="D98" s="203">
        <f>D97*$B$83/100</f>
        <v>23.725273000000001</v>
      </c>
      <c r="E98" s="129"/>
      <c r="F98" s="128">
        <f>F97*$B$83/100</f>
        <v>22.642555000000002</v>
      </c>
    </row>
    <row r="99" spans="1:10" ht="19.5" customHeight="1" x14ac:dyDescent="0.3">
      <c r="A99" s="321" t="s">
        <v>62</v>
      </c>
      <c r="B99" s="336"/>
      <c r="C99" s="200" t="s">
        <v>101</v>
      </c>
      <c r="D99" s="204">
        <f>D98/$B$98</f>
        <v>0.23725273000000002</v>
      </c>
      <c r="E99" s="129"/>
      <c r="F99" s="132">
        <f>F98/$B$98</f>
        <v>0.22642555</v>
      </c>
      <c r="G99" s="205"/>
      <c r="H99" s="121"/>
    </row>
    <row r="100" spans="1:10" ht="19.5" customHeight="1" x14ac:dyDescent="0.3">
      <c r="A100" s="323"/>
      <c r="B100" s="337"/>
      <c r="C100" s="200" t="s">
        <v>64</v>
      </c>
      <c r="D100" s="206">
        <f>$B$56/$B$116</f>
        <v>0.22222222222222221</v>
      </c>
      <c r="F100" s="137"/>
      <c r="G100" s="207"/>
      <c r="H100" s="121"/>
    </row>
    <row r="101" spans="1:10" ht="18.75" x14ac:dyDescent="0.3">
      <c r="C101" s="200" t="s">
        <v>65</v>
      </c>
      <c r="D101" s="201">
        <f>D100*$B$98</f>
        <v>22.222222222222221</v>
      </c>
      <c r="F101" s="137"/>
      <c r="G101" s="205"/>
      <c r="H101" s="121"/>
    </row>
    <row r="102" spans="1:10" ht="19.5" customHeight="1" x14ac:dyDescent="0.3">
      <c r="C102" s="208" t="s">
        <v>66</v>
      </c>
      <c r="D102" s="209">
        <f>D101/B34</f>
        <v>22.222222222222221</v>
      </c>
      <c r="F102" s="141"/>
      <c r="G102" s="205"/>
      <c r="H102" s="121"/>
      <c r="J102" s="210"/>
    </row>
    <row r="103" spans="1:10" ht="18.75" x14ac:dyDescent="0.3">
      <c r="C103" s="211" t="s">
        <v>102</v>
      </c>
      <c r="D103" s="212">
        <f>AVERAGE(E91:E94,G91:G94)</f>
        <v>0.66142540988768916</v>
      </c>
      <c r="F103" s="141"/>
      <c r="G103" s="213"/>
      <c r="H103" s="121"/>
      <c r="J103" s="214"/>
    </row>
    <row r="104" spans="1:10" ht="18.75" x14ac:dyDescent="0.3">
      <c r="C104" s="177" t="s">
        <v>68</v>
      </c>
      <c r="D104" s="215">
        <f>STDEV(E91:E94,G91:G94)/D103</f>
        <v>1.4652689188979334E-2</v>
      </c>
      <c r="F104" s="141"/>
      <c r="G104" s="205"/>
      <c r="H104" s="121"/>
      <c r="J104" s="214"/>
    </row>
    <row r="105" spans="1:10" ht="19.5" customHeight="1" x14ac:dyDescent="0.3">
      <c r="C105" s="180" t="s">
        <v>69</v>
      </c>
      <c r="D105" s="216">
        <f>COUNT(E91:E94,G91:G94)</f>
        <v>6</v>
      </c>
      <c r="F105" s="141"/>
      <c r="G105" s="205"/>
      <c r="H105" s="121"/>
      <c r="J105" s="214"/>
    </row>
    <row r="106" spans="1:10" ht="19.5" customHeight="1" x14ac:dyDescent="0.3">
      <c r="A106" s="145"/>
      <c r="B106" s="145"/>
      <c r="C106" s="145"/>
      <c r="D106" s="145"/>
      <c r="E106" s="145"/>
    </row>
    <row r="107" spans="1:10" ht="26.25" customHeight="1" x14ac:dyDescent="0.4">
      <c r="A107" s="93" t="s">
        <v>103</v>
      </c>
      <c r="B107" s="94">
        <v>900</v>
      </c>
      <c r="C107" s="217" t="s">
        <v>14</v>
      </c>
      <c r="D107" s="218" t="s">
        <v>47</v>
      </c>
      <c r="E107" s="219" t="s">
        <v>104</v>
      </c>
      <c r="F107" s="220" t="s">
        <v>105</v>
      </c>
    </row>
    <row r="108" spans="1:10" ht="26.25" customHeight="1" x14ac:dyDescent="0.4">
      <c r="A108" s="95" t="s">
        <v>106</v>
      </c>
      <c r="B108" s="96">
        <v>10</v>
      </c>
      <c r="C108" s="221">
        <v>1</v>
      </c>
      <c r="D108" s="358">
        <v>0.67200000000000004</v>
      </c>
      <c r="E108" s="222">
        <f t="shared" ref="E108:E113" si="1">IF(ISBLANK(D108),"-",D108/$D$103*$D$100*$B$116)</f>
        <v>507.99378883410782</v>
      </c>
      <c r="F108" s="223">
        <f>IF(ISBLANK(D108), "-", E108/$B$56)</f>
        <v>1.0159875776682157</v>
      </c>
    </row>
    <row r="109" spans="1:10" ht="26.25" customHeight="1" x14ac:dyDescent="0.4">
      <c r="A109" s="95" t="s">
        <v>80</v>
      </c>
      <c r="B109" s="96">
        <v>25</v>
      </c>
      <c r="C109" s="221">
        <v>2</v>
      </c>
      <c r="D109" s="358">
        <v>0.6</v>
      </c>
      <c r="E109" s="224">
        <f t="shared" si="1"/>
        <v>453.56588288759633</v>
      </c>
      <c r="F109" s="225">
        <f>IF(ISBLANK(D109), "-", E109/$B$56)</f>
        <v>0.90713176577519261</v>
      </c>
    </row>
    <row r="110" spans="1:10" ht="26.25" customHeight="1" x14ac:dyDescent="0.4">
      <c r="A110" s="95" t="s">
        <v>81</v>
      </c>
      <c r="B110" s="96">
        <v>1</v>
      </c>
      <c r="C110" s="221">
        <v>3</v>
      </c>
      <c r="D110" s="358">
        <v>0.70199999999999996</v>
      </c>
      <c r="E110" s="224">
        <f t="shared" si="1"/>
        <v>530.67208297848765</v>
      </c>
      <c r="F110" s="225">
        <f>IF(ISBLANK(D110), "-", E110/$B$56)</f>
        <v>1.0613441659569753</v>
      </c>
    </row>
    <row r="111" spans="1:10" ht="26.25" customHeight="1" x14ac:dyDescent="0.4">
      <c r="A111" s="95" t="s">
        <v>82</v>
      </c>
      <c r="B111" s="96">
        <v>1</v>
      </c>
      <c r="C111" s="221">
        <v>4</v>
      </c>
      <c r="D111" s="358">
        <v>0.64300000000000002</v>
      </c>
      <c r="E111" s="224">
        <f t="shared" si="1"/>
        <v>486.07143782787404</v>
      </c>
      <c r="F111" s="225">
        <f>IF(ISBLANK(D111), "-", E111/$B$56)</f>
        <v>0.97214287565574808</v>
      </c>
    </row>
    <row r="112" spans="1:10" ht="26.25" customHeight="1" x14ac:dyDescent="0.4">
      <c r="A112" s="95" t="s">
        <v>83</v>
      </c>
      <c r="B112" s="96">
        <v>1</v>
      </c>
      <c r="C112" s="221">
        <v>5</v>
      </c>
      <c r="D112" s="358">
        <v>0.59099999999999997</v>
      </c>
      <c r="E112" s="224">
        <f t="shared" si="1"/>
        <v>446.76239464428227</v>
      </c>
      <c r="F112" s="225">
        <f>IF(ISBLANK(D112), "-", E112/$B$56)</f>
        <v>0.89352478928856449</v>
      </c>
    </row>
    <row r="113" spans="1:10" ht="26.25" customHeight="1" x14ac:dyDescent="0.4">
      <c r="A113" s="95" t="s">
        <v>85</v>
      </c>
      <c r="B113" s="96">
        <v>1</v>
      </c>
      <c r="C113" s="226">
        <v>6</v>
      </c>
      <c r="D113" s="359">
        <v>0.65400000000000003</v>
      </c>
      <c r="E113" s="227">
        <f t="shared" si="1"/>
        <v>494.38681234747997</v>
      </c>
      <c r="F113" s="228">
        <f>IF(ISBLANK(D113), "-", E113/$B$56)</f>
        <v>0.98877362469496</v>
      </c>
    </row>
    <row r="114" spans="1:10" ht="26.25" customHeight="1" x14ac:dyDescent="0.4">
      <c r="A114" s="95" t="s">
        <v>86</v>
      </c>
      <c r="B114" s="96">
        <v>1</v>
      </c>
      <c r="C114" s="221"/>
      <c r="D114" s="174"/>
      <c r="E114" s="69"/>
      <c r="F114" s="229"/>
    </row>
    <row r="115" spans="1:10" ht="26.25" customHeight="1" x14ac:dyDescent="0.4">
      <c r="A115" s="95" t="s">
        <v>87</v>
      </c>
      <c r="B115" s="96">
        <v>1</v>
      </c>
      <c r="C115" s="221"/>
      <c r="D115" s="230"/>
      <c r="E115" s="231" t="s">
        <v>55</v>
      </c>
      <c r="F115" s="232">
        <f>AVERAGE(F108:F113)</f>
        <v>0.97315079983994268</v>
      </c>
    </row>
    <row r="116" spans="1:10" ht="27" customHeight="1" x14ac:dyDescent="0.4">
      <c r="A116" s="95" t="s">
        <v>88</v>
      </c>
      <c r="B116" s="127">
        <f>(B115/B114)*(B113/B112)*(B111/B110)*(B109/B108)*B107</f>
        <v>2250</v>
      </c>
      <c r="C116" s="233"/>
      <c r="D116" s="234"/>
      <c r="E116" s="194" t="s">
        <v>68</v>
      </c>
      <c r="F116" s="235">
        <f>STDEV(F108:F113)/F115</f>
        <v>6.5889213582885298E-2</v>
      </c>
      <c r="I116" s="69"/>
    </row>
    <row r="117" spans="1:10" ht="27" customHeight="1" x14ac:dyDescent="0.4">
      <c r="A117" s="321" t="s">
        <v>62</v>
      </c>
      <c r="B117" s="322"/>
      <c r="C117" s="236"/>
      <c r="D117" s="237"/>
      <c r="E117" s="238" t="s">
        <v>69</v>
      </c>
      <c r="F117" s="239">
        <f>COUNT(F108:F113)</f>
        <v>6</v>
      </c>
      <c r="I117" s="69"/>
      <c r="J117" s="214"/>
    </row>
    <row r="118" spans="1:10" ht="19.5" customHeight="1" x14ac:dyDescent="0.3">
      <c r="A118" s="323"/>
      <c r="B118" s="324"/>
      <c r="C118" s="69"/>
      <c r="D118" s="69"/>
      <c r="E118" s="69"/>
      <c r="F118" s="174"/>
      <c r="G118" s="69"/>
      <c r="H118" s="69"/>
      <c r="I118" s="69"/>
    </row>
    <row r="119" spans="1:10" ht="18.75" x14ac:dyDescent="0.3">
      <c r="A119" s="248"/>
      <c r="B119" s="91"/>
      <c r="C119" s="69"/>
      <c r="D119" s="69"/>
      <c r="E119" s="69"/>
      <c r="F119" s="174"/>
      <c r="G119" s="69"/>
      <c r="H119" s="69"/>
      <c r="I119" s="69"/>
    </row>
    <row r="120" spans="1:10" ht="26.25" customHeight="1" x14ac:dyDescent="0.4">
      <c r="A120" s="79" t="s">
        <v>91</v>
      </c>
      <c r="B120" s="182" t="s">
        <v>107</v>
      </c>
      <c r="C120" s="325" t="str">
        <f>B20</f>
        <v>Amoxicillin Trihydrate BP</v>
      </c>
      <c r="D120" s="325"/>
      <c r="E120" s="183" t="s">
        <v>108</v>
      </c>
      <c r="F120" s="183"/>
      <c r="G120" s="184">
        <f>F115</f>
        <v>0.97315079983994268</v>
      </c>
      <c r="H120" s="69"/>
      <c r="I120" s="69"/>
    </row>
    <row r="121" spans="1:10" ht="19.5" customHeight="1" x14ac:dyDescent="0.3">
      <c r="A121" s="240"/>
      <c r="B121" s="240"/>
      <c r="C121" s="241"/>
      <c r="D121" s="241"/>
      <c r="E121" s="241"/>
      <c r="F121" s="241"/>
      <c r="G121" s="241"/>
      <c r="H121" s="241"/>
    </row>
    <row r="122" spans="1:10" ht="18.75" x14ac:dyDescent="0.3">
      <c r="B122" s="326" t="s">
        <v>22</v>
      </c>
      <c r="C122" s="326"/>
      <c r="E122" s="189" t="s">
        <v>23</v>
      </c>
      <c r="F122" s="242"/>
      <c r="G122" s="326" t="s">
        <v>24</v>
      </c>
      <c r="H122" s="326"/>
    </row>
    <row r="123" spans="1:10" ht="18.75" x14ac:dyDescent="0.3">
      <c r="A123" s="243" t="s">
        <v>25</v>
      </c>
      <c r="B123" s="244"/>
      <c r="C123" s="244"/>
      <c r="E123" s="244"/>
      <c r="F123" s="69"/>
      <c r="G123" s="245"/>
      <c r="H123" s="245"/>
    </row>
    <row r="124" spans="1:10" ht="18.75" x14ac:dyDescent="0.3">
      <c r="A124" s="243" t="s">
        <v>26</v>
      </c>
      <c r="B124" s="246"/>
      <c r="C124" s="246"/>
      <c r="E124" s="246"/>
      <c r="F124" s="69"/>
      <c r="G124" s="247"/>
      <c r="H124" s="247"/>
    </row>
    <row r="125" spans="1:10" ht="18.75" x14ac:dyDescent="0.3">
      <c r="A125" s="173"/>
      <c r="B125" s="173"/>
      <c r="C125" s="174"/>
      <c r="D125" s="174"/>
      <c r="E125" s="174"/>
      <c r="F125" s="179"/>
      <c r="G125" s="174"/>
      <c r="H125" s="174"/>
      <c r="I125" s="69"/>
    </row>
    <row r="126" spans="1:10" ht="18.75" x14ac:dyDescent="0.3">
      <c r="A126" s="173"/>
      <c r="B126" s="173"/>
      <c r="C126" s="174"/>
      <c r="D126" s="174"/>
      <c r="E126" s="174"/>
      <c r="F126" s="179"/>
      <c r="G126" s="174"/>
      <c r="H126" s="174"/>
      <c r="I126" s="69"/>
    </row>
    <row r="127" spans="1:10" ht="18.75" x14ac:dyDescent="0.3">
      <c r="A127" s="173"/>
      <c r="B127" s="173"/>
      <c r="C127" s="174"/>
      <c r="D127" s="174"/>
      <c r="E127" s="174"/>
      <c r="F127" s="179"/>
      <c r="G127" s="174"/>
      <c r="H127" s="174"/>
      <c r="I127" s="69"/>
    </row>
    <row r="128" spans="1:10" ht="18.75" x14ac:dyDescent="0.3">
      <c r="A128" s="173"/>
      <c r="B128" s="173"/>
      <c r="C128" s="174"/>
      <c r="D128" s="174"/>
      <c r="E128" s="174"/>
      <c r="F128" s="179"/>
      <c r="G128" s="174"/>
      <c r="H128" s="174"/>
      <c r="I128" s="69"/>
    </row>
    <row r="129" spans="1:9" ht="18.75" x14ac:dyDescent="0.3">
      <c r="A129" s="173"/>
      <c r="B129" s="173"/>
      <c r="C129" s="174"/>
      <c r="D129" s="174"/>
      <c r="E129" s="174"/>
      <c r="F129" s="179"/>
      <c r="G129" s="174"/>
      <c r="H129" s="174"/>
      <c r="I129" s="69"/>
    </row>
    <row r="130" spans="1:9" ht="18.75" x14ac:dyDescent="0.3">
      <c r="A130" s="173"/>
      <c r="B130" s="173"/>
      <c r="C130" s="174"/>
      <c r="D130" s="174"/>
      <c r="E130" s="174"/>
      <c r="F130" s="179"/>
      <c r="G130" s="174"/>
      <c r="H130" s="174"/>
      <c r="I130" s="69"/>
    </row>
    <row r="131" spans="1:9" ht="18.75" x14ac:dyDescent="0.3">
      <c r="A131" s="173"/>
      <c r="B131" s="173"/>
      <c r="C131" s="174"/>
      <c r="D131" s="174"/>
      <c r="E131" s="174"/>
      <c r="F131" s="179"/>
      <c r="G131" s="174"/>
      <c r="H131" s="174"/>
      <c r="I131" s="69"/>
    </row>
    <row r="132" spans="1:9" ht="18.75" x14ac:dyDescent="0.3">
      <c r="A132" s="173"/>
      <c r="B132" s="173"/>
      <c r="C132" s="174"/>
      <c r="D132" s="174"/>
      <c r="E132" s="174"/>
      <c r="F132" s="179"/>
      <c r="G132" s="174"/>
      <c r="H132" s="174"/>
      <c r="I132" s="69"/>
    </row>
    <row r="133" spans="1:9" ht="18.75" x14ac:dyDescent="0.3">
      <c r="A133" s="173"/>
      <c r="B133" s="173"/>
      <c r="C133" s="174"/>
      <c r="D133" s="174"/>
      <c r="E133" s="174"/>
      <c r="F133" s="179"/>
      <c r="G133" s="174"/>
      <c r="H133" s="174"/>
      <c r="I133" s="69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Uniformity</vt:lpstr>
      <vt:lpstr>SST</vt:lpstr>
      <vt:lpstr>Amoxicillin trihydrate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2015-03-31T09:40:31Z</dcterms:modified>
  <cp:category/>
</cp:coreProperties>
</file>