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Uniformity" sheetId="3" r:id="rId1"/>
    <sheet name="SST" sheetId="4" r:id="rId2"/>
    <sheet name="Component 1" sheetId="5" r:id="rId3"/>
  </sheets>
  <externalReferences>
    <externalReference r:id="rId4"/>
  </externalReferences>
  <definedNames>
    <definedName name="_xlnm.Print_Area" localSheetId="2">'Component 1'!$A$1:$I$129</definedName>
    <definedName name="_xlnm.Print_Area" localSheetId="1">SST!$A$1:$G$68</definedName>
    <definedName name="_xlnm.Print_Area" localSheetId="0">Uniformity!$A$1:$I$54</definedName>
  </definedNames>
  <calcPr calcId="145621"/>
</workbook>
</file>

<file path=xl/calcChain.xml><?xml version="1.0" encoding="utf-8"?>
<calcChain xmlns="http://schemas.openxmlformats.org/spreadsheetml/2006/main">
  <c r="C120" i="5" l="1"/>
  <c r="B116" i="5"/>
  <c r="D100" i="5" s="1"/>
  <c r="D101" i="5" s="1"/>
  <c r="B98" i="5"/>
  <c r="F97" i="5"/>
  <c r="F95" i="5"/>
  <c r="D95" i="5"/>
  <c r="B87" i="5"/>
  <c r="D97" i="5" s="1"/>
  <c r="B82" i="5"/>
  <c r="B83" i="5" s="1"/>
  <c r="B47" i="4" s="1"/>
  <c r="B81" i="5"/>
  <c r="B80" i="5"/>
  <c r="B79" i="5"/>
  <c r="C76" i="5"/>
  <c r="H71" i="5"/>
  <c r="G71" i="5"/>
  <c r="B68" i="5"/>
  <c r="H67" i="5"/>
  <c r="G67" i="5"/>
  <c r="H64" i="5"/>
  <c r="G64" i="5"/>
  <c r="H63" i="5"/>
  <c r="G63" i="5"/>
  <c r="B57" i="5"/>
  <c r="C56" i="5"/>
  <c r="B55" i="5"/>
  <c r="D47" i="5"/>
  <c r="B69" i="5" s="1"/>
  <c r="B45" i="5"/>
  <c r="F42" i="5"/>
  <c r="D42" i="5"/>
  <c r="B34" i="5"/>
  <c r="F44" i="5" s="1"/>
  <c r="B30" i="5"/>
  <c r="B60" i="4"/>
  <c r="E58" i="4"/>
  <c r="D58" i="4"/>
  <c r="C58" i="4"/>
  <c r="B58" i="4"/>
  <c r="B59" i="4" s="1"/>
  <c r="B48" i="4"/>
  <c r="B49" i="4" s="1"/>
  <c r="B46" i="4"/>
  <c r="B39" i="4"/>
  <c r="E37" i="4"/>
  <c r="D37" i="4"/>
  <c r="C37" i="4"/>
  <c r="B37" i="4"/>
  <c r="B38" i="4" s="1"/>
  <c r="B27" i="4"/>
  <c r="B28" i="4" s="1"/>
  <c r="B26" i="4"/>
  <c r="B25" i="4"/>
  <c r="B22" i="4"/>
  <c r="B21" i="4"/>
  <c r="B20" i="4"/>
  <c r="B19" i="4"/>
  <c r="B18" i="4"/>
  <c r="B17" i="4"/>
  <c r="C46" i="3"/>
  <c r="D50" i="3" s="1"/>
  <c r="C45" i="3"/>
  <c r="C19" i="3"/>
  <c r="C18" i="3"/>
  <c r="C17" i="3"/>
  <c r="C16" i="3"/>
  <c r="C15" i="3"/>
  <c r="C14" i="3"/>
  <c r="D98" i="5" l="1"/>
  <c r="D99" i="5" s="1"/>
  <c r="F45" i="5"/>
  <c r="F46" i="5" s="1"/>
  <c r="D102" i="5"/>
  <c r="E93" i="5"/>
  <c r="F98" i="5"/>
  <c r="F99" i="5" s="1"/>
  <c r="D44" i="5"/>
  <c r="D45" i="5" s="1"/>
  <c r="D46" i="5" s="1"/>
  <c r="D48" i="5"/>
  <c r="D27" i="3"/>
  <c r="D31" i="3"/>
  <c r="D35" i="3"/>
  <c r="D39" i="3"/>
  <c r="D43" i="3"/>
  <c r="C49" i="3"/>
  <c r="D25" i="3"/>
  <c r="D29" i="3"/>
  <c r="D33" i="3"/>
  <c r="D37" i="3"/>
  <c r="D41" i="3"/>
  <c r="C50" i="3"/>
  <c r="D24" i="3"/>
  <c r="D28" i="3"/>
  <c r="D32" i="3"/>
  <c r="D36" i="3"/>
  <c r="D40" i="3"/>
  <c r="D49" i="3"/>
  <c r="D26" i="3"/>
  <c r="D30" i="3"/>
  <c r="D34" i="3"/>
  <c r="D38" i="3"/>
  <c r="D42" i="3"/>
  <c r="B49" i="3"/>
  <c r="E92" i="5" l="1"/>
  <c r="E91" i="5"/>
  <c r="E95" i="5" s="1"/>
  <c r="E94" i="5"/>
  <c r="E41" i="5"/>
  <c r="E39" i="5"/>
  <c r="D49" i="5"/>
  <c r="G40" i="5"/>
  <c r="G38" i="5"/>
  <c r="G39" i="5"/>
  <c r="E40" i="5"/>
  <c r="E38" i="5"/>
  <c r="G41" i="5"/>
  <c r="G94" i="5"/>
  <c r="G93" i="5"/>
  <c r="G92" i="5"/>
  <c r="G91" i="5"/>
  <c r="D105" i="5" l="1"/>
  <c r="G95" i="5"/>
  <c r="D103" i="5"/>
  <c r="D50" i="5"/>
  <c r="E42" i="5"/>
  <c r="D52" i="5"/>
  <c r="G42" i="5"/>
  <c r="E112" i="5" l="1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G70" i="5"/>
  <c r="H70" i="5" s="1"/>
  <c r="G65" i="5"/>
  <c r="H65" i="5" s="1"/>
  <c r="G61" i="5"/>
  <c r="H61" i="5" s="1"/>
  <c r="G68" i="5"/>
  <c r="H68" i="5" s="1"/>
  <c r="D51" i="5"/>
  <c r="G69" i="5"/>
  <c r="H69" i="5" s="1"/>
  <c r="G66" i="5"/>
  <c r="H66" i="5" s="1"/>
  <c r="G62" i="5"/>
  <c r="H62" i="5" s="1"/>
  <c r="G60" i="5"/>
  <c r="H60" i="5" s="1"/>
  <c r="H72" i="5" l="1"/>
  <c r="H74" i="5"/>
  <c r="F115" i="5"/>
  <c r="F117" i="5"/>
  <c r="H73" i="5" l="1"/>
  <c r="G76" i="5"/>
  <c r="G120" i="5"/>
  <c r="F116" i="5"/>
</calcChain>
</file>

<file path=xl/sharedStrings.xml><?xml version="1.0" encoding="utf-8"?>
<sst xmlns="http://schemas.openxmlformats.org/spreadsheetml/2006/main" count="228" uniqueCount="119">
  <si>
    <t>Please enter the required information in the cells highlighted in green</t>
  </si>
  <si>
    <t>Analysis Report</t>
  </si>
  <si>
    <t>Sample Name:</t>
  </si>
  <si>
    <t>Laboratory Ref No:</t>
  </si>
  <si>
    <t>NDQD201502069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</si>
  <si>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</si>
  <si>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</si>
  <si>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</si>
  <si>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</si>
  <si>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</si>
  <si>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</si>
  <si>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</si>
  <si>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</si>
  <si>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</si>
  <si>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</si>
  <si>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</si>
  <si>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</si>
  <si>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</si>
  <si>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</si>
  <si>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</si>
  <si>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</si>
  <si>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</si>
  <si>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</si>
  <si>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t>Injection</t>
  </si>
  <si>
    <t>Response:</t>
  </si>
  <si>
    <t>Normalised Response: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</si>
  <si>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</si>
  <si>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</si>
  <si>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</si>
  <si>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</si>
  <si>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</si>
  <si>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</si>
  <si>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</si>
  <si>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</si>
  <si>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</si>
  <si>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</si>
  <si>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</si>
  <si>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</si>
  <si>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</si>
  <si>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</si>
  <si>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</si>
  <si>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</si>
  <si>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</si>
  <si>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</si>
  <si>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</si>
  <si>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</si>
  <si>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</si>
  <si>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</si>
  <si>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</si>
  <si>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</si>
  <si>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</si>
  <si>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Average Normalised Peak Area:</t>
  </si>
  <si>
    <t>Medium Volume (mL):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</si>
  <si>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</si>
  <si>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</si>
  <si>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</si>
  <si>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</si>
  <si>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Name</t>
  </si>
  <si>
    <t>Date</t>
  </si>
  <si>
    <t>Signature</t>
  </si>
  <si>
    <t>Analysed by:</t>
  </si>
  <si>
    <t>Reviewed By: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</si>
  <si>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</si>
  <si>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</si>
  <si>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</si>
  <si>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</si>
  <si>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</si>
  <si>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</si>
  <si>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</si>
  <si>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</si>
  <si>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</si>
  <si>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</si>
  <si>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</si>
  <si>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</si>
  <si>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</si>
  <si>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</si>
  <si>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</si>
  <si>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</si>
  <si>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</si>
  <si>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</si>
  <si>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</si>
  <si>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</si>
  <si>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2000</t>
    </r>
  </si>
  <si>
    <r>
      <t>The Assymetry of all peaks were below</t>
    </r>
    <r>
      <rPr>
        <b/>
        <sz val="12"/>
        <rFont val="Book Antiqua"/>
        <family val="1"/>
      </rPr>
      <t xml:space="preserve"> 2.0</t>
    </r>
  </si>
  <si>
    <t>Dissolution</t>
  </si>
  <si>
    <t>NIRCIP TABLETS</t>
  </si>
  <si>
    <t>Ciprofloxacin</t>
  </si>
  <si>
    <t>Each film coated tablet contains Ciprofloxacin Hydrochloride equiv to Ciprofloxacin 500mg</t>
  </si>
  <si>
    <t>12th march 2015</t>
  </si>
  <si>
    <t>24th feb 2015</t>
  </si>
  <si>
    <t>Ciprofloxacin Hydrochloride</t>
  </si>
  <si>
    <t>NQCL-WRS-C28-1</t>
  </si>
  <si>
    <t>If correction for water content is NOT needed please enter 0</t>
  </si>
  <si>
    <t>Initial Standard dilution (mL):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</si>
  <si>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</si>
  <si>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</si>
  <si>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</si>
  <si>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</si>
  <si>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</si>
  <si>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</si>
  <si>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</si>
  <si>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</si>
  <si>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Desired Concetration (mg/mL):</t>
  </si>
  <si>
    <t>Each tablet contains</t>
  </si>
  <si>
    <t>Average tablet Content Weight (mg):</t>
  </si>
  <si>
    <t>Initial Sample dilution (mL):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</si>
  <si>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</si>
  <si>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</si>
  <si>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</si>
  <si>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</si>
  <si>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</si>
  <si>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</si>
  <si>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</si>
  <si>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</si>
  <si>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Desired Sample Weight (mg)</t>
  </si>
  <si>
    <t>Comment</t>
  </si>
  <si>
    <t>tablet No.</t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</si>
  <si>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1.5%.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</si>
  <si>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2500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</si>
</sst>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\-mmm\-yy"/>
    <numFmt numFmtId="165" formatCode="0.0000\ &quot;mg&quot;"/>
    <numFmt numFmtId="166" formatCode="0.000"/>
    <numFmt numFmtId="167" formatCode="0.0000"/>
    <numFmt numFmtId="168" formatCode="0.0%"/>
    <numFmt numFmtId="169" formatCode="[$-409]d/mmm/yy;@"/>
    <numFmt numFmtId="170" formatCode="0.00000"/>
  </numFmts>
  <fonts count="27" x14ac:knownFonts="1">
    <font>
      <sz val="10"/>
      <color rgb="FF000000"/>
      <name val="Arial"/>
    </font>
    <font>
      <b/>
      <sz val="20"/>
      <color rgb="FF000000"/>
      <name val="Book Antiqua"/>
    </font>
    <font>
      <sz val="10"/>
      <name val="Arial"/>
      <family val="2"/>
    </font>
    <font>
      <b/>
      <i/>
      <sz val="10"/>
      <name val="Book Antiqua"/>
      <family val="1"/>
    </font>
    <font>
      <b/>
      <u/>
      <sz val="12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sz val="12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"/>
      <family val="2"/>
    </font>
    <font>
      <b/>
      <i/>
      <sz val="12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sz val="11"/>
      <name val="Book Antiqua"/>
      <family val="1"/>
    </font>
    <font>
      <sz val="14"/>
      <name val="Book Antiqua"/>
      <family val="1"/>
    </font>
    <font>
      <b/>
      <u/>
      <sz val="16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sz val="10"/>
      <name val="Arial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sz val="11"/>
      <color rgb="FF000000"/>
      <name val="Book Antiqu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2" fillId="2" borderId="0"/>
    <xf numFmtId="9" fontId="2" fillId="2" borderId="0" applyFont="0" applyFill="0" applyBorder="0" applyAlignment="0" applyProtection="0"/>
    <xf numFmtId="0" fontId="20" fillId="2" borderId="0"/>
  </cellStyleXfs>
  <cellXfs count="320">
    <xf numFmtId="0" fontId="0" fillId="2" borderId="0" xfId="0" applyFill="1"/>
    <xf numFmtId="0" fontId="2" fillId="2" borderId="0" xfId="1"/>
    <xf numFmtId="0" fontId="3" fillId="2" borderId="0" xfId="1" applyFont="1" applyBorder="1" applyAlignment="1">
      <alignment wrapText="1"/>
    </xf>
    <xf numFmtId="0" fontId="4" fillId="2" borderId="0" xfId="1" applyFont="1" applyAlignment="1"/>
    <xf numFmtId="0" fontId="6" fillId="2" borderId="0" xfId="1" applyFont="1"/>
    <xf numFmtId="169" fontId="6" fillId="2" borderId="0" xfId="1" applyNumberFormat="1" applyFont="1" applyAlignment="1">
      <alignment horizontal="center"/>
    </xf>
    <xf numFmtId="0" fontId="5" fillId="2" borderId="0" xfId="1" applyFont="1" applyAlignment="1">
      <alignment horizontal="right"/>
    </xf>
    <xf numFmtId="169" fontId="6" fillId="2" borderId="0" xfId="1" applyNumberFormat="1" applyFont="1"/>
    <xf numFmtId="0" fontId="4" fillId="2" borderId="0" xfId="1" applyFont="1" applyAlignment="1">
      <alignment horizontal="left"/>
    </xf>
    <xf numFmtId="0" fontId="7" fillId="2" borderId="0" xfId="1" applyFont="1"/>
    <xf numFmtId="170" fontId="8" fillId="2" borderId="0" xfId="1" applyNumberFormat="1" applyFont="1" applyAlignment="1"/>
    <xf numFmtId="170" fontId="5" fillId="2" borderId="13" xfId="1" applyNumberFormat="1" applyFont="1" applyBorder="1" applyAlignment="1">
      <alignment horizontal="center" wrapText="1"/>
    </xf>
    <xf numFmtId="0" fontId="5" fillId="2" borderId="13" xfId="1" applyFont="1" applyBorder="1" applyAlignment="1">
      <alignment horizontal="center" wrapText="1"/>
    </xf>
    <xf numFmtId="0" fontId="9" fillId="2" borderId="0" xfId="1" applyFont="1" applyAlignment="1">
      <alignment horizontal="center"/>
    </xf>
    <xf numFmtId="2" fontId="6" fillId="4" borderId="14" xfId="1" applyNumberFormat="1" applyFont="1" applyFill="1" applyBorder="1" applyProtection="1">
      <protection locked="0"/>
    </xf>
    <xf numFmtId="10" fontId="6" fillId="2" borderId="15" xfId="1" applyNumberFormat="1" applyFont="1" applyBorder="1" applyAlignment="1">
      <alignment horizontal="center"/>
    </xf>
    <xf numFmtId="10" fontId="6" fillId="2" borderId="0" xfId="1" applyNumberFormat="1" applyFont="1" applyAlignment="1">
      <alignment horizontal="center"/>
    </xf>
    <xf numFmtId="10" fontId="6" fillId="2" borderId="14" xfId="1" applyNumberFormat="1" applyFont="1" applyBorder="1" applyAlignment="1">
      <alignment horizontal="center"/>
    </xf>
    <xf numFmtId="2" fontId="6" fillId="4" borderId="16" xfId="1" applyNumberFormat="1" applyFont="1" applyFill="1" applyBorder="1" applyProtection="1">
      <protection locked="0"/>
    </xf>
    <xf numFmtId="10" fontId="6" fillId="2" borderId="16" xfId="1" applyNumberFormat="1" applyFont="1" applyBorder="1" applyAlignment="1">
      <alignment horizontal="center"/>
    </xf>
    <xf numFmtId="167" fontId="9" fillId="2" borderId="0" xfId="1" applyNumberFormat="1" applyFont="1" applyAlignment="1">
      <alignment horizontal="center"/>
    </xf>
    <xf numFmtId="10" fontId="9" fillId="2" borderId="0" xfId="1" applyNumberFormat="1" applyFont="1" applyAlignment="1">
      <alignment horizontal="center"/>
    </xf>
    <xf numFmtId="0" fontId="6" fillId="2" borderId="13" xfId="1" applyFont="1" applyBorder="1" applyAlignment="1">
      <alignment horizontal="right" vertical="center"/>
    </xf>
    <xf numFmtId="167" fontId="6" fillId="2" borderId="13" xfId="1" applyNumberFormat="1" applyFont="1" applyBorder="1" applyAlignment="1">
      <alignment horizontal="center" vertical="center"/>
    </xf>
    <xf numFmtId="167" fontId="6" fillId="2" borderId="0" xfId="1" applyNumberFormat="1" applyFont="1" applyAlignment="1">
      <alignment horizontal="center"/>
    </xf>
    <xf numFmtId="170" fontId="5" fillId="2" borderId="13" xfId="1" applyNumberFormat="1" applyFont="1" applyBorder="1" applyAlignment="1">
      <alignment horizontal="center" vertical="center"/>
    </xf>
    <xf numFmtId="2" fontId="10" fillId="2" borderId="0" xfId="1" applyNumberFormat="1" applyFont="1" applyAlignment="1">
      <alignment horizontal="right"/>
    </xf>
    <xf numFmtId="2" fontId="5" fillId="2" borderId="0" xfId="1" applyNumberFormat="1" applyFont="1"/>
    <xf numFmtId="2" fontId="10" fillId="2" borderId="0" xfId="1" applyNumberFormat="1" applyFont="1"/>
    <xf numFmtId="0" fontId="5" fillId="2" borderId="13" xfId="1" applyFont="1" applyBorder="1" applyAlignment="1">
      <alignment horizontal="center" vertical="center"/>
    </xf>
    <xf numFmtId="10" fontId="9" fillId="2" borderId="0" xfId="2" applyNumberFormat="1" applyFont="1"/>
    <xf numFmtId="168" fontId="5" fillId="2" borderId="17" xfId="1" applyNumberFormat="1" applyFont="1" applyBorder="1" applyAlignment="1">
      <alignment horizontal="center"/>
    </xf>
    <xf numFmtId="2" fontId="5" fillId="2" borderId="13" xfId="1" applyNumberFormat="1" applyFont="1" applyBorder="1" applyAlignment="1">
      <alignment horizontal="center" vertical="center"/>
    </xf>
    <xf numFmtId="168" fontId="5" fillId="2" borderId="18" xfId="1" applyNumberFormat="1" applyFont="1" applyBorder="1" applyAlignment="1">
      <alignment horizontal="center"/>
    </xf>
    <xf numFmtId="0" fontId="6" fillId="2" borderId="19" xfId="1" applyFont="1" applyBorder="1"/>
    <xf numFmtId="0" fontId="6" fillId="2" borderId="0" xfId="1" applyFont="1" applyAlignment="1">
      <alignment horizontal="center"/>
    </xf>
    <xf numFmtId="10" fontId="6" fillId="2" borderId="19" xfId="2" applyNumberFormat="1" applyFont="1" applyBorder="1"/>
    <xf numFmtId="0" fontId="5" fillId="2" borderId="20" xfId="1" applyFont="1" applyBorder="1" applyAlignment="1"/>
    <xf numFmtId="0" fontId="5" fillId="2" borderId="20" xfId="1" applyFont="1" applyBorder="1" applyAlignment="1">
      <alignment horizontal="center"/>
    </xf>
    <xf numFmtId="0" fontId="6" fillId="2" borderId="20" xfId="1" applyFont="1" applyBorder="1" applyAlignment="1">
      <alignment horizontal="center"/>
    </xf>
    <xf numFmtId="0" fontId="5" fillId="2" borderId="0" xfId="1" applyFont="1" applyBorder="1" applyAlignment="1">
      <alignment horizontal="right"/>
    </xf>
    <xf numFmtId="0" fontId="6" fillId="2" borderId="21" xfId="1" quotePrefix="1" applyFont="1" applyBorder="1" applyAlignment="1"/>
    <xf numFmtId="0" fontId="6" fillId="2" borderId="0" xfId="1" quotePrefix="1" applyFont="1" applyBorder="1" applyAlignment="1"/>
    <xf numFmtId="0" fontId="6" fillId="2" borderId="0" xfId="1" applyFont="1" applyBorder="1"/>
    <xf numFmtId="0" fontId="6" fillId="2" borderId="21" xfId="1" applyFont="1" applyBorder="1" applyAlignment="1"/>
    <xf numFmtId="0" fontId="5" fillId="2" borderId="22" xfId="1" applyFont="1" applyBorder="1" applyAlignment="1"/>
    <xf numFmtId="0" fontId="5" fillId="2" borderId="0" xfId="1" applyFont="1" applyBorder="1" applyAlignment="1"/>
    <xf numFmtId="0" fontId="6" fillId="2" borderId="22" xfId="1" applyFont="1" applyBorder="1" applyAlignment="1"/>
    <xf numFmtId="0" fontId="9" fillId="2" borderId="0" xfId="1" applyFont="1"/>
    <xf numFmtId="0" fontId="9" fillId="2" borderId="0" xfId="1" applyFont="1" applyBorder="1"/>
    <xf numFmtId="0" fontId="8" fillId="2" borderId="0" xfId="1" applyFont="1"/>
    <xf numFmtId="0" fontId="9" fillId="2" borderId="0" xfId="1" applyFont="1" applyAlignment="1">
      <alignment horizontal="right"/>
    </xf>
    <xf numFmtId="0" fontId="9" fillId="2" borderId="0" xfId="1" applyFont="1" applyFill="1" applyBorder="1" applyAlignment="1">
      <alignment horizontal="right"/>
    </xf>
    <xf numFmtId="0" fontId="12" fillId="2" borderId="0" xfId="1" applyFont="1" applyBorder="1" applyAlignment="1"/>
    <xf numFmtId="0" fontId="6" fillId="2" borderId="0" xfId="1" quotePrefix="1" applyFont="1" applyAlignment="1">
      <alignment horizontal="left"/>
    </xf>
    <xf numFmtId="0" fontId="13" fillId="2" borderId="0" xfId="1" quotePrefix="1" applyFont="1" applyAlignment="1">
      <alignment horizontal="center"/>
    </xf>
    <xf numFmtId="169" fontId="6" fillId="2" borderId="0" xfId="1" quotePrefix="1" applyNumberFormat="1" applyFont="1" applyAlignment="1">
      <alignment horizontal="left"/>
    </xf>
    <xf numFmtId="0" fontId="4" fillId="2" borderId="0" xfId="1" applyFont="1"/>
    <xf numFmtId="0" fontId="5" fillId="2" borderId="0" xfId="1" applyFont="1"/>
    <xf numFmtId="0" fontId="5" fillId="2" borderId="0" xfId="1" applyFont="1" applyAlignment="1">
      <alignment horizontal="left"/>
    </xf>
    <xf numFmtId="2" fontId="5" fillId="2" borderId="0" xfId="1" applyNumberFormat="1" applyFont="1" applyAlignment="1">
      <alignment horizontal="center"/>
    </xf>
    <xf numFmtId="0" fontId="5" fillId="2" borderId="0" xfId="1" quotePrefix="1" applyFont="1" applyAlignment="1">
      <alignment horizontal="left"/>
    </xf>
    <xf numFmtId="170" fontId="5" fillId="2" borderId="0" xfId="1" applyNumberFormat="1" applyFont="1" applyAlignment="1">
      <alignment horizontal="center"/>
    </xf>
    <xf numFmtId="0" fontId="5" fillId="2" borderId="23" xfId="1" applyFont="1" applyBorder="1" applyAlignment="1">
      <alignment horizontal="center"/>
    </xf>
    <xf numFmtId="0" fontId="5" fillId="2" borderId="24" xfId="1" quotePrefix="1" applyFont="1" applyBorder="1" applyAlignment="1">
      <alignment horizontal="center"/>
    </xf>
    <xf numFmtId="0" fontId="5" fillId="2" borderId="23" xfId="1" quotePrefix="1" applyFont="1" applyBorder="1" applyAlignment="1">
      <alignment horizontal="center"/>
    </xf>
    <xf numFmtId="0" fontId="6" fillId="2" borderId="25" xfId="1" applyFont="1" applyBorder="1" applyAlignment="1">
      <alignment horizontal="center"/>
    </xf>
    <xf numFmtId="0" fontId="14" fillId="4" borderId="25" xfId="1" applyFont="1" applyFill="1" applyBorder="1" applyAlignment="1" applyProtection="1">
      <alignment horizontal="center"/>
      <protection locked="0"/>
    </xf>
    <xf numFmtId="2" fontId="14" fillId="4" borderId="25" xfId="1" applyNumberFormat="1" applyFont="1" applyFill="1" applyBorder="1" applyAlignment="1" applyProtection="1">
      <alignment horizontal="center"/>
      <protection locked="0"/>
    </xf>
    <xf numFmtId="2" fontId="14" fillId="4" borderId="26" xfId="1" applyNumberFormat="1" applyFont="1" applyFill="1" applyBorder="1" applyAlignment="1" applyProtection="1">
      <alignment horizontal="center"/>
      <protection locked="0"/>
    </xf>
    <xf numFmtId="0" fontId="14" fillId="4" borderId="27" xfId="1" applyFont="1" applyFill="1" applyBorder="1" applyAlignment="1" applyProtection="1">
      <alignment horizontal="center"/>
      <protection locked="0"/>
    </xf>
    <xf numFmtId="2" fontId="14" fillId="4" borderId="27" xfId="1" applyNumberFormat="1" applyFont="1" applyFill="1" applyBorder="1" applyAlignment="1" applyProtection="1">
      <alignment horizontal="center"/>
      <protection locked="0"/>
    </xf>
    <xf numFmtId="0" fontId="6" fillId="2" borderId="26" xfId="1" applyFont="1" applyBorder="1"/>
    <xf numFmtId="1" fontId="5" fillId="5" borderId="24" xfId="1" applyNumberFormat="1" applyFont="1" applyFill="1" applyBorder="1" applyAlignment="1">
      <alignment horizontal="center"/>
    </xf>
    <xf numFmtId="1" fontId="5" fillId="5" borderId="23" xfId="1" applyNumberFormat="1" applyFont="1" applyFill="1" applyBorder="1" applyAlignment="1">
      <alignment horizontal="center"/>
    </xf>
    <xf numFmtId="2" fontId="5" fillId="5" borderId="23" xfId="1" applyNumberFormat="1" applyFont="1" applyFill="1" applyBorder="1" applyAlignment="1">
      <alignment horizontal="center"/>
    </xf>
    <xf numFmtId="0" fontId="6" fillId="2" borderId="25" xfId="1" applyFont="1" applyBorder="1"/>
    <xf numFmtId="10" fontId="5" fillId="6" borderId="23" xfId="1" applyNumberFormat="1" applyFont="1" applyFill="1" applyBorder="1" applyAlignment="1">
      <alignment horizontal="center"/>
    </xf>
    <xf numFmtId="168" fontId="5" fillId="2" borderId="0" xfId="1" applyNumberFormat="1" applyFont="1" applyFill="1" applyBorder="1" applyAlignment="1">
      <alignment horizontal="center"/>
    </xf>
    <xf numFmtId="0" fontId="6" fillId="2" borderId="28" xfId="1" applyFont="1" applyBorder="1"/>
    <xf numFmtId="0" fontId="6" fillId="2" borderId="27" xfId="1" applyFont="1" applyBorder="1"/>
    <xf numFmtId="0" fontId="5" fillId="5" borderId="23" xfId="1" applyFont="1" applyFill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6" fillId="2" borderId="21" xfId="1" applyFont="1" applyBorder="1"/>
    <xf numFmtId="0" fontId="6" fillId="2" borderId="29" xfId="1" applyFont="1" applyBorder="1"/>
    <xf numFmtId="0" fontId="6" fillId="2" borderId="0" xfId="1" quotePrefix="1" applyFont="1" applyAlignment="1" applyProtection="1">
      <alignment horizontal="left"/>
      <protection locked="0"/>
    </xf>
    <xf numFmtId="0" fontId="6" fillId="2" borderId="0" xfId="1" applyFont="1" applyProtection="1">
      <protection locked="0"/>
    </xf>
    <xf numFmtId="0" fontId="6" fillId="2" borderId="0" xfId="1" applyFont="1" applyBorder="1" applyProtection="1">
      <protection locked="0"/>
    </xf>
    <xf numFmtId="0" fontId="6" fillId="2" borderId="0" xfId="1" applyFont="1" applyAlignment="1" applyProtection="1">
      <alignment horizontal="left"/>
      <protection locked="0"/>
    </xf>
    <xf numFmtId="0" fontId="15" fillId="2" borderId="0" xfId="1" applyFont="1" applyAlignment="1">
      <alignment vertical="center"/>
    </xf>
    <xf numFmtId="0" fontId="15" fillId="2" borderId="0" xfId="1" applyFont="1"/>
    <xf numFmtId="0" fontId="17" fillId="2" borderId="0" xfId="1" applyFont="1" applyAlignment="1">
      <alignment vertical="center"/>
    </xf>
    <xf numFmtId="0" fontId="17" fillId="4" borderId="0" xfId="1" applyFont="1" applyFill="1" applyAlignment="1" applyProtection="1">
      <alignment horizontal="left" vertical="center"/>
      <protection locked="0"/>
    </xf>
    <xf numFmtId="0" fontId="19" fillId="4" borderId="0" xfId="1" applyFont="1" applyFill="1" applyAlignment="1" applyProtection="1">
      <alignment horizontal="left" vertical="center"/>
      <protection locked="0"/>
    </xf>
    <xf numFmtId="0" fontId="19" fillId="4" borderId="0" xfId="1" quotePrefix="1" applyFont="1" applyFill="1" applyAlignment="1" applyProtection="1">
      <alignment vertical="center"/>
      <protection locked="0"/>
    </xf>
    <xf numFmtId="0" fontId="15" fillId="4" borderId="0" xfId="1" quotePrefix="1" applyFont="1" applyFill="1" applyAlignment="1" applyProtection="1">
      <alignment vertical="center"/>
      <protection locked="0"/>
    </xf>
    <xf numFmtId="0" fontId="15" fillId="4" borderId="0" xfId="1" quotePrefix="1" applyFont="1" applyFill="1" applyAlignment="1" applyProtection="1">
      <protection locked="0"/>
    </xf>
    <xf numFmtId="164" fontId="19" fillId="4" borderId="0" xfId="1" applyNumberFormat="1" applyFont="1" applyFill="1" applyAlignment="1" applyProtection="1">
      <alignment horizontal="left" vertical="center"/>
      <protection locked="0"/>
    </xf>
    <xf numFmtId="164" fontId="15" fillId="2" borderId="0" xfId="1" applyNumberFormat="1" applyFont="1" applyAlignment="1">
      <alignment horizontal="left" vertical="center"/>
    </xf>
    <xf numFmtId="0" fontId="13" fillId="2" borderId="0" xfId="1" applyFont="1" applyAlignment="1">
      <alignment horizontal="left" vertical="center"/>
    </xf>
    <xf numFmtId="0" fontId="17" fillId="2" borderId="0" xfId="1" applyFont="1" applyAlignment="1">
      <alignment horizontal="right" vertical="center"/>
    </xf>
    <xf numFmtId="0" fontId="15" fillId="2" borderId="0" xfId="1" applyFont="1" applyAlignment="1">
      <alignment horizontal="right" vertical="center"/>
    </xf>
    <xf numFmtId="0" fontId="18" fillId="4" borderId="0" xfId="1" applyFont="1" applyFill="1" applyBorder="1" applyAlignment="1" applyProtection="1">
      <alignment horizontal="center" vertical="center"/>
      <protection locked="0"/>
    </xf>
    <xf numFmtId="0" fontId="19" fillId="4" borderId="0" xfId="1" applyFont="1" applyFill="1" applyAlignment="1" applyProtection="1">
      <alignment horizontal="center" vertical="center"/>
      <protection locked="0"/>
    </xf>
    <xf numFmtId="0" fontId="21" fillId="2" borderId="0" xfId="3" applyFont="1" applyAlignment="1">
      <alignment vertical="center"/>
    </xf>
    <xf numFmtId="0" fontId="22" fillId="2" borderId="0" xfId="3" applyFont="1" applyFill="1" applyBorder="1" applyAlignment="1">
      <alignment vertical="center" wrapText="1"/>
    </xf>
    <xf numFmtId="0" fontId="21" fillId="2" borderId="0" xfId="3" applyFont="1"/>
    <xf numFmtId="0" fontId="17" fillId="2" borderId="0" xfId="1" applyFont="1" applyAlignment="1">
      <alignment horizontal="center" vertical="center"/>
    </xf>
    <xf numFmtId="0" fontId="23" fillId="2" borderId="0" xfId="3" applyFont="1" applyFill="1" applyAlignment="1">
      <alignment vertical="center"/>
    </xf>
    <xf numFmtId="0" fontId="24" fillId="2" borderId="0" xfId="1" applyFont="1" applyFill="1" applyAlignment="1">
      <alignment vertical="center"/>
    </xf>
    <xf numFmtId="2" fontId="1" fillId="3" borderId="0" xfId="3" applyNumberFormat="1" applyFont="1" applyFill="1" applyAlignment="1" applyProtection="1">
      <alignment horizontal="center"/>
      <protection locked="0"/>
    </xf>
    <xf numFmtId="0" fontId="17" fillId="2" borderId="0" xfId="1" applyFont="1" applyFill="1" applyBorder="1" applyAlignment="1">
      <alignment vertical="center" wrapText="1"/>
    </xf>
    <xf numFmtId="0" fontId="21" fillId="2" borderId="0" xfId="3" applyFont="1" applyFill="1" applyBorder="1"/>
    <xf numFmtId="2" fontId="17" fillId="2" borderId="0" xfId="1" applyNumberFormat="1" applyFont="1" applyAlignment="1">
      <alignment horizontal="center" vertical="center"/>
    </xf>
    <xf numFmtId="0" fontId="12" fillId="2" borderId="0" xfId="1" applyFont="1" applyFill="1" applyBorder="1" applyAlignment="1">
      <alignment horizontal="left" vertical="center" wrapText="1"/>
    </xf>
    <xf numFmtId="165" fontId="17" fillId="2" borderId="0" xfId="1" applyNumberFormat="1" applyFont="1" applyAlignment="1">
      <alignment horizontal="center" vertical="center"/>
    </xf>
    <xf numFmtId="0" fontId="15" fillId="2" borderId="30" xfId="1" applyFont="1" applyBorder="1" applyAlignment="1">
      <alignment horizontal="right" vertical="center"/>
    </xf>
    <xf numFmtId="0" fontId="18" fillId="4" borderId="31" xfId="1" applyFont="1" applyFill="1" applyBorder="1" applyAlignment="1" applyProtection="1">
      <alignment horizontal="center" vertical="center"/>
      <protection locked="0"/>
    </xf>
    <xf numFmtId="0" fontId="15" fillId="2" borderId="35" xfId="1" applyFont="1" applyBorder="1" applyAlignment="1">
      <alignment horizontal="right" vertical="center"/>
    </xf>
    <xf numFmtId="0" fontId="18" fillId="4" borderId="36" xfId="1" applyFont="1" applyFill="1" applyBorder="1" applyAlignment="1" applyProtection="1">
      <alignment horizontal="center" vertical="center"/>
      <protection locked="0"/>
    </xf>
    <xf numFmtId="0" fontId="17" fillId="2" borderId="20" xfId="1" applyFont="1" applyBorder="1" applyAlignment="1">
      <alignment horizontal="center" vertical="center"/>
    </xf>
    <xf numFmtId="0" fontId="17" fillId="2" borderId="37" xfId="1" applyFont="1" applyBorder="1" applyAlignment="1">
      <alignment horizontal="center" vertical="center"/>
    </xf>
    <xf numFmtId="0" fontId="17" fillId="2" borderId="38" xfId="1" applyFont="1" applyBorder="1" applyAlignment="1">
      <alignment horizontal="center" vertical="center"/>
    </xf>
    <xf numFmtId="0" fontId="17" fillId="2" borderId="39" xfId="1" applyFont="1" applyBorder="1" applyAlignment="1">
      <alignment horizontal="center" vertical="center"/>
    </xf>
    <xf numFmtId="0" fontId="15" fillId="2" borderId="40" xfId="1" applyFont="1" applyBorder="1" applyAlignment="1">
      <alignment horizontal="center" vertical="center"/>
    </xf>
    <xf numFmtId="0" fontId="1" fillId="3" borderId="3" xfId="3" applyFont="1" applyFill="1" applyBorder="1" applyAlignment="1" applyProtection="1">
      <alignment horizontal="center"/>
      <protection locked="0"/>
    </xf>
    <xf numFmtId="166" fontId="15" fillId="2" borderId="40" xfId="1" applyNumberFormat="1" applyFont="1" applyBorder="1" applyAlignment="1">
      <alignment horizontal="center" vertical="center"/>
    </xf>
    <xf numFmtId="166" fontId="15" fillId="2" borderId="41" xfId="1" applyNumberFormat="1" applyFont="1" applyBorder="1" applyAlignment="1">
      <alignment horizontal="center" vertical="center"/>
    </xf>
    <xf numFmtId="0" fontId="15" fillId="2" borderId="0" xfId="1" applyFont="1" applyBorder="1" applyAlignment="1">
      <alignment horizontal="center" vertical="center"/>
    </xf>
    <xf numFmtId="0" fontId="1" fillId="3" borderId="2" xfId="3" applyFont="1" applyFill="1" applyBorder="1" applyAlignment="1" applyProtection="1">
      <alignment horizontal="center"/>
      <protection locked="0"/>
    </xf>
    <xf numFmtId="166" fontId="15" fillId="2" borderId="0" xfId="1" applyNumberFormat="1" applyFont="1" applyBorder="1" applyAlignment="1">
      <alignment horizontal="center" vertical="center"/>
    </xf>
    <xf numFmtId="166" fontId="15" fillId="2" borderId="36" xfId="1" applyNumberFormat="1" applyFont="1" applyBorder="1" applyAlignment="1">
      <alignment horizontal="center" vertical="center"/>
    </xf>
    <xf numFmtId="0" fontId="15" fillId="2" borderId="0" xfId="1" applyFont="1" applyFill="1" applyBorder="1"/>
    <xf numFmtId="0" fontId="15" fillId="2" borderId="21" xfId="1" applyFont="1" applyBorder="1" applyAlignment="1">
      <alignment horizontal="center" vertical="center"/>
    </xf>
    <xf numFmtId="0" fontId="1" fillId="3" borderId="5" xfId="3" applyFont="1" applyFill="1" applyBorder="1" applyAlignment="1" applyProtection="1">
      <alignment horizontal="center"/>
      <protection locked="0"/>
    </xf>
    <xf numFmtId="166" fontId="15" fillId="2" borderId="21" xfId="1" applyNumberFormat="1" applyFont="1" applyBorder="1" applyAlignment="1">
      <alignment horizontal="center" vertical="center"/>
    </xf>
    <xf numFmtId="166" fontId="15" fillId="2" borderId="42" xfId="1" applyNumberFormat="1" applyFont="1" applyBorder="1" applyAlignment="1">
      <alignment horizontal="center" vertical="center"/>
    </xf>
    <xf numFmtId="0" fontId="15" fillId="2" borderId="0" xfId="1" applyFont="1" applyBorder="1" applyAlignment="1">
      <alignment horizontal="right" vertical="center"/>
    </xf>
    <xf numFmtId="166" fontId="17" fillId="7" borderId="43" xfId="1" applyNumberFormat="1" applyFont="1" applyFill="1" applyBorder="1" applyAlignment="1">
      <alignment horizontal="center" vertical="center"/>
    </xf>
    <xf numFmtId="166" fontId="17" fillId="7" borderId="44" xfId="1" applyNumberFormat="1" applyFont="1" applyFill="1" applyBorder="1" applyAlignment="1">
      <alignment horizontal="center" vertical="center"/>
    </xf>
    <xf numFmtId="1" fontId="17" fillId="7" borderId="45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9" fillId="2" borderId="0" xfId="3" applyFont="1" applyBorder="1" applyAlignment="1">
      <alignment horizontal="center" vertical="center"/>
    </xf>
    <xf numFmtId="0" fontId="15" fillId="2" borderId="33" xfId="1" applyFont="1" applyBorder="1" applyAlignment="1">
      <alignment horizontal="right"/>
    </xf>
    <xf numFmtId="0" fontId="1" fillId="3" borderId="7" xfId="3" applyFont="1" applyFill="1" applyBorder="1" applyAlignment="1" applyProtection="1">
      <alignment horizontal="center"/>
      <protection locked="0"/>
    </xf>
    <xf numFmtId="0" fontId="15" fillId="2" borderId="0" xfId="1" applyFont="1" applyFill="1" applyBorder="1" applyAlignment="1">
      <alignment vertical="center"/>
    </xf>
    <xf numFmtId="0" fontId="15" fillId="2" borderId="22" xfId="1" applyFont="1" applyBorder="1" applyAlignment="1">
      <alignment horizontal="right"/>
    </xf>
    <xf numFmtId="2" fontId="15" fillId="7" borderId="47" xfId="1" applyNumberFormat="1" applyFont="1" applyFill="1" applyBorder="1" applyAlignment="1">
      <alignment horizontal="center" vertical="center"/>
    </xf>
    <xf numFmtId="0" fontId="15" fillId="2" borderId="0" xfId="1" applyFont="1" applyFill="1" applyBorder="1" applyAlignment="1">
      <alignment horizontal="center" vertical="center"/>
    </xf>
    <xf numFmtId="2" fontId="15" fillId="7" borderId="48" xfId="1" applyNumberFormat="1" applyFont="1" applyFill="1" applyBorder="1" applyAlignment="1">
      <alignment horizontal="center" vertical="center"/>
    </xf>
    <xf numFmtId="0" fontId="15" fillId="2" borderId="36" xfId="1" applyFont="1" applyFill="1" applyBorder="1" applyAlignment="1" applyProtection="1">
      <alignment horizontal="center" vertical="center"/>
    </xf>
    <xf numFmtId="2" fontId="15" fillId="8" borderId="47" xfId="1" applyNumberFormat="1" applyFont="1" applyFill="1" applyBorder="1" applyAlignment="1">
      <alignment horizontal="center" vertical="center"/>
    </xf>
    <xf numFmtId="2" fontId="15" fillId="2" borderId="0" xfId="1" applyNumberFormat="1" applyFont="1" applyFill="1" applyBorder="1" applyAlignment="1">
      <alignment horizontal="center" vertical="center"/>
    </xf>
    <xf numFmtId="2" fontId="15" fillId="8" borderId="48" xfId="1" applyNumberFormat="1" applyFont="1" applyFill="1" applyBorder="1" applyAlignment="1">
      <alignment horizontal="center" vertical="center"/>
    </xf>
    <xf numFmtId="2" fontId="15" fillId="7" borderId="18" xfId="1" applyNumberFormat="1" applyFont="1" applyFill="1" applyBorder="1" applyAlignment="1">
      <alignment horizontal="center" vertical="center"/>
    </xf>
    <xf numFmtId="0" fontId="15" fillId="2" borderId="51" xfId="1" applyFont="1" applyBorder="1" applyAlignment="1">
      <alignment horizontal="right" vertical="center"/>
    </xf>
    <xf numFmtId="167" fontId="18" fillId="4" borderId="47" xfId="1" applyNumberFormat="1" applyFont="1" applyFill="1" applyBorder="1" applyAlignment="1" applyProtection="1">
      <alignment horizontal="center" vertical="center"/>
      <protection locked="0"/>
    </xf>
    <xf numFmtId="1" fontId="15" fillId="2" borderId="0" xfId="1" applyNumberFormat="1" applyFont="1" applyFill="1" applyBorder="1" applyAlignment="1">
      <alignment horizontal="center" vertical="center"/>
    </xf>
    <xf numFmtId="0" fontId="15" fillId="2" borderId="52" xfId="1" applyFont="1" applyBorder="1" applyAlignment="1">
      <alignment horizontal="right" vertical="center"/>
    </xf>
    <xf numFmtId="0" fontId="15" fillId="2" borderId="37" xfId="1" applyFont="1" applyBorder="1" applyAlignment="1">
      <alignment horizontal="right" vertical="center"/>
    </xf>
    <xf numFmtId="2" fontId="15" fillId="7" borderId="39" xfId="1" applyNumberFormat="1" applyFont="1" applyFill="1" applyBorder="1" applyAlignment="1">
      <alignment horizontal="center" vertical="center"/>
    </xf>
    <xf numFmtId="166" fontId="15" fillId="2" borderId="0" xfId="1" applyNumberFormat="1" applyFont="1" applyFill="1" applyBorder="1" applyAlignment="1">
      <alignment horizontal="center" vertical="center"/>
    </xf>
    <xf numFmtId="0" fontId="15" fillId="2" borderId="17" xfId="1" applyFont="1" applyBorder="1" applyAlignment="1">
      <alignment horizontal="right" vertical="center"/>
    </xf>
    <xf numFmtId="166" fontId="17" fillId="8" borderId="17" xfId="1" applyNumberFormat="1" applyFont="1" applyFill="1" applyBorder="1" applyAlignment="1">
      <alignment horizontal="center" vertical="center"/>
    </xf>
    <xf numFmtId="0" fontId="15" fillId="2" borderId="48" xfId="1" applyFont="1" applyBorder="1" applyAlignment="1">
      <alignment horizontal="right" vertical="center"/>
    </xf>
    <xf numFmtId="10" fontId="15" fillId="7" borderId="48" xfId="1" applyNumberFormat="1" applyFont="1" applyFill="1" applyBorder="1" applyAlignment="1">
      <alignment horizontal="center" vertical="center"/>
    </xf>
    <xf numFmtId="0" fontId="15" fillId="2" borderId="18" xfId="1" applyFont="1" applyBorder="1" applyAlignment="1">
      <alignment horizontal="right" vertical="center"/>
    </xf>
    <xf numFmtId="0" fontId="15" fillId="8" borderId="18" xfId="1" applyFont="1" applyFill="1" applyBorder="1" applyAlignment="1">
      <alignment horizontal="center" vertical="center"/>
    </xf>
    <xf numFmtId="0" fontId="13" fillId="2" borderId="0" xfId="1" applyFont="1" applyAlignment="1">
      <alignment vertical="center"/>
    </xf>
    <xf numFmtId="0" fontId="17" fillId="2" borderId="0" xfId="1" quotePrefix="1" applyFont="1" applyAlignment="1">
      <alignment horizontal="left" vertical="center"/>
    </xf>
    <xf numFmtId="0" fontId="15" fillId="2" borderId="0" xfId="1" quotePrefix="1" applyFont="1" applyAlignment="1">
      <alignment horizontal="left" vertical="center"/>
    </xf>
    <xf numFmtId="0" fontId="15" fillId="2" borderId="0" xfId="1" applyFont="1" applyAlignment="1">
      <alignment horizontal="left" vertical="center"/>
    </xf>
    <xf numFmtId="0" fontId="18" fillId="4" borderId="0" xfId="1" applyFont="1" applyFill="1" applyAlignment="1" applyProtection="1">
      <alignment horizontal="center" vertical="center"/>
      <protection locked="0"/>
    </xf>
    <xf numFmtId="0" fontId="15" fillId="2" borderId="0" xfId="1" applyFont="1" applyAlignment="1">
      <alignment horizontal="center" vertical="center"/>
    </xf>
    <xf numFmtId="167" fontId="17" fillId="2" borderId="0" xfId="1" applyNumberFormat="1" applyFont="1" applyFill="1" applyBorder="1" applyAlignment="1">
      <alignment horizontal="center" vertical="center"/>
    </xf>
    <xf numFmtId="2" fontId="17" fillId="2" borderId="15" xfId="1" applyNumberFormat="1" applyFont="1" applyBorder="1" applyAlignment="1">
      <alignment horizontal="center" vertical="center"/>
    </xf>
    <xf numFmtId="0" fontId="17" fillId="2" borderId="15" xfId="1" applyFont="1" applyBorder="1" applyAlignment="1">
      <alignment horizontal="center" vertical="center"/>
    </xf>
    <xf numFmtId="0" fontId="17" fillId="2" borderId="31" xfId="1" applyFont="1" applyBorder="1" applyAlignment="1">
      <alignment horizontal="center" vertical="center"/>
    </xf>
    <xf numFmtId="0" fontId="15" fillId="2" borderId="15" xfId="1" applyFont="1" applyBorder="1" applyAlignment="1">
      <alignment horizontal="center" vertical="center"/>
    </xf>
    <xf numFmtId="0" fontId="1" fillId="3" borderId="1" xfId="3" applyFont="1" applyFill="1" applyBorder="1" applyAlignment="1" applyProtection="1">
      <alignment horizontal="center"/>
      <protection locked="0"/>
    </xf>
    <xf numFmtId="2" fontId="15" fillId="2" borderId="30" xfId="1" applyNumberFormat="1" applyFont="1" applyBorder="1" applyAlignment="1">
      <alignment horizontal="center" vertical="center"/>
    </xf>
    <xf numFmtId="10" fontId="15" fillId="2" borderId="15" xfId="1" applyNumberFormat="1" applyFont="1" applyBorder="1" applyAlignment="1">
      <alignment horizontal="center" vertical="center"/>
    </xf>
    <xf numFmtId="0" fontId="15" fillId="2" borderId="14" xfId="1" applyFont="1" applyBorder="1" applyAlignment="1">
      <alignment horizontal="center" vertical="center"/>
    </xf>
    <xf numFmtId="2" fontId="15" fillId="2" borderId="35" xfId="1" applyNumberFormat="1" applyFont="1" applyBorder="1" applyAlignment="1">
      <alignment horizontal="center" vertical="center"/>
    </xf>
    <xf numFmtId="10" fontId="15" fillId="2" borderId="14" xfId="1" applyNumberFormat="1" applyFont="1" applyBorder="1" applyAlignment="1">
      <alignment horizontal="center" vertical="center"/>
    </xf>
    <xf numFmtId="1" fontId="1" fillId="3" borderId="2" xfId="3" applyNumberFormat="1" applyFont="1" applyFill="1" applyBorder="1" applyAlignment="1" applyProtection="1">
      <alignment horizontal="center"/>
      <protection locked="0"/>
    </xf>
    <xf numFmtId="0" fontId="15" fillId="2" borderId="16" xfId="1" applyFont="1" applyBorder="1" applyAlignment="1">
      <alignment horizontal="center" vertical="center"/>
    </xf>
    <xf numFmtId="0" fontId="1" fillId="3" borderId="8" xfId="3" applyFont="1" applyFill="1" applyBorder="1" applyAlignment="1" applyProtection="1">
      <alignment horizontal="center"/>
      <protection locked="0"/>
    </xf>
    <xf numFmtId="2" fontId="15" fillId="2" borderId="15" xfId="1" applyNumberFormat="1" applyFont="1" applyBorder="1" applyAlignment="1">
      <alignment horizontal="center" vertical="center"/>
    </xf>
    <xf numFmtId="10" fontId="15" fillId="2" borderId="31" xfId="1" applyNumberFormat="1" applyFont="1" applyBorder="1" applyAlignment="1">
      <alignment horizontal="center" vertical="center"/>
    </xf>
    <xf numFmtId="2" fontId="15" fillId="2" borderId="14" xfId="1" applyNumberFormat="1" applyFont="1" applyBorder="1" applyAlignment="1">
      <alignment horizontal="center" vertical="center"/>
    </xf>
    <xf numFmtId="10" fontId="15" fillId="2" borderId="36" xfId="1" applyNumberFormat="1" applyFont="1" applyBorder="1" applyAlignment="1">
      <alignment horizontal="center" vertical="center"/>
    </xf>
    <xf numFmtId="2" fontId="15" fillId="2" borderId="16" xfId="1" applyNumberFormat="1" applyFont="1" applyBorder="1" applyAlignment="1">
      <alignment horizontal="center" vertical="center"/>
    </xf>
    <xf numFmtId="10" fontId="15" fillId="2" borderId="50" xfId="1" applyNumberFormat="1" applyFont="1" applyBorder="1" applyAlignment="1">
      <alignment horizontal="center" vertical="center"/>
    </xf>
    <xf numFmtId="0" fontId="15" fillId="2" borderId="36" xfId="1" applyFont="1" applyFill="1" applyBorder="1" applyAlignment="1">
      <alignment horizontal="center" vertical="center"/>
    </xf>
    <xf numFmtId="0" fontId="15" fillId="2" borderId="49" xfId="1" applyFont="1" applyBorder="1" applyAlignment="1">
      <alignment horizontal="right" vertical="center"/>
    </xf>
    <xf numFmtId="2" fontId="17" fillId="2" borderId="50" xfId="1" applyNumberFormat="1" applyFont="1" applyBorder="1" applyAlignment="1">
      <alignment horizontal="center" vertical="center"/>
    </xf>
    <xf numFmtId="10" fontId="15" fillId="2" borderId="16" xfId="1" applyNumberFormat="1" applyFont="1" applyBorder="1" applyAlignment="1">
      <alignment horizontal="center" vertical="center"/>
    </xf>
    <xf numFmtId="0" fontId="15" fillId="2" borderId="0" xfId="1" quotePrefix="1" applyFont="1" applyBorder="1" applyAlignment="1">
      <alignment horizontal="center" vertical="center"/>
    </xf>
    <xf numFmtId="0" fontId="15" fillId="2" borderId="53" xfId="1" applyFont="1" applyBorder="1" applyAlignment="1">
      <alignment horizontal="right" vertical="center"/>
    </xf>
    <xf numFmtId="10" fontId="17" fillId="8" borderId="42" xfId="1" applyNumberFormat="1" applyFont="1" applyFill="1" applyBorder="1" applyAlignment="1">
      <alignment horizontal="center" vertical="center"/>
    </xf>
    <xf numFmtId="10" fontId="17" fillId="7" borderId="54" xfId="1" applyNumberFormat="1" applyFont="1" applyFill="1" applyBorder="1" applyAlignment="1">
      <alignment horizontal="center" vertical="center"/>
    </xf>
    <xf numFmtId="2" fontId="15" fillId="2" borderId="0" xfId="1" applyNumberFormat="1" applyFont="1" applyBorder="1" applyAlignment="1">
      <alignment horizontal="center" vertical="center"/>
    </xf>
    <xf numFmtId="0" fontId="17" fillId="8" borderId="55" xfId="1" applyFont="1" applyFill="1" applyBorder="1" applyAlignment="1">
      <alignment horizontal="center" vertical="center"/>
    </xf>
    <xf numFmtId="0" fontId="17" fillId="2" borderId="0" xfId="1" applyFont="1" applyFill="1" applyBorder="1" applyAlignment="1">
      <alignment horizontal="center" vertical="center"/>
    </xf>
    <xf numFmtId="0" fontId="15" fillId="2" borderId="0" xfId="1" quotePrefix="1" applyFont="1" applyBorder="1" applyAlignment="1">
      <alignment horizontal="right" vertical="center"/>
    </xf>
    <xf numFmtId="0" fontId="15" fillId="2" borderId="0" xfId="1" applyFont="1" applyBorder="1" applyAlignment="1">
      <alignment vertical="center"/>
    </xf>
    <xf numFmtId="168" fontId="17" fillId="2" borderId="0" xfId="1" applyNumberFormat="1" applyFont="1" applyFill="1" applyBorder="1" applyAlignment="1">
      <alignment horizontal="center" vertical="center"/>
    </xf>
    <xf numFmtId="0" fontId="17" fillId="2" borderId="32" xfId="1" applyFont="1" applyBorder="1" applyAlignment="1">
      <alignment horizontal="center" vertical="center"/>
    </xf>
    <xf numFmtId="0" fontId="17" fillId="2" borderId="33" xfId="1" applyFont="1" applyBorder="1" applyAlignment="1">
      <alignment horizontal="center" vertical="center"/>
    </xf>
    <xf numFmtId="0" fontId="17" fillId="2" borderId="52" xfId="1" applyFont="1" applyBorder="1" applyAlignment="1">
      <alignment horizontal="center" vertical="center"/>
    </xf>
    <xf numFmtId="0" fontId="18" fillId="4" borderId="56" xfId="1" applyFont="1" applyFill="1" applyBorder="1" applyAlignment="1" applyProtection="1">
      <alignment horizontal="center" vertical="center"/>
      <protection locked="0"/>
    </xf>
    <xf numFmtId="166" fontId="15" fillId="2" borderId="38" xfId="1" applyNumberFormat="1" applyFont="1" applyBorder="1" applyAlignment="1">
      <alignment horizontal="center" vertical="center"/>
    </xf>
    <xf numFmtId="166" fontId="18" fillId="4" borderId="56" xfId="1" applyNumberFormat="1" applyFont="1" applyFill="1" applyBorder="1" applyAlignment="1" applyProtection="1">
      <alignment horizontal="center" vertical="center"/>
      <protection locked="0"/>
    </xf>
    <xf numFmtId="166" fontId="15" fillId="2" borderId="39" xfId="1" applyNumberFormat="1" applyFont="1" applyBorder="1" applyAlignment="1">
      <alignment horizontal="center" vertical="center"/>
    </xf>
    <xf numFmtId="0" fontId="18" fillId="4" borderId="35" xfId="1" applyFont="1" applyFill="1" applyBorder="1" applyAlignment="1" applyProtection="1">
      <alignment horizontal="center" vertical="center"/>
      <protection locked="0"/>
    </xf>
    <xf numFmtId="166" fontId="15" fillId="2" borderId="57" xfId="1" applyNumberFormat="1" applyFont="1" applyBorder="1" applyAlignment="1">
      <alignment horizontal="center" vertical="center"/>
    </xf>
    <xf numFmtId="166" fontId="18" fillId="4" borderId="35" xfId="1" applyNumberFormat="1" applyFont="1" applyFill="1" applyBorder="1" applyAlignment="1" applyProtection="1">
      <alignment horizontal="center" vertical="center"/>
      <protection locked="0"/>
    </xf>
    <xf numFmtId="166" fontId="15" fillId="2" borderId="58" xfId="1" applyNumberFormat="1" applyFont="1" applyBorder="1" applyAlignment="1">
      <alignment horizontal="center" vertical="center"/>
    </xf>
    <xf numFmtId="0" fontId="18" fillId="4" borderId="59" xfId="1" applyFont="1" applyFill="1" applyBorder="1" applyAlignment="1" applyProtection="1">
      <alignment horizontal="center" vertical="center"/>
      <protection locked="0"/>
    </xf>
    <xf numFmtId="166" fontId="15" fillId="2" borderId="60" xfId="1" applyNumberFormat="1" applyFont="1" applyBorder="1" applyAlignment="1">
      <alignment horizontal="center" vertical="center"/>
    </xf>
    <xf numFmtId="166" fontId="18" fillId="4" borderId="59" xfId="1" applyNumberFormat="1" applyFont="1" applyFill="1" applyBorder="1" applyAlignment="1" applyProtection="1">
      <alignment horizontal="center" vertical="center"/>
      <protection locked="0"/>
    </xf>
    <xf numFmtId="166" fontId="15" fillId="2" borderId="61" xfId="1" applyNumberFormat="1" applyFont="1" applyBorder="1" applyAlignment="1">
      <alignment horizontal="center" vertical="center"/>
    </xf>
    <xf numFmtId="166" fontId="17" fillId="7" borderId="45" xfId="1" applyNumberFormat="1" applyFont="1" applyFill="1" applyBorder="1" applyAlignment="1">
      <alignment horizontal="center" vertical="center"/>
    </xf>
    <xf numFmtId="166" fontId="17" fillId="7" borderId="16" xfId="1" applyNumberFormat="1" applyFont="1" applyFill="1" applyBorder="1" applyAlignment="1">
      <alignment horizontal="center" vertical="center"/>
    </xf>
    <xf numFmtId="0" fontId="18" fillId="4" borderId="62" xfId="1" applyFont="1" applyFill="1" applyBorder="1" applyAlignment="1" applyProtection="1">
      <alignment horizontal="center" vertical="center"/>
      <protection locked="0"/>
    </xf>
    <xf numFmtId="0" fontId="18" fillId="4" borderId="17" xfId="1" applyFont="1" applyFill="1" applyBorder="1" applyAlignment="1" applyProtection="1">
      <alignment horizontal="center" vertical="center"/>
      <protection locked="0"/>
    </xf>
    <xf numFmtId="0" fontId="15" fillId="2" borderId="0" xfId="1" applyFont="1" applyFill="1" applyBorder="1" applyAlignment="1" applyProtection="1">
      <alignment horizontal="center" vertical="center"/>
    </xf>
    <xf numFmtId="170" fontId="15" fillId="7" borderId="47" xfId="1" applyNumberFormat="1" applyFont="1" applyFill="1" applyBorder="1" applyAlignment="1">
      <alignment horizontal="center" vertical="center"/>
    </xf>
    <xf numFmtId="170" fontId="15" fillId="2" borderId="0" xfId="1" applyNumberFormat="1" applyFont="1" applyFill="1" applyBorder="1" applyAlignment="1">
      <alignment horizontal="center" vertical="center"/>
    </xf>
    <xf numFmtId="170" fontId="15" fillId="7" borderId="18" xfId="1" applyNumberFormat="1" applyFont="1" applyFill="1" applyBorder="1" applyAlignment="1">
      <alignment horizontal="center" vertical="center"/>
    </xf>
    <xf numFmtId="0" fontId="9" fillId="2" borderId="0" xfId="3" applyFont="1" applyBorder="1" applyAlignment="1">
      <alignment vertical="center"/>
    </xf>
    <xf numFmtId="167" fontId="15" fillId="8" borderId="47" xfId="1" applyNumberFormat="1" applyFont="1" applyFill="1" applyBorder="1" applyAlignment="1" applyProtection="1">
      <alignment horizontal="center" vertical="center"/>
    </xf>
    <xf numFmtId="2" fontId="9" fillId="2" borderId="0" xfId="3" applyNumberFormat="1" applyFont="1" applyFill="1" applyBorder="1" applyAlignment="1">
      <alignment horizontal="center" vertical="center"/>
    </xf>
    <xf numFmtId="2" fontId="15" fillId="8" borderId="39" xfId="1" applyNumberFormat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>
      <alignment horizontal="center" wrapText="1"/>
    </xf>
    <xf numFmtId="2" fontId="9" fillId="2" borderId="0" xfId="3" applyNumberFormat="1" applyFont="1" applyBorder="1" applyAlignment="1">
      <alignment horizontal="center" vertical="center"/>
    </xf>
    <xf numFmtId="10" fontId="15" fillId="2" borderId="0" xfId="1" applyNumberFormat="1" applyFont="1" applyFill="1" applyBorder="1" applyAlignment="1">
      <alignment horizontal="center"/>
    </xf>
    <xf numFmtId="10" fontId="17" fillId="7" borderId="48" xfId="1" applyNumberFormat="1" applyFont="1" applyFill="1" applyBorder="1" applyAlignment="1">
      <alignment horizontal="center" vertical="center"/>
    </xf>
    <xf numFmtId="0" fontId="17" fillId="8" borderId="18" xfId="1" applyFont="1" applyFill="1" applyBorder="1" applyAlignment="1">
      <alignment horizontal="center" vertical="center"/>
    </xf>
    <xf numFmtId="0" fontId="17" fillId="2" borderId="32" xfId="1" applyFont="1" applyFill="1" applyBorder="1" applyAlignment="1">
      <alignment horizontal="center" vertical="center"/>
    </xf>
    <xf numFmtId="0" fontId="17" fillId="2" borderId="63" xfId="1" applyFont="1" applyFill="1" applyBorder="1" applyAlignment="1">
      <alignment horizontal="center" vertical="center"/>
    </xf>
    <xf numFmtId="0" fontId="17" fillId="2" borderId="64" xfId="1" applyFont="1" applyFill="1" applyBorder="1" applyAlignment="1">
      <alignment vertical="center"/>
    </xf>
    <xf numFmtId="0" fontId="17" fillId="2" borderId="31" xfId="1" applyFont="1" applyFill="1" applyBorder="1" applyAlignment="1">
      <alignment horizontal="center" vertical="center" wrapText="1"/>
    </xf>
    <xf numFmtId="0" fontId="15" fillId="2" borderId="35" xfId="1" applyFont="1" applyFill="1" applyBorder="1" applyAlignment="1">
      <alignment horizontal="center" vertical="center"/>
    </xf>
    <xf numFmtId="166" fontId="18" fillId="4" borderId="57" xfId="1" applyNumberFormat="1" applyFont="1" applyFill="1" applyBorder="1" applyAlignment="1" applyProtection="1">
      <alignment horizontal="center" vertical="center"/>
      <protection locked="0"/>
    </xf>
    <xf numFmtId="2" fontId="15" fillId="2" borderId="38" xfId="1" applyNumberFormat="1" applyFont="1" applyBorder="1" applyAlignment="1">
      <alignment horizontal="center" vertical="center"/>
    </xf>
    <xf numFmtId="10" fontId="15" fillId="2" borderId="39" xfId="1" applyNumberFormat="1" applyFont="1" applyBorder="1" applyAlignment="1" applyProtection="1">
      <alignment horizontal="center" vertical="center"/>
    </xf>
    <xf numFmtId="2" fontId="15" fillId="2" borderId="57" xfId="1" applyNumberFormat="1" applyFont="1" applyBorder="1" applyAlignment="1">
      <alignment horizontal="center" vertical="center"/>
    </xf>
    <xf numFmtId="10" fontId="15" fillId="2" borderId="58" xfId="1" applyNumberFormat="1" applyFont="1" applyBorder="1" applyAlignment="1" applyProtection="1">
      <alignment horizontal="center" vertical="center"/>
    </xf>
    <xf numFmtId="0" fontId="15" fillId="2" borderId="59" xfId="1" applyFont="1" applyFill="1" applyBorder="1" applyAlignment="1">
      <alignment horizontal="center" vertical="center"/>
    </xf>
    <xf numFmtId="166" fontId="18" fillId="4" borderId="60" xfId="1" applyNumberFormat="1" applyFont="1" applyFill="1" applyBorder="1" applyAlignment="1" applyProtection="1">
      <alignment horizontal="center" vertical="center"/>
      <protection locked="0"/>
    </xf>
    <xf numFmtId="2" fontId="15" fillId="2" borderId="60" xfId="1" applyNumberFormat="1" applyFont="1" applyBorder="1" applyAlignment="1">
      <alignment horizontal="center" vertical="center"/>
    </xf>
    <xf numFmtId="10" fontId="15" fillId="2" borderId="61" xfId="1" applyNumberFormat="1" applyFont="1" applyBorder="1" applyAlignment="1" applyProtection="1">
      <alignment horizontal="center" vertical="center"/>
    </xf>
    <xf numFmtId="2" fontId="15" fillId="2" borderId="36" xfId="1" applyNumberFormat="1" applyFont="1" applyBorder="1" applyAlignment="1">
      <alignment horizontal="center" vertical="center"/>
    </xf>
    <xf numFmtId="166" fontId="17" fillId="2" borderId="0" xfId="1" applyNumberFormat="1" applyFont="1" applyFill="1" applyBorder="1" applyAlignment="1">
      <alignment horizontal="center" vertical="center"/>
    </xf>
    <xf numFmtId="166" fontId="15" fillId="2" borderId="24" xfId="1" quotePrefix="1" applyNumberFormat="1" applyFont="1" applyBorder="1" applyAlignment="1">
      <alignment horizontal="right" vertical="center"/>
    </xf>
    <xf numFmtId="10" fontId="18" fillId="8" borderId="47" xfId="1" applyNumberFormat="1" applyFont="1" applyFill="1" applyBorder="1" applyAlignment="1">
      <alignment horizontal="center" vertical="center"/>
    </xf>
    <xf numFmtId="0" fontId="15" fillId="2" borderId="35" xfId="1" applyFont="1" applyBorder="1" applyAlignment="1">
      <alignment vertical="center"/>
    </xf>
    <xf numFmtId="0" fontId="15" fillId="2" borderId="28" xfId="1" applyFont="1" applyBorder="1" applyAlignment="1">
      <alignment vertical="center"/>
    </xf>
    <xf numFmtId="10" fontId="18" fillId="7" borderId="47" xfId="1" applyNumberFormat="1" applyFont="1" applyFill="1" applyBorder="1" applyAlignment="1">
      <alignment horizontal="center" vertical="center"/>
    </xf>
    <xf numFmtId="0" fontId="15" fillId="2" borderId="0" xfId="1" applyFont="1" applyBorder="1"/>
    <xf numFmtId="0" fontId="15" fillId="2" borderId="49" xfId="1" applyFont="1" applyBorder="1" applyAlignment="1">
      <alignment vertical="center"/>
    </xf>
    <xf numFmtId="0" fontId="15" fillId="2" borderId="65" xfId="1" applyFont="1" applyBorder="1" applyAlignment="1">
      <alignment horizontal="center" vertical="center"/>
    </xf>
    <xf numFmtId="0" fontId="15" fillId="2" borderId="66" xfId="1" applyFont="1" applyBorder="1" applyAlignment="1">
      <alignment horizontal="right" vertical="center"/>
    </xf>
    <xf numFmtId="0" fontId="18" fillId="8" borderId="18" xfId="1" applyFont="1" applyFill="1" applyBorder="1" applyAlignment="1">
      <alignment horizontal="center" vertical="center"/>
    </xf>
    <xf numFmtId="0" fontId="12" fillId="2" borderId="19" xfId="1" applyFont="1" applyFill="1" applyBorder="1" applyAlignment="1">
      <alignment horizontal="left" vertical="center" wrapText="1"/>
    </xf>
    <xf numFmtId="0" fontId="15" fillId="2" borderId="19" xfId="1" applyFont="1" applyBorder="1" applyAlignment="1">
      <alignment vertical="center"/>
    </xf>
    <xf numFmtId="0" fontId="15" fillId="2" borderId="20" xfId="1" applyFont="1" applyBorder="1" applyAlignment="1">
      <alignment horizontal="center" vertical="center"/>
    </xf>
    <xf numFmtId="0" fontId="17" fillId="2" borderId="0" xfId="1" applyFont="1" applyBorder="1" applyAlignment="1">
      <alignment horizontal="right" vertical="center"/>
    </xf>
    <xf numFmtId="0" fontId="15" fillId="2" borderId="21" xfId="1" quotePrefix="1" applyFont="1" applyBorder="1" applyAlignment="1" applyProtection="1">
      <alignment vertical="center"/>
      <protection locked="0"/>
    </xf>
    <xf numFmtId="0" fontId="15" fillId="2" borderId="21" xfId="1" quotePrefix="1" applyFont="1" applyBorder="1" applyAlignment="1">
      <alignment vertical="center"/>
    </xf>
    <xf numFmtId="0" fontId="15" fillId="2" borderId="21" xfId="1" applyFont="1" applyBorder="1" applyAlignment="1">
      <alignment vertical="center"/>
    </xf>
    <xf numFmtId="0" fontId="17" fillId="2" borderId="22" xfId="1" applyFont="1" applyBorder="1" applyAlignment="1" applyProtection="1">
      <alignment vertical="center"/>
      <protection locked="0"/>
    </xf>
    <xf numFmtId="0" fontId="17" fillId="2" borderId="22" xfId="1" applyFont="1" applyBorder="1" applyAlignment="1">
      <alignment vertical="center"/>
    </xf>
    <xf numFmtId="0" fontId="15" fillId="2" borderId="22" xfId="1" applyFont="1" applyBorder="1" applyAlignment="1">
      <alignment vertical="center"/>
    </xf>
    <xf numFmtId="0" fontId="26" fillId="3" borderId="67" xfId="0" applyFont="1" applyFill="1" applyBorder="1" applyAlignment="1" applyProtection="1">
      <alignment horizontal="center"/>
      <protection locked="0"/>
    </xf>
    <xf numFmtId="2" fontId="26" fillId="3" borderId="67" xfId="0" applyNumberFormat="1" applyFont="1" applyFill="1" applyBorder="1" applyAlignment="1" applyProtection="1">
      <alignment horizontal="center"/>
      <protection locked="0"/>
    </xf>
    <xf numFmtId="2" fontId="26" fillId="3" borderId="68" xfId="0" applyNumberFormat="1" applyFont="1" applyFill="1" applyBorder="1" applyAlignment="1" applyProtection="1">
      <alignment horizontal="center"/>
      <protection locked="0"/>
    </xf>
    <xf numFmtId="0" fontId="26" fillId="3" borderId="69" xfId="0" applyFont="1" applyFill="1" applyBorder="1" applyAlignment="1" applyProtection="1">
      <alignment horizontal="center"/>
      <protection locked="0"/>
    </xf>
    <xf numFmtId="2" fontId="26" fillId="3" borderId="69" xfId="0" applyNumberFormat="1" applyFont="1" applyFill="1" applyBorder="1" applyAlignment="1" applyProtection="1">
      <alignment horizontal="center"/>
      <protection locked="0"/>
    </xf>
    <xf numFmtId="167" fontId="5" fillId="2" borderId="15" xfId="1" applyNumberFormat="1" applyFont="1" applyBorder="1" applyAlignment="1">
      <alignment horizontal="center" vertical="center"/>
    </xf>
    <xf numFmtId="167" fontId="5" fillId="2" borderId="16" xfId="1" applyNumberFormat="1" applyFont="1" applyBorder="1" applyAlignment="1">
      <alignment horizontal="center" vertical="center"/>
    </xf>
    <xf numFmtId="0" fontId="3" fillId="2" borderId="10" xfId="1" applyFont="1" applyBorder="1" applyAlignment="1">
      <alignment horizontal="center" wrapText="1"/>
    </xf>
    <xf numFmtId="0" fontId="3" fillId="2" borderId="11" xfId="1" applyFont="1" applyBorder="1" applyAlignment="1">
      <alignment horizontal="center" wrapText="1"/>
    </xf>
    <xf numFmtId="0" fontId="3" fillId="2" borderId="12" xfId="1" applyFont="1" applyBorder="1" applyAlignment="1">
      <alignment horizontal="center" wrapText="1"/>
    </xf>
    <xf numFmtId="0" fontId="4" fillId="2" borderId="0" xfId="1" applyFont="1" applyAlignment="1">
      <alignment horizontal="center"/>
    </xf>
    <xf numFmtId="0" fontId="5" fillId="2" borderId="0" xfId="1" applyFont="1" applyAlignment="1">
      <alignment horizontal="right"/>
    </xf>
    <xf numFmtId="170" fontId="8" fillId="2" borderId="0" xfId="1" applyNumberFormat="1" applyFont="1" applyAlignment="1">
      <alignment horizontal="center"/>
    </xf>
    <xf numFmtId="0" fontId="11" fillId="2" borderId="10" xfId="1" applyFont="1" applyBorder="1" applyAlignment="1">
      <alignment horizontal="center"/>
    </xf>
    <xf numFmtId="0" fontId="11" fillId="2" borderId="11" xfId="1" applyFont="1" applyBorder="1" applyAlignment="1">
      <alignment horizontal="center"/>
    </xf>
    <xf numFmtId="0" fontId="11" fillId="2" borderId="12" xfId="1" applyFont="1" applyBorder="1" applyAlignment="1">
      <alignment horizontal="center"/>
    </xf>
    <xf numFmtId="0" fontId="13" fillId="2" borderId="0" xfId="1" quotePrefix="1" applyFont="1" applyAlignment="1">
      <alignment horizontal="center"/>
    </xf>
    <xf numFmtId="0" fontId="12" fillId="2" borderId="10" xfId="1" applyFont="1" applyFill="1" applyBorder="1" applyAlignment="1">
      <alignment horizontal="justify" vertical="center" wrapText="1"/>
    </xf>
    <xf numFmtId="0" fontId="12" fillId="2" borderId="11" xfId="1" applyFont="1" applyFill="1" applyBorder="1" applyAlignment="1">
      <alignment horizontal="justify" vertical="center" wrapText="1"/>
    </xf>
    <xf numFmtId="0" fontId="12" fillId="2" borderId="12" xfId="1" applyFont="1" applyFill="1" applyBorder="1" applyAlignment="1">
      <alignment horizontal="justify" vertical="center" wrapText="1"/>
    </xf>
    <xf numFmtId="0" fontId="12" fillId="2" borderId="10" xfId="1" applyFont="1" applyBorder="1" applyAlignment="1">
      <alignment horizontal="center" vertical="center"/>
    </xf>
    <xf numFmtId="0" fontId="12" fillId="2" borderId="11" xfId="1" applyFont="1" applyBorder="1" applyAlignment="1">
      <alignment horizontal="center" vertical="center"/>
    </xf>
    <xf numFmtId="0" fontId="12" fillId="2" borderId="12" xfId="1" applyFont="1" applyBorder="1" applyAlignment="1">
      <alignment horizontal="center" vertical="center"/>
    </xf>
    <xf numFmtId="0" fontId="16" fillId="2" borderId="20" xfId="1" applyFont="1" applyBorder="1" applyAlignment="1">
      <alignment horizontal="center" vertical="center"/>
    </xf>
    <xf numFmtId="0" fontId="18" fillId="4" borderId="0" xfId="1" applyFont="1" applyFill="1" applyAlignment="1" applyProtection="1">
      <alignment horizontal="left" vertical="center"/>
      <protection locked="0"/>
    </xf>
    <xf numFmtId="0" fontId="19" fillId="4" borderId="0" xfId="1" applyFont="1" applyFill="1" applyAlignment="1" applyProtection="1">
      <alignment horizontal="left" vertical="center"/>
      <protection locked="0"/>
    </xf>
    <xf numFmtId="0" fontId="12" fillId="2" borderId="30" xfId="1" applyFont="1" applyFill="1" applyBorder="1" applyAlignment="1">
      <alignment horizontal="left" vertical="center" wrapText="1"/>
    </xf>
    <xf numFmtId="0" fontId="12" fillId="2" borderId="31" xfId="1" applyFont="1" applyFill="1" applyBorder="1" applyAlignment="1">
      <alignment horizontal="left" vertical="center" wrapText="1"/>
    </xf>
    <xf numFmtId="0" fontId="12" fillId="2" borderId="49" xfId="1" applyFont="1" applyFill="1" applyBorder="1" applyAlignment="1">
      <alignment horizontal="left" vertical="center" wrapText="1"/>
    </xf>
    <xf numFmtId="0" fontId="12" fillId="2" borderId="50" xfId="1" applyFont="1" applyFill="1" applyBorder="1" applyAlignment="1">
      <alignment horizontal="left" vertical="center" wrapText="1"/>
    </xf>
    <xf numFmtId="0" fontId="17" fillId="2" borderId="0" xfId="1" quotePrefix="1" applyFont="1" applyBorder="1" applyAlignment="1">
      <alignment horizontal="center" vertical="center"/>
    </xf>
    <xf numFmtId="0" fontId="12" fillId="2" borderId="10" xfId="1" applyFont="1" applyFill="1" applyBorder="1" applyAlignment="1">
      <alignment horizontal="left" vertical="center" wrapText="1"/>
    </xf>
    <xf numFmtId="0" fontId="12" fillId="2" borderId="11" xfId="1" applyFont="1" applyFill="1" applyBorder="1" applyAlignment="1">
      <alignment horizontal="left" vertical="center" wrapText="1"/>
    </xf>
    <xf numFmtId="0" fontId="12" fillId="2" borderId="12" xfId="1" applyFont="1" applyFill="1" applyBorder="1" applyAlignment="1">
      <alignment horizontal="left" vertical="center" wrapText="1"/>
    </xf>
    <xf numFmtId="0" fontId="17" fillId="2" borderId="32" xfId="1" applyFont="1" applyBorder="1" applyAlignment="1">
      <alignment horizontal="center" vertical="center"/>
    </xf>
    <xf numFmtId="0" fontId="17" fillId="2" borderId="33" xfId="1" applyFont="1" applyBorder="1" applyAlignment="1">
      <alignment horizontal="center" vertical="center"/>
    </xf>
    <xf numFmtId="0" fontId="17" fillId="2" borderId="34" xfId="1" applyFont="1" applyBorder="1" applyAlignment="1">
      <alignment horizontal="center" vertical="center"/>
    </xf>
    <xf numFmtId="0" fontId="17" fillId="2" borderId="20" xfId="1" applyFont="1" applyBorder="1" applyAlignment="1">
      <alignment horizontal="center" vertical="center"/>
    </xf>
    <xf numFmtId="0" fontId="17" fillId="2" borderId="0" xfId="1" applyFont="1" applyBorder="1" applyAlignment="1">
      <alignment horizontal="center" vertical="center"/>
    </xf>
    <xf numFmtId="0" fontId="17" fillId="2" borderId="19" xfId="1" applyFont="1" applyBorder="1" applyAlignment="1">
      <alignment horizontal="center" vertical="center"/>
    </xf>
    <xf numFmtId="2" fontId="1" fillId="3" borderId="4" xfId="3" applyNumberFormat="1" applyFont="1" applyFill="1" applyBorder="1" applyAlignment="1" applyProtection="1">
      <alignment horizontal="center" vertical="center"/>
      <protection locked="0"/>
    </xf>
    <xf numFmtId="2" fontId="1" fillId="3" borderId="9" xfId="3" applyNumberFormat="1" applyFont="1" applyFill="1" applyBorder="1" applyAlignment="1" applyProtection="1">
      <alignment horizontal="center" vertical="center"/>
      <protection locked="0"/>
    </xf>
    <xf numFmtId="2" fontId="1" fillId="3" borderId="6" xfId="3" applyNumberFormat="1" applyFont="1" applyFill="1" applyBorder="1" applyAlignment="1" applyProtection="1">
      <alignment horizontal="center" vertical="center"/>
      <protection locked="0"/>
    </xf>
    <xf numFmtId="0" fontId="17" fillId="2" borderId="49" xfId="1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3" xfId="3"/>
    <cellStyle name="Percent 2" xfId="2"/>
  </cellStyles>
  <dxfs count="4"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  <dxf>
      <font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1819275</xdr:colOff>
      <xdr:row>9</xdr:row>
      <xdr:rowOff>63500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48450" cy="152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1524000</xdr:colOff>
      <xdr:row>13</xdr:row>
      <xdr:rowOff>1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10286999" cy="2228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28574</xdr:rowOff>
    </xdr:from>
    <xdr:to>
      <xdr:col>7</xdr:col>
      <xdr:colOff>2667000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28574"/>
          <a:ext cx="20793075" cy="34829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y/Desktop/NIRCIP%20TABL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SST"/>
      <sheetName val="Component 1"/>
    </sheetNames>
    <sheetDataSet>
      <sheetData sheetId="0">
        <row r="46">
          <cell r="C46">
            <v>751.05999999999983</v>
          </cell>
        </row>
      </sheetData>
      <sheetData sheetId="1"/>
      <sheetData sheetId="2">
        <row r="18">
          <cell r="B18" t="str">
            <v>NIRCIP TABLETS</v>
          </cell>
        </row>
        <row r="19">
          <cell r="B19" t="str">
            <v>NDQD201502069</v>
          </cell>
        </row>
        <row r="20">
          <cell r="B20" t="str">
            <v>Ciprofloxacin</v>
          </cell>
        </row>
        <row r="21">
          <cell r="B21" t="str">
            <v>Each film coated tablet contains Ciprofloxacin Hydrochloride equiv to Ciprofloxacin 500mg</v>
          </cell>
        </row>
        <row r="22">
          <cell r="B22" t="str">
            <v>12th march 2015</v>
          </cell>
        </row>
        <row r="23">
          <cell r="B23" t="str">
            <v>24th feb 2015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G54"/>
  <sheetViews>
    <sheetView view="pageBreakPreview" topLeftCell="A38" zoomScaleNormal="100" zoomScaleSheetLayoutView="100" workbookViewId="0">
      <selection activeCell="C34" sqref="C34"/>
    </sheetView>
  </sheetViews>
  <sheetFormatPr defaultRowHeight="12.75" x14ac:dyDescent="0.2"/>
  <cols>
    <col min="1" max="1" width="15.5703125" style="1" bestFit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/>
    <col min="6" max="6" width="27.85546875" style="1" customWidth="1"/>
    <col min="7" max="7" width="12.28515625" style="1" bestFit="1" customWidth="1"/>
    <col min="8" max="16384" width="9.140625" style="1"/>
  </cols>
  <sheetData>
    <row r="10" spans="1:7" ht="13.5" thickBot="1" x14ac:dyDescent="0.25"/>
    <row r="11" spans="1:7" ht="13.5" customHeight="1" thickBot="1" x14ac:dyDescent="0.3">
      <c r="A11" s="283" t="s">
        <v>0</v>
      </c>
      <c r="B11" s="284"/>
      <c r="C11" s="284"/>
      <c r="D11" s="284"/>
      <c r="E11" s="284"/>
      <c r="F11" s="285"/>
      <c r="G11" s="2"/>
    </row>
    <row r="12" spans="1:7" ht="16.5" x14ac:dyDescent="0.3">
      <c r="A12" s="286" t="s">
        <v>62</v>
      </c>
      <c r="B12" s="286"/>
      <c r="C12" s="286"/>
      <c r="D12" s="286"/>
      <c r="E12" s="286"/>
      <c r="F12" s="286"/>
      <c r="G12" s="3"/>
    </row>
    <row r="14" spans="1:7" ht="16.5" x14ac:dyDescent="0.3">
      <c r="A14" s="287" t="s">
        <v>2</v>
      </c>
      <c r="B14" s="287"/>
      <c r="C14" s="4" t="str">
        <f>'[1]Component 1'!B18</f>
        <v>NIRCIP TABLETS</v>
      </c>
    </row>
    <row r="15" spans="1:7" ht="16.5" x14ac:dyDescent="0.3">
      <c r="A15" s="287" t="s">
        <v>3</v>
      </c>
      <c r="B15" s="287"/>
      <c r="C15" s="4" t="str">
        <f>'[1]Component 1'!B19</f>
        <v>NDQD201502069</v>
      </c>
    </row>
    <row r="16" spans="1:7" ht="16.5" x14ac:dyDescent="0.3">
      <c r="A16" s="287" t="s">
        <v>5</v>
      </c>
      <c r="B16" s="287"/>
      <c r="C16" s="4" t="str">
        <f>'[1]Component 1'!B20</f>
        <v>Ciprofloxacin</v>
      </c>
    </row>
    <row r="17" spans="1:5" ht="16.5" x14ac:dyDescent="0.3">
      <c r="A17" s="287" t="s">
        <v>6</v>
      </c>
      <c r="B17" s="287"/>
      <c r="C17" s="4" t="str">
        <f>'[1]Component 1'!B21</f>
        <v>Each film coated tablet contains Ciprofloxacin Hydrochloride equiv to Ciprofloxacin 500mg</v>
      </c>
    </row>
    <row r="18" spans="1:5" ht="16.5" x14ac:dyDescent="0.3">
      <c r="A18" s="287" t="s">
        <v>7</v>
      </c>
      <c r="B18" s="287"/>
      <c r="C18" s="5" t="str">
        <f>'[1]Component 1'!B22</f>
        <v>12th march 2015</v>
      </c>
    </row>
    <row r="19" spans="1:5" ht="16.5" x14ac:dyDescent="0.3">
      <c r="A19" s="287" t="s">
        <v>8</v>
      </c>
      <c r="B19" s="287"/>
      <c r="C19" s="5" t="str">
        <f>'[1]Component 1'!B23</f>
        <v>24th feb 2015</v>
      </c>
    </row>
    <row r="20" spans="1:5" ht="16.5" x14ac:dyDescent="0.3">
      <c r="A20" s="6"/>
      <c r="B20" s="6"/>
      <c r="C20" s="7"/>
    </row>
    <row r="21" spans="1:5" ht="16.5" x14ac:dyDescent="0.3">
      <c r="A21" s="286" t="s">
        <v>9</v>
      </c>
      <c r="B21" s="286"/>
      <c r="C21" s="8" t="s">
        <v>63</v>
      </c>
      <c r="D21" s="9"/>
    </row>
    <row r="22" spans="1:5" ht="15.75" thickBot="1" x14ac:dyDescent="0.35">
      <c r="A22" s="288"/>
      <c r="B22" s="288"/>
      <c r="C22" s="10"/>
      <c r="D22" s="288"/>
      <c r="E22" s="288"/>
    </row>
    <row r="23" spans="1:5" ht="33.75" thickBot="1" x14ac:dyDescent="0.35">
      <c r="C23" s="11" t="s">
        <v>64</v>
      </c>
      <c r="D23" s="12" t="s">
        <v>65</v>
      </c>
      <c r="E23" s="13"/>
    </row>
    <row r="24" spans="1:5" ht="15.75" x14ac:dyDescent="0.25">
      <c r="C24" s="14">
        <v>755.5</v>
      </c>
      <c r="D24" s="15">
        <f t="shared" ref="D24:D43" si="0">(C24-$C$46)/$C$46</f>
        <v>5.9116448752432153E-3</v>
      </c>
      <c r="E24" s="16"/>
    </row>
    <row r="25" spans="1:5" ht="15.75" x14ac:dyDescent="0.25">
      <c r="C25" s="14">
        <v>765.1</v>
      </c>
      <c r="D25" s="17">
        <f t="shared" si="0"/>
        <v>1.8693579740633497E-2</v>
      </c>
      <c r="E25" s="16"/>
    </row>
    <row r="26" spans="1:5" ht="15.75" x14ac:dyDescent="0.25">
      <c r="C26" s="14">
        <v>745.3</v>
      </c>
      <c r="D26" s="17">
        <f t="shared" si="0"/>
        <v>-7.6691609192339871E-3</v>
      </c>
      <c r="E26" s="16"/>
    </row>
    <row r="27" spans="1:5" ht="15.75" x14ac:dyDescent="0.25">
      <c r="C27" s="14">
        <v>770.2</v>
      </c>
      <c r="D27" s="17">
        <f t="shared" si="0"/>
        <v>2.5483982637872098E-2</v>
      </c>
      <c r="E27" s="16"/>
    </row>
    <row r="28" spans="1:5" ht="15.75" x14ac:dyDescent="0.25">
      <c r="C28" s="14">
        <v>748.4</v>
      </c>
      <c r="D28" s="17">
        <f t="shared" si="0"/>
        <v>-3.5416611189516885E-3</v>
      </c>
      <c r="E28" s="16"/>
    </row>
    <row r="29" spans="1:5" ht="15.75" x14ac:dyDescent="0.25">
      <c r="C29" s="14">
        <v>767.8</v>
      </c>
      <c r="D29" s="17">
        <f t="shared" si="0"/>
        <v>2.2288498921524413E-2</v>
      </c>
      <c r="E29" s="16"/>
    </row>
    <row r="30" spans="1:5" ht="15.75" x14ac:dyDescent="0.25">
      <c r="C30" s="14">
        <v>755.8</v>
      </c>
      <c r="D30" s="17">
        <f t="shared" si="0"/>
        <v>6.3110803397866001E-3</v>
      </c>
      <c r="E30" s="16"/>
    </row>
    <row r="31" spans="1:5" ht="15.75" x14ac:dyDescent="0.25">
      <c r="C31" s="14">
        <v>747.2</v>
      </c>
      <c r="D31" s="17">
        <f t="shared" si="0"/>
        <v>-5.1394029771253793E-3</v>
      </c>
      <c r="E31" s="16"/>
    </row>
    <row r="32" spans="1:5" ht="15.75" x14ac:dyDescent="0.25">
      <c r="C32" s="14">
        <v>754.1</v>
      </c>
      <c r="D32" s="17">
        <f t="shared" si="0"/>
        <v>4.0476127073738339E-3</v>
      </c>
      <c r="E32" s="16"/>
    </row>
    <row r="33" spans="1:7" ht="15.75" x14ac:dyDescent="0.25">
      <c r="C33" s="14">
        <v>759.6</v>
      </c>
      <c r="D33" s="17">
        <f t="shared" si="0"/>
        <v>1.1370596224003665E-2</v>
      </c>
      <c r="E33" s="16"/>
    </row>
    <row r="34" spans="1:7" ht="15.75" x14ac:dyDescent="0.25">
      <c r="C34" s="14">
        <v>731.6</v>
      </c>
      <c r="D34" s="17">
        <f t="shared" si="0"/>
        <v>-2.5910047133384569E-2</v>
      </c>
      <c r="E34" s="16"/>
    </row>
    <row r="35" spans="1:7" ht="15.75" x14ac:dyDescent="0.25">
      <c r="C35" s="14">
        <v>738</v>
      </c>
      <c r="D35" s="17">
        <f t="shared" si="0"/>
        <v>-1.738875722312443E-2</v>
      </c>
      <c r="E35" s="16"/>
    </row>
    <row r="36" spans="1:7" ht="15.75" x14ac:dyDescent="0.25">
      <c r="C36" s="14">
        <v>756.7</v>
      </c>
      <c r="D36" s="17">
        <f t="shared" si="0"/>
        <v>7.509386733417057E-3</v>
      </c>
      <c r="E36" s="16"/>
    </row>
    <row r="37" spans="1:7" ht="15.75" x14ac:dyDescent="0.25">
      <c r="C37" s="14">
        <v>751.8</v>
      </c>
      <c r="D37" s="17">
        <f t="shared" si="0"/>
        <v>9.8527414587399535E-4</v>
      </c>
      <c r="E37" s="16"/>
    </row>
    <row r="38" spans="1:7" ht="15.75" x14ac:dyDescent="0.25">
      <c r="C38" s="14">
        <v>754.3</v>
      </c>
      <c r="D38" s="17">
        <f t="shared" si="0"/>
        <v>4.3139030170693737E-3</v>
      </c>
      <c r="E38" s="16"/>
    </row>
    <row r="39" spans="1:7" ht="15.75" x14ac:dyDescent="0.25">
      <c r="C39" s="14">
        <v>738.3</v>
      </c>
      <c r="D39" s="17">
        <f t="shared" si="0"/>
        <v>-1.6989321758581047E-2</v>
      </c>
      <c r="E39" s="16"/>
    </row>
    <row r="40" spans="1:7" ht="15.75" x14ac:dyDescent="0.25">
      <c r="C40" s="14">
        <v>752.8</v>
      </c>
      <c r="D40" s="17">
        <f t="shared" si="0"/>
        <v>2.3167256943521465E-3</v>
      </c>
      <c r="E40" s="16"/>
    </row>
    <row r="41" spans="1:7" ht="15.75" x14ac:dyDescent="0.25">
      <c r="C41" s="14">
        <v>757.5</v>
      </c>
      <c r="D41" s="17">
        <f t="shared" si="0"/>
        <v>8.5745479721995171E-3</v>
      </c>
      <c r="E41" s="16"/>
    </row>
    <row r="42" spans="1:7" ht="15.75" x14ac:dyDescent="0.25">
      <c r="C42" s="14">
        <v>756.4</v>
      </c>
      <c r="D42" s="17">
        <f t="shared" si="0"/>
        <v>7.1099512688735213E-3</v>
      </c>
      <c r="E42" s="16"/>
    </row>
    <row r="43" spans="1:7" ht="16.5" thickBot="1" x14ac:dyDescent="0.3">
      <c r="C43" s="18">
        <v>714.8</v>
      </c>
      <c r="D43" s="19">
        <f t="shared" si="0"/>
        <v>-4.8278433147817601E-2</v>
      </c>
      <c r="E43" s="16"/>
    </row>
    <row r="44" spans="1:7" ht="16.5" thickBot="1" x14ac:dyDescent="0.3">
      <c r="C44" s="20"/>
      <c r="D44" s="16"/>
      <c r="E44" s="21"/>
    </row>
    <row r="45" spans="1:7" ht="16.5" thickBot="1" x14ac:dyDescent="0.3">
      <c r="B45" s="22" t="s">
        <v>66</v>
      </c>
      <c r="C45" s="23">
        <f>SUM(C24:C44)</f>
        <v>15021.199999999997</v>
      </c>
      <c r="D45" s="24"/>
      <c r="E45" s="20"/>
    </row>
    <row r="46" spans="1:7" ht="17.25" thickBot="1" x14ac:dyDescent="0.25">
      <c r="B46" s="22" t="s">
        <v>67</v>
      </c>
      <c r="C46" s="25">
        <f>AVERAGE(C24:C44)</f>
        <v>751.05999999999983</v>
      </c>
      <c r="E46" s="26"/>
    </row>
    <row r="47" spans="1:7" ht="17.25" thickBot="1" x14ac:dyDescent="0.35">
      <c r="A47" s="4"/>
      <c r="B47" s="27"/>
      <c r="D47" s="28"/>
      <c r="E47" s="26"/>
    </row>
    <row r="48" spans="1:7" ht="33.75" thickBot="1" x14ac:dyDescent="0.35">
      <c r="B48" s="29" t="s">
        <v>67</v>
      </c>
      <c r="C48" s="12" t="s">
        <v>68</v>
      </c>
      <c r="D48" s="30"/>
      <c r="G48" s="28"/>
    </row>
    <row r="49" spans="1:6" ht="17.25" thickBot="1" x14ac:dyDescent="0.35">
      <c r="B49" s="281">
        <f>C46</f>
        <v>751.05999999999983</v>
      </c>
      <c r="C49" s="31">
        <f>-IF(C46&lt;=80,10%,IF(C46&lt;250,7.5%,5%))</f>
        <v>-0.05</v>
      </c>
      <c r="D49" s="32">
        <f>IF(C46&lt;=80,C46*0.9,IF(C46&lt;250,C46*0.925,C46*0.95))</f>
        <v>713.50699999999983</v>
      </c>
    </row>
    <row r="50" spans="1:6" ht="17.25" thickBot="1" x14ac:dyDescent="0.35">
      <c r="B50" s="282"/>
      <c r="C50" s="33">
        <f>IF(C46&lt;=80, 10%, IF(C46&lt;250, 7.5%, 5%))</f>
        <v>0.05</v>
      </c>
      <c r="D50" s="32">
        <f>IF(C46&lt;=80, C46*1.1, IF(C46&lt;250, C46*1.075, C46*1.05))</f>
        <v>788.61299999999983</v>
      </c>
    </row>
    <row r="51" spans="1:6" ht="16.5" thickBot="1" x14ac:dyDescent="0.3">
      <c r="A51" s="34"/>
      <c r="B51" s="35"/>
      <c r="C51" s="4"/>
      <c r="D51" s="36"/>
      <c r="E51" s="4"/>
      <c r="F51" s="9"/>
    </row>
    <row r="52" spans="1:6" ht="16.5" x14ac:dyDescent="0.3">
      <c r="A52" s="4"/>
      <c r="B52" s="37" t="s">
        <v>57</v>
      </c>
      <c r="C52" s="37"/>
      <c r="D52" s="38" t="s">
        <v>58</v>
      </c>
      <c r="E52" s="39"/>
      <c r="F52" s="38" t="s">
        <v>59</v>
      </c>
    </row>
    <row r="53" spans="1:6" ht="34.5" customHeight="1" x14ac:dyDescent="0.3">
      <c r="A53" s="40" t="s">
        <v>60</v>
      </c>
      <c r="B53" s="41"/>
      <c r="C53" s="42"/>
      <c r="D53" s="41"/>
      <c r="E53" s="43"/>
      <c r="F53" s="44"/>
    </row>
    <row r="54" spans="1:6" ht="34.5" customHeight="1" x14ac:dyDescent="0.3">
      <c r="A54" s="40" t="s">
        <v>61</v>
      </c>
      <c r="B54" s="45"/>
      <c r="C54" s="46"/>
      <c r="D54" s="45"/>
      <c r="E54" s="43"/>
      <c r="F54" s="47"/>
    </row>
  </sheetData>
  <sheetProtection password="AD9C" sheet="1" objects="1" scenarios="1" formatCells="0" formatColumn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:D44">
    <cfRule type="cellIs" dxfId="3" priority="1" stopIfTrue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3:I68"/>
  <sheetViews>
    <sheetView view="pageBreakPreview" topLeftCell="A55" zoomScaleSheetLayoutView="100" workbookViewId="0">
      <selection activeCell="C44" sqref="C44"/>
    </sheetView>
  </sheetViews>
  <sheetFormatPr defaultRowHeight="13.5" x14ac:dyDescent="0.25"/>
  <cols>
    <col min="1" max="1" width="27.5703125" style="48" bestFit="1" customWidth="1"/>
    <col min="2" max="2" width="20.42578125" style="48" customWidth="1"/>
    <col min="3" max="3" width="31.85546875" style="48" customWidth="1"/>
    <col min="4" max="4" width="25.85546875" style="48" bestFit="1" customWidth="1"/>
    <col min="5" max="5" width="25.7109375" style="48" bestFit="1" customWidth="1"/>
    <col min="6" max="6" width="23.140625" style="48" customWidth="1"/>
    <col min="7" max="7" width="28.42578125" style="48" customWidth="1"/>
    <col min="8" max="8" width="21.5703125" style="48" customWidth="1"/>
    <col min="9" max="16384" width="9.140625" style="48"/>
  </cols>
  <sheetData>
    <row r="13" spans="1:9" x14ac:dyDescent="0.25">
      <c r="F13" s="49"/>
      <c r="G13" s="49"/>
      <c r="H13" s="49"/>
      <c r="I13" s="49"/>
    </row>
    <row r="14" spans="1:9" ht="15.75" thickBot="1" x14ac:dyDescent="0.35">
      <c r="A14" s="50"/>
      <c r="B14" s="49"/>
      <c r="C14" s="51"/>
      <c r="D14" s="49"/>
      <c r="F14" s="52"/>
      <c r="G14" s="49"/>
      <c r="H14" s="49"/>
      <c r="I14" s="49"/>
    </row>
    <row r="15" spans="1:9" ht="19.5" thickBot="1" x14ac:dyDescent="0.35">
      <c r="A15" s="289" t="s">
        <v>0</v>
      </c>
      <c r="B15" s="290"/>
      <c r="C15" s="290"/>
      <c r="D15" s="290"/>
      <c r="E15" s="290"/>
      <c r="F15" s="291"/>
      <c r="G15" s="53"/>
      <c r="H15" s="53"/>
      <c r="I15" s="49"/>
    </row>
    <row r="16" spans="1:9" ht="20.100000000000001" customHeight="1" x14ac:dyDescent="0.3">
      <c r="A16" s="292" t="s">
        <v>69</v>
      </c>
      <c r="B16" s="292"/>
      <c r="C16" s="292"/>
      <c r="D16" s="292"/>
      <c r="E16" s="292"/>
      <c r="F16" s="49"/>
      <c r="G16" s="49"/>
      <c r="H16" s="49"/>
      <c r="I16" s="49"/>
    </row>
    <row r="17" spans="1:9" ht="20.100000000000001" customHeight="1" x14ac:dyDescent="0.3">
      <c r="A17" s="6" t="s">
        <v>2</v>
      </c>
      <c r="B17" s="54" t="str">
        <f>'Component 1'!B18</f>
        <v>NIRCIP TABLETS</v>
      </c>
      <c r="C17" s="55"/>
      <c r="D17" s="55"/>
      <c r="E17" s="55"/>
      <c r="F17" s="49"/>
      <c r="G17" s="49"/>
      <c r="H17" s="49"/>
      <c r="I17" s="49"/>
    </row>
    <row r="18" spans="1:9" ht="20.100000000000001" customHeight="1" x14ac:dyDescent="0.3">
      <c r="A18" s="6" t="s">
        <v>3</v>
      </c>
      <c r="B18" s="54" t="str">
        <f>'Component 1'!B19</f>
        <v>NDQD201502069</v>
      </c>
      <c r="C18" s="55"/>
      <c r="D18" s="55"/>
      <c r="E18" s="55"/>
      <c r="F18" s="49"/>
      <c r="G18" s="49"/>
      <c r="H18" s="49"/>
      <c r="I18" s="49"/>
    </row>
    <row r="19" spans="1:9" ht="20.100000000000001" customHeight="1" x14ac:dyDescent="0.3">
      <c r="A19" s="6" t="s">
        <v>5</v>
      </c>
      <c r="B19" s="54" t="str">
        <f>'Component 1'!B20</f>
        <v>Ciprofloxacin</v>
      </c>
      <c r="C19" s="55"/>
      <c r="D19" s="55"/>
      <c r="E19" s="55"/>
      <c r="F19" s="49"/>
      <c r="G19" s="49"/>
      <c r="H19" s="49"/>
      <c r="I19" s="49"/>
    </row>
    <row r="20" spans="1:9" ht="20.100000000000001" customHeight="1" x14ac:dyDescent="0.3">
      <c r="A20" s="6" t="s">
        <v>6</v>
      </c>
      <c r="B20" s="54" t="str">
        <f>'Component 1'!B21</f>
        <v>Each film coated tablet contains Ciprofloxacin Hydrochloride equiv to Ciprofloxacin 500mg</v>
      </c>
      <c r="C20" s="55"/>
      <c r="D20" s="55"/>
      <c r="E20" s="55"/>
      <c r="F20" s="49"/>
      <c r="G20" s="49"/>
      <c r="H20" s="49"/>
      <c r="I20" s="49"/>
    </row>
    <row r="21" spans="1:9" ht="20.100000000000001" customHeight="1" x14ac:dyDescent="0.3">
      <c r="A21" s="6" t="s">
        <v>7</v>
      </c>
      <c r="B21" s="56" t="str">
        <f>'Component 1'!B22</f>
        <v>12th march 2015</v>
      </c>
      <c r="C21" s="55"/>
      <c r="D21" s="55"/>
      <c r="E21" s="55"/>
      <c r="F21" s="49"/>
      <c r="G21" s="49"/>
      <c r="H21" s="49"/>
      <c r="I21" s="49"/>
    </row>
    <row r="22" spans="1:9" ht="20.100000000000001" customHeight="1" x14ac:dyDescent="0.3">
      <c r="A22" s="6" t="s">
        <v>8</v>
      </c>
      <c r="B22" s="56" t="str">
        <f>'Component 1'!B23</f>
        <v>24th feb 2015</v>
      </c>
      <c r="C22" s="55"/>
      <c r="D22" s="55"/>
      <c r="E22" s="55"/>
      <c r="F22" s="49"/>
      <c r="G22" s="49"/>
      <c r="H22" s="49"/>
      <c r="I22" s="49"/>
    </row>
    <row r="23" spans="1:9" ht="20.100000000000001" customHeight="1" x14ac:dyDescent="0.3">
      <c r="A23" s="6"/>
      <c r="B23" s="56"/>
      <c r="C23" s="55"/>
      <c r="D23" s="55"/>
      <c r="E23" s="55"/>
      <c r="F23" s="49"/>
      <c r="G23" s="49"/>
      <c r="H23" s="49"/>
      <c r="I23" s="49"/>
    </row>
    <row r="24" spans="1:9" ht="16.5" x14ac:dyDescent="0.3">
      <c r="A24" s="57" t="s">
        <v>9</v>
      </c>
      <c r="B24" s="8" t="s">
        <v>70</v>
      </c>
      <c r="F24" s="49"/>
      <c r="G24" s="49"/>
      <c r="H24" s="49"/>
      <c r="I24" s="49"/>
    </row>
    <row r="25" spans="1:9" ht="16.5" x14ac:dyDescent="0.3">
      <c r="A25" s="58" t="s">
        <v>10</v>
      </c>
      <c r="B25" s="59" t="str">
        <f>'Component 1'!B26</f>
        <v>Ciprofloxacin Hydrochloride</v>
      </c>
      <c r="C25" s="4"/>
      <c r="D25" s="4"/>
      <c r="E25" s="4"/>
    </row>
    <row r="26" spans="1:9" ht="16.5" x14ac:dyDescent="0.3">
      <c r="A26" s="58" t="s">
        <v>12</v>
      </c>
      <c r="B26" s="60">
        <f>'Component 1'!B30</f>
        <v>93.6</v>
      </c>
      <c r="C26" s="4"/>
      <c r="D26" s="4"/>
      <c r="E26" s="4"/>
    </row>
    <row r="27" spans="1:9" ht="16.5" x14ac:dyDescent="0.3">
      <c r="A27" s="61" t="s">
        <v>71</v>
      </c>
      <c r="B27" s="60">
        <f>'Component 1'!D43</f>
        <v>25.13</v>
      </c>
      <c r="C27" s="4"/>
      <c r="D27" s="4"/>
      <c r="E27" s="4"/>
    </row>
    <row r="28" spans="1:9" ht="16.5" x14ac:dyDescent="0.3">
      <c r="A28" s="61" t="s">
        <v>72</v>
      </c>
      <c r="B28" s="62">
        <f>B27/'Component 1'!B45</f>
        <v>0.20104</v>
      </c>
      <c r="C28" s="4"/>
      <c r="D28" s="4"/>
      <c r="E28" s="4"/>
    </row>
    <row r="29" spans="1:9" ht="15.75" x14ac:dyDescent="0.25">
      <c r="A29" s="4"/>
      <c r="B29" s="4"/>
      <c r="C29" s="4"/>
      <c r="D29" s="4"/>
      <c r="E29" s="4"/>
    </row>
    <row r="30" spans="1:9" ht="16.5" x14ac:dyDescent="0.3">
      <c r="A30" s="63" t="s">
        <v>73</v>
      </c>
      <c r="B30" s="64" t="s">
        <v>74</v>
      </c>
      <c r="C30" s="63" t="s">
        <v>75</v>
      </c>
      <c r="D30" s="63" t="s">
        <v>76</v>
      </c>
      <c r="E30" s="65" t="s">
        <v>77</v>
      </c>
    </row>
    <row r="31" spans="1:9" ht="16.5" x14ac:dyDescent="0.3">
      <c r="A31" s="66">
        <v>1</v>
      </c>
      <c r="B31" s="276">
        <v>42711621</v>
      </c>
      <c r="C31" s="276">
        <v>10630.3</v>
      </c>
      <c r="D31" s="277">
        <v>1.1000000000000001</v>
      </c>
      <c r="E31" s="278">
        <v>6.2</v>
      </c>
    </row>
    <row r="32" spans="1:9" ht="16.5" x14ac:dyDescent="0.3">
      <c r="A32" s="66">
        <v>2</v>
      </c>
      <c r="B32" s="276">
        <v>42449619</v>
      </c>
      <c r="C32" s="276">
        <v>10683.8</v>
      </c>
      <c r="D32" s="277">
        <v>1.1000000000000001</v>
      </c>
      <c r="E32" s="277">
        <v>6.2</v>
      </c>
    </row>
    <row r="33" spans="1:6" ht="16.5" x14ac:dyDescent="0.3">
      <c r="A33" s="66">
        <v>3</v>
      </c>
      <c r="B33" s="276">
        <v>42455064</v>
      </c>
      <c r="C33" s="276">
        <v>10692.3</v>
      </c>
      <c r="D33" s="277">
        <v>1.1000000000000001</v>
      </c>
      <c r="E33" s="277">
        <v>6.2</v>
      </c>
    </row>
    <row r="34" spans="1:6" ht="16.5" x14ac:dyDescent="0.3">
      <c r="A34" s="66">
        <v>4</v>
      </c>
      <c r="B34" s="276">
        <v>42272747</v>
      </c>
      <c r="C34" s="276">
        <v>10678.1</v>
      </c>
      <c r="D34" s="277">
        <v>1.1000000000000001</v>
      </c>
      <c r="E34" s="277">
        <v>6.2</v>
      </c>
    </row>
    <row r="35" spans="1:6" ht="16.5" x14ac:dyDescent="0.3">
      <c r="A35" s="66">
        <v>5</v>
      </c>
      <c r="B35" s="276">
        <v>41726849</v>
      </c>
      <c r="C35" s="276">
        <v>10700</v>
      </c>
      <c r="D35" s="277">
        <v>1.1000000000000001</v>
      </c>
      <c r="E35" s="277">
        <v>6.2</v>
      </c>
    </row>
    <row r="36" spans="1:6" ht="16.5" x14ac:dyDescent="0.3">
      <c r="A36" s="66">
        <v>6</v>
      </c>
      <c r="B36" s="279">
        <v>41789773</v>
      </c>
      <c r="C36" s="279">
        <v>10661.8</v>
      </c>
      <c r="D36" s="280">
        <v>1.1000000000000001</v>
      </c>
      <c r="E36" s="280">
        <v>6.2</v>
      </c>
    </row>
    <row r="37" spans="1:6" ht="16.5" x14ac:dyDescent="0.3">
      <c r="A37" s="72" t="s">
        <v>78</v>
      </c>
      <c r="B37" s="73">
        <f>AVERAGE(B31:B36)</f>
        <v>42234278.833333336</v>
      </c>
      <c r="C37" s="74">
        <f>AVERAGE(C31:C36)</f>
        <v>10674.383333333333</v>
      </c>
      <c r="D37" s="75">
        <f>AVERAGE(D31:D36)</f>
        <v>1.0999999999999999</v>
      </c>
      <c r="E37" s="75">
        <f>AVERAGE(E31:E36)</f>
        <v>6.2</v>
      </c>
    </row>
    <row r="38" spans="1:6" ht="16.5" x14ac:dyDescent="0.3">
      <c r="A38" s="76" t="s">
        <v>79</v>
      </c>
      <c r="B38" s="77">
        <f>(STDEV(B31:B36)/B37)</f>
        <v>9.3489850086965511E-3</v>
      </c>
      <c r="C38" s="78"/>
      <c r="D38" s="78"/>
      <c r="E38" s="79"/>
      <c r="F38" s="49"/>
    </row>
    <row r="39" spans="1:6" s="49" customFormat="1" ht="16.5" x14ac:dyDescent="0.3">
      <c r="A39" s="80" t="s">
        <v>37</v>
      </c>
      <c r="B39" s="81">
        <f>COUNT(B31:B36)</f>
        <v>6</v>
      </c>
      <c r="C39" s="82"/>
      <c r="D39" s="83"/>
      <c r="E39" s="84"/>
    </row>
    <row r="40" spans="1:6" s="49" customFormat="1" ht="15.75" x14ac:dyDescent="0.25">
      <c r="A40" s="4"/>
      <c r="B40" s="4"/>
      <c r="C40" s="4"/>
      <c r="D40" s="4"/>
      <c r="E40" s="43"/>
    </row>
    <row r="41" spans="1:6" s="49" customFormat="1" ht="16.5" x14ac:dyDescent="0.3">
      <c r="A41" s="58" t="s">
        <v>80</v>
      </c>
      <c r="B41" s="85" t="s">
        <v>117</v>
      </c>
      <c r="C41" s="86"/>
      <c r="D41" s="86"/>
      <c r="E41" s="87"/>
    </row>
    <row r="42" spans="1:6" ht="16.5" x14ac:dyDescent="0.3">
      <c r="A42" s="58"/>
      <c r="B42" s="85" t="s">
        <v>118</v>
      </c>
      <c r="C42" s="86"/>
      <c r="D42" s="86"/>
      <c r="E42" s="87"/>
      <c r="F42" s="49"/>
    </row>
    <row r="43" spans="1:6" ht="16.5" x14ac:dyDescent="0.3">
      <c r="A43" s="58"/>
      <c r="B43" s="88" t="s">
        <v>83</v>
      </c>
      <c r="C43" s="86"/>
      <c r="D43" s="86"/>
      <c r="E43" s="86"/>
    </row>
    <row r="44" spans="1:6" ht="15.75" x14ac:dyDescent="0.25">
      <c r="A44" s="4"/>
      <c r="B44" s="4"/>
      <c r="C44" s="4"/>
      <c r="D44" s="4"/>
      <c r="E44" s="4"/>
    </row>
    <row r="45" spans="1:6" ht="16.5" x14ac:dyDescent="0.3">
      <c r="A45" s="57" t="s">
        <v>9</v>
      </c>
      <c r="B45" s="8" t="s">
        <v>84</v>
      </c>
    </row>
    <row r="46" spans="1:6" ht="16.5" x14ac:dyDescent="0.3">
      <c r="A46" s="58" t="s">
        <v>10</v>
      </c>
      <c r="B46" s="59" t="str">
        <f>'Component 1'!B79</f>
        <v>Ciprofloxacin Hydrochloride</v>
      </c>
      <c r="C46" s="4"/>
      <c r="D46" s="4"/>
      <c r="E46" s="4"/>
    </row>
    <row r="47" spans="1:6" ht="16.5" x14ac:dyDescent="0.3">
      <c r="A47" s="58" t="s">
        <v>12</v>
      </c>
      <c r="B47" s="60">
        <f>'Component 1'!B83</f>
        <v>93.6</v>
      </c>
      <c r="C47" s="4"/>
      <c r="D47" s="4"/>
      <c r="E47" s="4"/>
    </row>
    <row r="48" spans="1:6" ht="16.5" x14ac:dyDescent="0.3">
      <c r="A48" s="61" t="s">
        <v>71</v>
      </c>
      <c r="B48" s="60">
        <f>'Component 1'!D96</f>
        <v>25.48</v>
      </c>
      <c r="C48" s="4"/>
      <c r="D48" s="4"/>
      <c r="E48" s="4"/>
    </row>
    <row r="49" spans="1:6" ht="16.5" x14ac:dyDescent="0.3">
      <c r="A49" s="61" t="s">
        <v>72</v>
      </c>
      <c r="B49" s="62">
        <f>B48/'Component 1'!B98</f>
        <v>5.0959999999999998E-3</v>
      </c>
      <c r="C49" s="4"/>
      <c r="D49" s="4"/>
      <c r="E49" s="4"/>
    </row>
    <row r="50" spans="1:6" ht="15.75" x14ac:dyDescent="0.25">
      <c r="A50" s="4"/>
      <c r="B50" s="4"/>
      <c r="C50" s="4"/>
      <c r="D50" s="4"/>
      <c r="E50" s="4"/>
    </row>
    <row r="51" spans="1:6" ht="16.5" x14ac:dyDescent="0.3">
      <c r="A51" s="63" t="s">
        <v>73</v>
      </c>
      <c r="B51" s="64" t="s">
        <v>74</v>
      </c>
      <c r="C51" s="63" t="s">
        <v>75</v>
      </c>
      <c r="D51" s="63" t="s">
        <v>76</v>
      </c>
      <c r="E51" s="65" t="s">
        <v>77</v>
      </c>
    </row>
    <row r="52" spans="1:6" ht="16.5" x14ac:dyDescent="0.3">
      <c r="A52" s="66">
        <v>1</v>
      </c>
      <c r="B52" s="67"/>
      <c r="C52" s="67"/>
      <c r="D52" s="68"/>
      <c r="E52" s="69"/>
    </row>
    <row r="53" spans="1:6" ht="16.5" x14ac:dyDescent="0.3">
      <c r="A53" s="66">
        <v>2</v>
      </c>
      <c r="B53" s="67"/>
      <c r="C53" s="67"/>
      <c r="D53" s="68"/>
      <c r="E53" s="68"/>
    </row>
    <row r="54" spans="1:6" ht="16.5" x14ac:dyDescent="0.3">
      <c r="A54" s="66">
        <v>3</v>
      </c>
      <c r="B54" s="67"/>
      <c r="C54" s="67"/>
      <c r="D54" s="68"/>
      <c r="E54" s="68"/>
    </row>
    <row r="55" spans="1:6" ht="16.5" x14ac:dyDescent="0.3">
      <c r="A55" s="66">
        <v>4</v>
      </c>
      <c r="B55" s="67"/>
      <c r="C55" s="67"/>
      <c r="D55" s="68"/>
      <c r="E55" s="68"/>
    </row>
    <row r="56" spans="1:6" ht="16.5" x14ac:dyDescent="0.3">
      <c r="A56" s="66">
        <v>5</v>
      </c>
      <c r="B56" s="67"/>
      <c r="C56" s="67"/>
      <c r="D56" s="68"/>
      <c r="E56" s="68"/>
    </row>
    <row r="57" spans="1:6" ht="16.5" x14ac:dyDescent="0.3">
      <c r="A57" s="66">
        <v>6</v>
      </c>
      <c r="B57" s="70"/>
      <c r="C57" s="70"/>
      <c r="D57" s="71"/>
      <c r="E57" s="71"/>
    </row>
    <row r="58" spans="1:6" ht="16.5" x14ac:dyDescent="0.3">
      <c r="A58" s="72" t="s">
        <v>78</v>
      </c>
      <c r="B58" s="73" t="e">
        <f>AVERAGE(B52:B57)</f>
        <v>#DIV/0!</v>
      </c>
      <c r="C58" s="74" t="e">
        <f>AVERAGE(C52:C57)</f>
        <v>#DIV/0!</v>
      </c>
      <c r="D58" s="75" t="e">
        <f>AVERAGE(D52:D57)</f>
        <v>#DIV/0!</v>
      </c>
      <c r="E58" s="75" t="e">
        <f>AVERAGE(E52:E57)</f>
        <v>#DIV/0!</v>
      </c>
    </row>
    <row r="59" spans="1:6" ht="16.5" x14ac:dyDescent="0.3">
      <c r="A59" s="76" t="s">
        <v>79</v>
      </c>
      <c r="B59" s="77" t="e">
        <f>(STDEV(B52:B57)/B58)</f>
        <v>#DIV/0!</v>
      </c>
      <c r="C59" s="78"/>
      <c r="D59" s="78"/>
      <c r="E59" s="79"/>
      <c r="F59" s="49"/>
    </row>
    <row r="60" spans="1:6" s="49" customFormat="1" ht="16.5" x14ac:dyDescent="0.3">
      <c r="A60" s="80" t="s">
        <v>37</v>
      </c>
      <c r="B60" s="81">
        <f>COUNT(B52:B57)</f>
        <v>0</v>
      </c>
      <c r="C60" s="82"/>
      <c r="D60" s="83"/>
      <c r="E60" s="84"/>
    </row>
    <row r="61" spans="1:6" s="49" customFormat="1" ht="15.75" x14ac:dyDescent="0.25">
      <c r="A61" s="4"/>
      <c r="B61" s="4"/>
      <c r="C61" s="4"/>
      <c r="D61" s="4"/>
      <c r="E61" s="43"/>
    </row>
    <row r="62" spans="1:6" s="49" customFormat="1" ht="16.5" x14ac:dyDescent="0.3">
      <c r="A62" s="58" t="s">
        <v>80</v>
      </c>
      <c r="B62" s="85" t="s">
        <v>81</v>
      </c>
      <c r="C62" s="86"/>
      <c r="D62" s="86"/>
      <c r="E62" s="87"/>
    </row>
    <row r="63" spans="1:6" ht="16.5" x14ac:dyDescent="0.3">
      <c r="A63" s="58"/>
      <c r="B63" s="85" t="s">
        <v>82</v>
      </c>
      <c r="C63" s="86"/>
      <c r="D63" s="86"/>
      <c r="E63" s="87"/>
      <c r="F63" s="49"/>
    </row>
    <row r="64" spans="1:6" ht="16.5" x14ac:dyDescent="0.3">
      <c r="A64" s="58"/>
      <c r="B64" s="88" t="s">
        <v>83</v>
      </c>
      <c r="C64" s="86"/>
      <c r="D64" s="86"/>
      <c r="E64" s="86"/>
    </row>
    <row r="65" spans="1:6" ht="16.5" thickBot="1" x14ac:dyDescent="0.3">
      <c r="A65" s="34"/>
      <c r="B65" s="35"/>
      <c r="C65" s="4"/>
      <c r="D65" s="36"/>
      <c r="E65" s="4"/>
      <c r="F65" s="9"/>
    </row>
    <row r="66" spans="1:6" ht="16.5" x14ac:dyDescent="0.3">
      <c r="A66" s="4"/>
      <c r="B66" s="37" t="s">
        <v>57</v>
      </c>
      <c r="C66" s="37"/>
      <c r="D66" s="38" t="s">
        <v>58</v>
      </c>
      <c r="E66" s="39"/>
      <c r="F66" s="38" t="s">
        <v>59</v>
      </c>
    </row>
    <row r="67" spans="1:6" ht="34.5" customHeight="1" x14ac:dyDescent="0.3">
      <c r="A67" s="40" t="s">
        <v>60</v>
      </c>
      <c r="B67" s="41"/>
      <c r="C67" s="42"/>
      <c r="D67" s="41"/>
      <c r="E67" s="43"/>
      <c r="F67" s="44"/>
    </row>
    <row r="68" spans="1:6" ht="34.5" customHeight="1" x14ac:dyDescent="0.3">
      <c r="A68" s="40" t="s">
        <v>61</v>
      </c>
      <c r="B68" s="45"/>
      <c r="C68" s="46"/>
      <c r="D68" s="45"/>
      <c r="E68" s="43"/>
      <c r="F68" s="47"/>
    </row>
  </sheetData>
  <sheetProtection password="AD9C" sheet="1" objects="1" scenarios="1" formatCells="0" formatColumns="0" formatRows="0"/>
  <mergeCells count="2">
    <mergeCell ref="A15:F15"/>
    <mergeCell ref="A16:E16"/>
  </mergeCells>
  <printOptions horizontalCentered="1"/>
  <pageMargins left="0.75" right="0.75" top="0.49" bottom="1" header="0.5" footer="0.5"/>
  <pageSetup scale="45" orientation="landscape" r:id="rId1"/>
  <headerFooter alignWithMargins="0"/>
  <colBreaks count="1" manualBreakCount="1">
    <brk id="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:N133"/>
  <sheetViews>
    <sheetView tabSelected="1" view="pageBreakPreview" topLeftCell="A78" zoomScale="55" zoomScaleNormal="75" zoomScaleSheetLayoutView="55" zoomScalePageLayoutView="55" workbookViewId="0">
      <selection activeCell="B30" sqref="B30"/>
    </sheetView>
  </sheetViews>
  <sheetFormatPr defaultRowHeight="18.75" x14ac:dyDescent="0.3"/>
  <cols>
    <col min="1" max="1" width="55.42578125" style="89" customWidth="1"/>
    <col min="2" max="2" width="33.7109375" style="89" customWidth="1"/>
    <col min="3" max="3" width="42.28515625" style="89" bestFit="1" customWidth="1"/>
    <col min="4" max="4" width="30.5703125" style="89" customWidth="1"/>
    <col min="5" max="5" width="39.85546875" style="89" customWidth="1"/>
    <col min="6" max="6" width="30.7109375" style="89" customWidth="1"/>
    <col min="7" max="7" width="39.85546875" style="89" customWidth="1"/>
    <col min="8" max="8" width="41.140625" style="89" bestFit="1" customWidth="1"/>
    <col min="9" max="9" width="30.28515625" style="90" bestFit="1" customWidth="1"/>
    <col min="10" max="10" width="30.42578125" style="90" customWidth="1"/>
    <col min="11" max="11" width="21.28515625" style="90" customWidth="1"/>
    <col min="12" max="16384" width="9.140625" style="90"/>
  </cols>
  <sheetData>
    <row r="15" spans="1:8" ht="19.5" thickBot="1" x14ac:dyDescent="0.35"/>
    <row r="16" spans="1:8" ht="19.5" thickBot="1" x14ac:dyDescent="0.35">
      <c r="A16" s="296" t="s">
        <v>0</v>
      </c>
      <c r="B16" s="297"/>
      <c r="C16" s="297"/>
      <c r="D16" s="297"/>
      <c r="E16" s="297"/>
      <c r="F16" s="297"/>
      <c r="G16" s="297"/>
      <c r="H16" s="298"/>
    </row>
    <row r="17" spans="1:14" ht="20.25" x14ac:dyDescent="0.3">
      <c r="A17" s="299" t="s">
        <v>1</v>
      </c>
      <c r="B17" s="299"/>
      <c r="C17" s="299"/>
      <c r="D17" s="299"/>
      <c r="E17" s="299"/>
      <c r="F17" s="299"/>
      <c r="G17" s="299"/>
      <c r="H17" s="299"/>
    </row>
    <row r="18" spans="1:14" ht="26.25" x14ac:dyDescent="0.3">
      <c r="A18" s="91" t="s">
        <v>2</v>
      </c>
      <c r="B18" s="300" t="s">
        <v>85</v>
      </c>
      <c r="C18" s="300"/>
      <c r="D18" s="92"/>
      <c r="E18" s="92"/>
    </row>
    <row r="19" spans="1:14" ht="26.25" x14ac:dyDescent="0.3">
      <c r="A19" s="91" t="s">
        <v>3</v>
      </c>
      <c r="B19" s="93" t="s">
        <v>4</v>
      </c>
    </row>
    <row r="20" spans="1:14" ht="26.25" x14ac:dyDescent="0.3">
      <c r="A20" s="91" t="s">
        <v>5</v>
      </c>
      <c r="B20" s="93" t="s">
        <v>86</v>
      </c>
    </row>
    <row r="21" spans="1:14" ht="26.25" x14ac:dyDescent="0.3">
      <c r="A21" s="91" t="s">
        <v>6</v>
      </c>
      <c r="B21" s="94" t="s">
        <v>87</v>
      </c>
      <c r="C21" s="95"/>
      <c r="D21" s="95"/>
      <c r="E21" s="95"/>
      <c r="F21" s="95"/>
      <c r="G21" s="95"/>
      <c r="H21" s="95"/>
      <c r="I21" s="96"/>
    </row>
    <row r="22" spans="1:14" ht="26.25" x14ac:dyDescent="0.3">
      <c r="A22" s="91" t="s">
        <v>7</v>
      </c>
      <c r="B22" s="97" t="s">
        <v>88</v>
      </c>
    </row>
    <row r="23" spans="1:14" ht="26.25" x14ac:dyDescent="0.3">
      <c r="A23" s="91" t="s">
        <v>8</v>
      </c>
      <c r="B23" s="97" t="s">
        <v>89</v>
      </c>
    </row>
    <row r="24" spans="1:14" x14ac:dyDescent="0.3">
      <c r="A24" s="91"/>
      <c r="B24" s="98"/>
    </row>
    <row r="25" spans="1:14" x14ac:dyDescent="0.3">
      <c r="A25" s="99" t="s">
        <v>9</v>
      </c>
      <c r="B25" s="98"/>
    </row>
    <row r="26" spans="1:14" ht="26.25" x14ac:dyDescent="0.3">
      <c r="A26" s="100" t="s">
        <v>10</v>
      </c>
      <c r="B26" s="300" t="s">
        <v>90</v>
      </c>
      <c r="C26" s="300"/>
    </row>
    <row r="27" spans="1:14" ht="26.25" x14ac:dyDescent="0.3">
      <c r="A27" s="101" t="s">
        <v>11</v>
      </c>
      <c r="B27" s="301" t="s">
        <v>91</v>
      </c>
      <c r="C27" s="301"/>
    </row>
    <row r="28" spans="1:14" ht="27" thickBot="1" x14ac:dyDescent="0.35">
      <c r="A28" s="101" t="s">
        <v>12</v>
      </c>
      <c r="B28" s="102">
        <v>99.6</v>
      </c>
    </row>
    <row r="29" spans="1:14" s="106" customFormat="1" ht="15.75" customHeight="1" thickBot="1" x14ac:dyDescent="0.3">
      <c r="A29" s="101" t="s">
        <v>13</v>
      </c>
      <c r="B29" s="103">
        <v>6</v>
      </c>
      <c r="C29" s="293" t="s">
        <v>92</v>
      </c>
      <c r="D29" s="294"/>
      <c r="E29" s="294"/>
      <c r="F29" s="294"/>
      <c r="G29" s="295"/>
      <c r="H29" s="104"/>
      <c r="I29" s="105"/>
      <c r="J29" s="105"/>
      <c r="K29" s="105"/>
      <c r="L29" s="105"/>
    </row>
    <row r="30" spans="1:14" s="106" customFormat="1" ht="19.5" thickBot="1" x14ac:dyDescent="0.3">
      <c r="A30" s="101" t="s">
        <v>14</v>
      </c>
      <c r="B30" s="107">
        <f>B28-B29</f>
        <v>93.6</v>
      </c>
      <c r="C30" s="108"/>
      <c r="D30" s="108"/>
      <c r="E30" s="108"/>
      <c r="F30" s="108"/>
      <c r="G30" s="109"/>
      <c r="H30" s="104"/>
      <c r="I30" s="105"/>
      <c r="J30" s="105"/>
      <c r="K30" s="105"/>
      <c r="L30" s="105"/>
    </row>
    <row r="31" spans="1:14" s="106" customFormat="1" ht="27" customHeight="1" thickBot="1" x14ac:dyDescent="0.45">
      <c r="A31" s="101" t="s">
        <v>15</v>
      </c>
      <c r="B31" s="110">
        <v>331.34</v>
      </c>
      <c r="C31" s="307" t="s">
        <v>16</v>
      </c>
      <c r="D31" s="308"/>
      <c r="E31" s="308"/>
      <c r="F31" s="308"/>
      <c r="G31" s="308"/>
      <c r="H31" s="309"/>
      <c r="I31" s="105"/>
      <c r="J31" s="105"/>
      <c r="K31" s="105"/>
      <c r="L31" s="105"/>
    </row>
    <row r="32" spans="1:14" s="106" customFormat="1" ht="27" customHeight="1" thickBot="1" x14ac:dyDescent="0.45">
      <c r="A32" s="101" t="s">
        <v>17</v>
      </c>
      <c r="B32" s="110">
        <v>367.81</v>
      </c>
      <c r="C32" s="307" t="s">
        <v>18</v>
      </c>
      <c r="D32" s="308"/>
      <c r="E32" s="308"/>
      <c r="F32" s="308"/>
      <c r="G32" s="308"/>
      <c r="H32" s="309"/>
      <c r="I32" s="105"/>
      <c r="J32" s="105"/>
      <c r="K32" s="105"/>
      <c r="L32" s="111"/>
      <c r="M32" s="111"/>
      <c r="N32" s="112"/>
    </row>
    <row r="33" spans="1:14" s="106" customFormat="1" ht="17.25" customHeight="1" x14ac:dyDescent="0.25">
      <c r="A33" s="101"/>
      <c r="B33" s="113"/>
      <c r="C33" s="114"/>
      <c r="D33" s="114"/>
      <c r="E33" s="114"/>
      <c r="F33" s="114"/>
      <c r="G33" s="114"/>
      <c r="H33" s="114"/>
      <c r="I33" s="105"/>
      <c r="J33" s="105"/>
      <c r="K33" s="105"/>
      <c r="L33" s="111"/>
      <c r="M33" s="111"/>
      <c r="N33" s="112"/>
    </row>
    <row r="34" spans="1:14" s="106" customFormat="1" x14ac:dyDescent="0.25">
      <c r="A34" s="101" t="s">
        <v>19</v>
      </c>
      <c r="B34" s="115">
        <f>B31/B32</f>
        <v>0.90084554525434324</v>
      </c>
      <c r="C34" s="89" t="s">
        <v>20</v>
      </c>
      <c r="D34" s="89"/>
      <c r="E34" s="89"/>
      <c r="F34" s="89"/>
      <c r="G34" s="89"/>
      <c r="H34" s="104"/>
      <c r="I34" s="105"/>
      <c r="J34" s="105"/>
      <c r="K34" s="105"/>
      <c r="L34" s="111"/>
      <c r="M34" s="111"/>
      <c r="N34" s="112"/>
    </row>
    <row r="35" spans="1:14" s="106" customFormat="1" ht="19.5" thickBot="1" x14ac:dyDescent="0.3">
      <c r="A35" s="101"/>
      <c r="B35" s="107"/>
      <c r="C35" s="104"/>
      <c r="D35" s="104"/>
      <c r="E35" s="104"/>
      <c r="F35" s="104"/>
      <c r="G35" s="89"/>
      <c r="H35" s="104"/>
      <c r="I35" s="105"/>
      <c r="J35" s="105"/>
      <c r="K35" s="105"/>
      <c r="L35" s="111"/>
      <c r="M35" s="111"/>
      <c r="N35" s="112"/>
    </row>
    <row r="36" spans="1:14" s="106" customFormat="1" ht="27" thickBot="1" x14ac:dyDescent="0.3">
      <c r="A36" s="116" t="s">
        <v>93</v>
      </c>
      <c r="B36" s="117">
        <v>50</v>
      </c>
      <c r="C36" s="89"/>
      <c r="D36" s="310" t="s">
        <v>21</v>
      </c>
      <c r="E36" s="311"/>
      <c r="F36" s="310" t="s">
        <v>22</v>
      </c>
      <c r="G36" s="312"/>
      <c r="H36" s="104"/>
      <c r="J36" s="105"/>
      <c r="K36" s="105"/>
      <c r="L36" s="111"/>
      <c r="M36" s="111"/>
      <c r="N36" s="112"/>
    </row>
    <row r="37" spans="1:14" s="106" customFormat="1" ht="26.25" x14ac:dyDescent="0.25">
      <c r="A37" s="118" t="s">
        <v>94</v>
      </c>
      <c r="B37" s="119">
        <v>4</v>
      </c>
      <c r="C37" s="120" t="s">
        <v>23</v>
      </c>
      <c r="D37" s="121" t="s">
        <v>24</v>
      </c>
      <c r="E37" s="122" t="s">
        <v>25</v>
      </c>
      <c r="F37" s="121" t="s">
        <v>24</v>
      </c>
      <c r="G37" s="123" t="s">
        <v>25</v>
      </c>
      <c r="H37" s="104"/>
      <c r="J37" s="105"/>
      <c r="K37" s="105"/>
      <c r="L37" s="111"/>
      <c r="M37" s="111"/>
      <c r="N37" s="112"/>
    </row>
    <row r="38" spans="1:14" s="106" customFormat="1" ht="26.25" x14ac:dyDescent="0.4">
      <c r="A38" s="118" t="s">
        <v>95</v>
      </c>
      <c r="B38" s="119">
        <v>10</v>
      </c>
      <c r="C38" s="124">
        <v>1</v>
      </c>
      <c r="D38" s="125">
        <v>42072413</v>
      </c>
      <c r="E38" s="126">
        <f>IF(ISBLANK(D38),"-",$D$48/$D$45*D38)</f>
        <v>49638512.321642607</v>
      </c>
      <c r="F38" s="125">
        <v>42252679</v>
      </c>
      <c r="G38" s="127">
        <f>IF(ISBLANK(F38),"-",$D$48/$F$45*F38)</f>
        <v>49496664.074653409</v>
      </c>
      <c r="H38" s="104"/>
      <c r="J38" s="105"/>
      <c r="K38" s="105"/>
      <c r="L38" s="111"/>
      <c r="M38" s="111"/>
      <c r="N38" s="112"/>
    </row>
    <row r="39" spans="1:14" s="106" customFormat="1" ht="26.25" x14ac:dyDescent="0.4">
      <c r="A39" s="118" t="s">
        <v>96</v>
      </c>
      <c r="B39" s="119">
        <v>1</v>
      </c>
      <c r="C39" s="128">
        <v>2</v>
      </c>
      <c r="D39" s="129">
        <v>41941489</v>
      </c>
      <c r="E39" s="130">
        <f>IF(ISBLANK(D39),"-",$D$48/$D$45*D39)</f>
        <v>49484043.582537986</v>
      </c>
      <c r="F39" s="129">
        <v>42674452</v>
      </c>
      <c r="G39" s="131">
        <f>IF(ISBLANK(F39),"-",$D$48/$F$45*F39)</f>
        <v>49990747.692327894</v>
      </c>
      <c r="H39" s="104"/>
      <c r="J39" s="105"/>
      <c r="K39" s="105"/>
      <c r="L39" s="111"/>
      <c r="M39" s="111"/>
      <c r="N39" s="112"/>
    </row>
    <row r="40" spans="1:14" ht="26.25" x14ac:dyDescent="0.4">
      <c r="A40" s="118" t="s">
        <v>97</v>
      </c>
      <c r="B40" s="119">
        <v>1</v>
      </c>
      <c r="C40" s="128">
        <v>3</v>
      </c>
      <c r="D40" s="129">
        <v>42520307</v>
      </c>
      <c r="E40" s="130">
        <f>IF(ISBLANK(D40),"-",$D$48/$D$45*D40)</f>
        <v>50166953.412905656</v>
      </c>
      <c r="F40" s="129">
        <v>42668737</v>
      </c>
      <c r="G40" s="131">
        <f>IF(ISBLANK(F40),"-",$D$48/$F$45*F40)</f>
        <v>49984052.88759879</v>
      </c>
      <c r="L40" s="111"/>
      <c r="M40" s="111"/>
      <c r="N40" s="132"/>
    </row>
    <row r="41" spans="1:14" ht="26.25" x14ac:dyDescent="0.4">
      <c r="A41" s="118" t="s">
        <v>98</v>
      </c>
      <c r="B41" s="119">
        <v>1</v>
      </c>
      <c r="C41" s="133">
        <v>4</v>
      </c>
      <c r="D41" s="134">
        <v>42896756</v>
      </c>
      <c r="E41" s="135">
        <f>IF(ISBLANK(D41),"-",$D$48/$D$45*D41)</f>
        <v>50611101.180825934</v>
      </c>
      <c r="F41" s="134">
        <v>42646541</v>
      </c>
      <c r="G41" s="136">
        <f>IF(ISBLANK(F41),"-",$D$48/$F$45*F41)</f>
        <v>49958051.507762</v>
      </c>
      <c r="L41" s="111"/>
      <c r="M41" s="111"/>
      <c r="N41" s="132"/>
    </row>
    <row r="42" spans="1:14" ht="27" thickBot="1" x14ac:dyDescent="0.35">
      <c r="A42" s="118" t="s">
        <v>99</v>
      </c>
      <c r="B42" s="119">
        <v>1</v>
      </c>
      <c r="C42" s="137" t="s">
        <v>26</v>
      </c>
      <c r="D42" s="138">
        <f>AVERAGE(D38:D41)</f>
        <v>42357741.25</v>
      </c>
      <c r="E42" s="139">
        <f>AVERAGE(E38:E41)</f>
        <v>49975152.624478042</v>
      </c>
      <c r="F42" s="140">
        <f>AVERAGE(F38:F41)</f>
        <v>42560602.25</v>
      </c>
      <c r="G42" s="141">
        <f>AVERAGE(G38:G41)</f>
        <v>49857379.040585518</v>
      </c>
      <c r="H42" s="142"/>
    </row>
    <row r="43" spans="1:14" ht="26.25" x14ac:dyDescent="0.4">
      <c r="A43" s="118" t="s">
        <v>100</v>
      </c>
      <c r="B43" s="119">
        <v>1</v>
      </c>
      <c r="C43" s="143" t="s">
        <v>27</v>
      </c>
      <c r="D43" s="144">
        <v>25.13</v>
      </c>
      <c r="E43" s="145"/>
      <c r="F43" s="144">
        <v>25.31</v>
      </c>
      <c r="H43" s="142"/>
    </row>
    <row r="44" spans="1:14" ht="26.25" x14ac:dyDescent="0.3">
      <c r="A44" s="118" t="s">
        <v>101</v>
      </c>
      <c r="B44" s="119">
        <v>1</v>
      </c>
      <c r="C44" s="146" t="s">
        <v>28</v>
      </c>
      <c r="D44" s="147">
        <f>D43*$B$34</f>
        <v>22.638248552241645</v>
      </c>
      <c r="E44" s="148"/>
      <c r="F44" s="149">
        <f>F43*$B$34</f>
        <v>22.800400750387425</v>
      </c>
      <c r="H44" s="142"/>
    </row>
    <row r="45" spans="1:14" ht="19.5" thickBot="1" x14ac:dyDescent="0.35">
      <c r="A45" s="118" t="s">
        <v>29</v>
      </c>
      <c r="B45" s="150">
        <f>(B44/B43)*(B42/B41)*(B40/B39)*(B38/B37)*B36</f>
        <v>125</v>
      </c>
      <c r="C45" s="146" t="s">
        <v>30</v>
      </c>
      <c r="D45" s="151">
        <f>D44*$B$30/100</f>
        <v>21.189400644898178</v>
      </c>
      <c r="E45" s="152"/>
      <c r="F45" s="153">
        <f>F44*$B$30/100</f>
        <v>21.341175102362627</v>
      </c>
      <c r="H45" s="142"/>
    </row>
    <row r="46" spans="1:14" ht="19.5" thickBot="1" x14ac:dyDescent="0.35">
      <c r="A46" s="302" t="s">
        <v>31</v>
      </c>
      <c r="B46" s="303"/>
      <c r="C46" s="146" t="s">
        <v>32</v>
      </c>
      <c r="D46" s="147">
        <f>D45/$B$45</f>
        <v>0.16951520515918542</v>
      </c>
      <c r="E46" s="152"/>
      <c r="F46" s="154">
        <f>F45/$B$45</f>
        <v>0.17072940081890101</v>
      </c>
      <c r="H46" s="142"/>
    </row>
    <row r="47" spans="1:14" ht="27" thickBot="1" x14ac:dyDescent="0.35">
      <c r="A47" s="304"/>
      <c r="B47" s="305"/>
      <c r="C47" s="155" t="s">
        <v>102</v>
      </c>
      <c r="D47" s="156">
        <f>25/50*4/10</f>
        <v>0.2</v>
      </c>
      <c r="F47" s="157"/>
      <c r="H47" s="142"/>
    </row>
    <row r="48" spans="1:14" x14ac:dyDescent="0.3">
      <c r="C48" s="158" t="s">
        <v>33</v>
      </c>
      <c r="D48" s="151">
        <f>D47*$B$45</f>
        <v>25</v>
      </c>
      <c r="F48" s="157"/>
      <c r="H48" s="142"/>
    </row>
    <row r="49" spans="1:12" ht="19.5" thickBot="1" x14ac:dyDescent="0.35">
      <c r="C49" s="159" t="s">
        <v>34</v>
      </c>
      <c r="D49" s="160">
        <f>D48/B34</f>
        <v>27.751705197078532</v>
      </c>
      <c r="F49" s="161"/>
      <c r="H49" s="142"/>
    </row>
    <row r="50" spans="1:12" x14ac:dyDescent="0.3">
      <c r="C50" s="162" t="s">
        <v>35</v>
      </c>
      <c r="D50" s="163">
        <f>AVERAGE(E38:E41,G38:G41)</f>
        <v>49916265.832531787</v>
      </c>
      <c r="F50" s="161"/>
      <c r="H50" s="142"/>
    </row>
    <row r="51" spans="1:12" x14ac:dyDescent="0.3">
      <c r="C51" s="164" t="s">
        <v>36</v>
      </c>
      <c r="D51" s="165">
        <f>STDEV(E38:E41,G38:G41)/D50</f>
        <v>7.5627184054638053E-3</v>
      </c>
      <c r="F51" s="161"/>
    </row>
    <row r="52" spans="1:12" ht="19.5" thickBot="1" x14ac:dyDescent="0.35">
      <c r="C52" s="166" t="s">
        <v>37</v>
      </c>
      <c r="D52" s="167">
        <f>COUNT(E38:E41,G38:G41)</f>
        <v>8</v>
      </c>
      <c r="F52" s="161"/>
    </row>
    <row r="54" spans="1:12" x14ac:dyDescent="0.3">
      <c r="A54" s="168" t="s">
        <v>9</v>
      </c>
      <c r="B54" s="169" t="s">
        <v>38</v>
      </c>
    </row>
    <row r="55" spans="1:12" x14ac:dyDescent="0.3">
      <c r="A55" s="89" t="s">
        <v>39</v>
      </c>
      <c r="B55" s="170" t="str">
        <f>B21</f>
        <v>Each film coated tablet contains Ciprofloxacin Hydrochloride equiv to Ciprofloxacin 500mg</v>
      </c>
    </row>
    <row r="56" spans="1:12" ht="26.25" x14ac:dyDescent="0.3">
      <c r="A56" s="171" t="s">
        <v>103</v>
      </c>
      <c r="B56" s="172">
        <v>500</v>
      </c>
      <c r="C56" s="89" t="str">
        <f>B20</f>
        <v>Ciprofloxacin</v>
      </c>
      <c r="H56" s="173"/>
    </row>
    <row r="57" spans="1:12" x14ac:dyDescent="0.3">
      <c r="A57" s="170" t="s">
        <v>104</v>
      </c>
      <c r="B57" s="174">
        <f>[1]Uniformity!C46</f>
        <v>751.05999999999983</v>
      </c>
      <c r="H57" s="173"/>
    </row>
    <row r="58" spans="1:12" ht="19.5" thickBot="1" x14ac:dyDescent="0.35">
      <c r="H58" s="173"/>
    </row>
    <row r="59" spans="1:12" s="106" customFormat="1" ht="27" thickBot="1" x14ac:dyDescent="0.3">
      <c r="A59" s="116" t="s">
        <v>105</v>
      </c>
      <c r="B59" s="117">
        <v>100</v>
      </c>
      <c r="C59" s="89"/>
      <c r="D59" s="175" t="s">
        <v>40</v>
      </c>
      <c r="E59" s="176" t="s">
        <v>23</v>
      </c>
      <c r="F59" s="176" t="s">
        <v>24</v>
      </c>
      <c r="G59" s="176" t="s">
        <v>41</v>
      </c>
      <c r="H59" s="177" t="s">
        <v>42</v>
      </c>
      <c r="L59" s="105"/>
    </row>
    <row r="60" spans="1:12" s="106" customFormat="1" ht="26.25" x14ac:dyDescent="0.4">
      <c r="A60" s="118" t="s">
        <v>106</v>
      </c>
      <c r="B60" s="119">
        <v>4</v>
      </c>
      <c r="C60" s="313" t="s">
        <v>43</v>
      </c>
      <c r="D60" s="316">
        <v>150.03</v>
      </c>
      <c r="E60" s="178">
        <v>1</v>
      </c>
      <c r="F60" s="179">
        <v>37463250</v>
      </c>
      <c r="G60" s="180">
        <f>IF(ISBLANK(F60),"-",(F60/$D$50*$D$47*$B$68)*($B$57/$D$60))</f>
        <v>469.645211024209</v>
      </c>
      <c r="H60" s="181">
        <f>IF(ISBLANK(F60),"-",G60/$B$56)</f>
        <v>0.93929042204841806</v>
      </c>
      <c r="L60" s="105"/>
    </row>
    <row r="61" spans="1:12" s="106" customFormat="1" ht="26.25" x14ac:dyDescent="0.4">
      <c r="A61" s="118" t="s">
        <v>107</v>
      </c>
      <c r="B61" s="119">
        <v>25</v>
      </c>
      <c r="C61" s="314"/>
      <c r="D61" s="317"/>
      <c r="E61" s="182">
        <v>2</v>
      </c>
      <c r="F61" s="129">
        <v>38258755</v>
      </c>
      <c r="G61" s="183">
        <f>IF(ISBLANK(F61),"-",(F61/$D$50*$D$47*$B$68)*($B$57/$D$60))</f>
        <v>479.61778717806152</v>
      </c>
      <c r="H61" s="184">
        <f t="shared" ref="H61:H71" si="0">IF(ISBLANK(F61),"-",G61/$B$56)</f>
        <v>0.95923557435612306</v>
      </c>
      <c r="L61" s="105"/>
    </row>
    <row r="62" spans="1:12" s="106" customFormat="1" ht="26.25" x14ac:dyDescent="0.4">
      <c r="A62" s="118" t="s">
        <v>108</v>
      </c>
      <c r="B62" s="119">
        <v>1</v>
      </c>
      <c r="C62" s="314"/>
      <c r="D62" s="317"/>
      <c r="E62" s="182">
        <v>3</v>
      </c>
      <c r="F62" s="185">
        <v>38159938</v>
      </c>
      <c r="G62" s="183">
        <f>IF(ISBLANK(F62),"-",(F62/$D$50*$D$47*$B$68)*($B$57/$D$60))</f>
        <v>478.3790016797991</v>
      </c>
      <c r="H62" s="184">
        <f t="shared" si="0"/>
        <v>0.95675800335959815</v>
      </c>
      <c r="L62" s="105"/>
    </row>
    <row r="63" spans="1:12" ht="27" thickBot="1" x14ac:dyDescent="0.45">
      <c r="A63" s="118" t="s">
        <v>109</v>
      </c>
      <c r="B63" s="119">
        <v>1</v>
      </c>
      <c r="C63" s="315"/>
      <c r="D63" s="318"/>
      <c r="E63" s="186">
        <v>4</v>
      </c>
      <c r="F63" s="187"/>
      <c r="G63" s="183" t="str">
        <f>IF(ISBLANK(F63),"-",(F63/$D$50*$D$47*$B$68)*($B$57/$D$60))</f>
        <v>-</v>
      </c>
      <c r="H63" s="184" t="str">
        <f t="shared" si="0"/>
        <v>-</v>
      </c>
    </row>
    <row r="64" spans="1:12" ht="26.25" x14ac:dyDescent="0.4">
      <c r="A64" s="118" t="s">
        <v>110</v>
      </c>
      <c r="B64" s="119">
        <v>1</v>
      </c>
      <c r="C64" s="313" t="s">
        <v>44</v>
      </c>
      <c r="D64" s="316">
        <v>153.59</v>
      </c>
      <c r="E64" s="178">
        <v>1</v>
      </c>
      <c r="F64" s="179"/>
      <c r="G64" s="188" t="str">
        <f>IF(ISBLANK(F64),"-",(F64/$D$50*$D$47*$B$68)*($B$57/$D$64))</f>
        <v>-</v>
      </c>
      <c r="H64" s="189" t="str">
        <f t="shared" si="0"/>
        <v>-</v>
      </c>
    </row>
    <row r="65" spans="1:8" ht="26.25" x14ac:dyDescent="0.4">
      <c r="A65" s="118" t="s">
        <v>111</v>
      </c>
      <c r="B65" s="119">
        <v>1</v>
      </c>
      <c r="C65" s="314"/>
      <c r="D65" s="317"/>
      <c r="E65" s="182">
        <v>2</v>
      </c>
      <c r="F65" s="129">
        <v>39052328</v>
      </c>
      <c r="G65" s="190">
        <f>IF(ISBLANK(F65),"-",(F65/$D$50*$D$47*$B$68)*($B$57/$D$64))</f>
        <v>478.21868940413839</v>
      </c>
      <c r="H65" s="191">
        <f t="shared" si="0"/>
        <v>0.95643737880827673</v>
      </c>
    </row>
    <row r="66" spans="1:8" ht="26.25" x14ac:dyDescent="0.4">
      <c r="A66" s="118" t="s">
        <v>112</v>
      </c>
      <c r="B66" s="119">
        <v>1</v>
      </c>
      <c r="C66" s="314"/>
      <c r="D66" s="317"/>
      <c r="E66" s="182">
        <v>3</v>
      </c>
      <c r="F66" s="129">
        <v>39165298</v>
      </c>
      <c r="G66" s="190">
        <f>IF(ISBLANK(F66),"-",(F66/$D$50*$D$47*$B$68)*($B$57/$D$64))</f>
        <v>479.60207339451114</v>
      </c>
      <c r="H66" s="191">
        <f t="shared" si="0"/>
        <v>0.95920414678902233</v>
      </c>
    </row>
    <row r="67" spans="1:8" ht="27" thickBot="1" x14ac:dyDescent="0.45">
      <c r="A67" s="118" t="s">
        <v>113</v>
      </c>
      <c r="B67" s="119">
        <v>1</v>
      </c>
      <c r="C67" s="315"/>
      <c r="D67" s="318"/>
      <c r="E67" s="186">
        <v>4</v>
      </c>
      <c r="F67" s="187"/>
      <c r="G67" s="192" t="str">
        <f>IF(ISBLANK(F67),"-",(F67/$D$50*$D$47*$B$68)*($B$57/$D$64))</f>
        <v>-</v>
      </c>
      <c r="H67" s="193" t="str">
        <f t="shared" si="0"/>
        <v>-</v>
      </c>
    </row>
    <row r="68" spans="1:8" ht="21.75" customHeight="1" x14ac:dyDescent="0.4">
      <c r="A68" s="118" t="s">
        <v>45</v>
      </c>
      <c r="B68" s="194">
        <f>(B67/B66)*(B65/B64)*(B63/B62)*(B61/B60)*B59</f>
        <v>625</v>
      </c>
      <c r="C68" s="313" t="s">
        <v>46</v>
      </c>
      <c r="D68" s="316">
        <v>163.19999999999999</v>
      </c>
      <c r="E68" s="178">
        <v>1</v>
      </c>
      <c r="F68" s="179">
        <v>39827813</v>
      </c>
      <c r="G68" s="188">
        <f>IF(ISBLANK(F68),"-",(F68/$D$50*$D$47*$B$68)*($B$57/$D$68))</f>
        <v>458.99595891586353</v>
      </c>
      <c r="H68" s="184">
        <f t="shared" si="0"/>
        <v>0.91799191783172707</v>
      </c>
    </row>
    <row r="69" spans="1:8" ht="21.75" customHeight="1" thickBot="1" x14ac:dyDescent="0.45">
      <c r="A69" s="195" t="s">
        <v>114</v>
      </c>
      <c r="B69" s="196">
        <f>D47*B68/B56*B57</f>
        <v>187.76499999999996</v>
      </c>
      <c r="C69" s="314"/>
      <c r="D69" s="317"/>
      <c r="E69" s="182">
        <v>2</v>
      </c>
      <c r="F69" s="129">
        <v>40401303</v>
      </c>
      <c r="G69" s="190">
        <f>IF(ISBLANK(F69),"-",(F69/$D$50*$D$47*$B$68)*($B$57/$D$68))</f>
        <v>465.60514914377427</v>
      </c>
      <c r="H69" s="184">
        <f t="shared" si="0"/>
        <v>0.93121029828754853</v>
      </c>
    </row>
    <row r="70" spans="1:8" ht="22.5" customHeight="1" x14ac:dyDescent="0.4">
      <c r="A70" s="302" t="s">
        <v>31</v>
      </c>
      <c r="B70" s="303"/>
      <c r="C70" s="314"/>
      <c r="D70" s="317"/>
      <c r="E70" s="182">
        <v>3</v>
      </c>
      <c r="F70" s="129">
        <v>41362798</v>
      </c>
      <c r="G70" s="190">
        <f>IF(ISBLANK(F70),"-",(F70/$D$50*$D$47*$B$68)*($B$57/$D$68))</f>
        <v>476.68590618955551</v>
      </c>
      <c r="H70" s="184">
        <f t="shared" si="0"/>
        <v>0.95337181237911106</v>
      </c>
    </row>
    <row r="71" spans="1:8" ht="21.75" customHeight="1" thickBot="1" x14ac:dyDescent="0.45">
      <c r="A71" s="304"/>
      <c r="B71" s="305"/>
      <c r="C71" s="319"/>
      <c r="D71" s="318"/>
      <c r="E71" s="186">
        <v>4</v>
      </c>
      <c r="F71" s="187"/>
      <c r="G71" s="192" t="str">
        <f>IF(ISBLANK(F71),"-",(F71/$D$50*$D$47*$B$68)*($B$57/$D$68))</f>
        <v>-</v>
      </c>
      <c r="H71" s="197" t="str">
        <f t="shared" si="0"/>
        <v>-</v>
      </c>
    </row>
    <row r="72" spans="1:8" x14ac:dyDescent="0.3">
      <c r="A72" s="198"/>
      <c r="B72" s="198"/>
      <c r="C72" s="198"/>
      <c r="D72" s="198"/>
      <c r="E72" s="198"/>
      <c r="F72" s="128"/>
      <c r="G72" s="199" t="s">
        <v>26</v>
      </c>
      <c r="H72" s="200">
        <f>AVERAGE(H60:H71)</f>
        <v>0.94668744423247808</v>
      </c>
    </row>
    <row r="73" spans="1:8" x14ac:dyDescent="0.3">
      <c r="C73" s="198"/>
      <c r="D73" s="198"/>
      <c r="E73" s="198"/>
      <c r="F73" s="128"/>
      <c r="G73" s="164" t="s">
        <v>36</v>
      </c>
      <c r="H73" s="201">
        <f>STDEV(H60:H71)/H72</f>
        <v>1.6330098417804015E-2</v>
      </c>
    </row>
    <row r="74" spans="1:8" ht="19.5" thickBot="1" x14ac:dyDescent="0.35">
      <c r="A74" s="198"/>
      <c r="B74" s="198"/>
      <c r="C74" s="128"/>
      <c r="D74" s="128"/>
      <c r="E74" s="202"/>
      <c r="F74" s="128"/>
      <c r="G74" s="166" t="s">
        <v>37</v>
      </c>
      <c r="H74" s="203">
        <f>COUNT(H60:H71)</f>
        <v>8</v>
      </c>
    </row>
    <row r="75" spans="1:8" x14ac:dyDescent="0.3">
      <c r="A75" s="198"/>
      <c r="B75" s="198"/>
      <c r="C75" s="128"/>
      <c r="D75" s="128"/>
      <c r="E75" s="202"/>
      <c r="F75" s="128"/>
      <c r="G75" s="137"/>
      <c r="H75" s="204"/>
    </row>
    <row r="76" spans="1:8" x14ac:dyDescent="0.3">
      <c r="A76" s="100" t="s">
        <v>115</v>
      </c>
      <c r="B76" s="205" t="s">
        <v>47</v>
      </c>
      <c r="C76" s="306" t="str">
        <f>B20</f>
        <v>Ciprofloxacin</v>
      </c>
      <c r="D76" s="306"/>
      <c r="E76" s="206" t="s">
        <v>48</v>
      </c>
      <c r="F76" s="206"/>
      <c r="G76" s="207">
        <f>H72</f>
        <v>0.94668744423247808</v>
      </c>
      <c r="H76" s="204"/>
    </row>
    <row r="77" spans="1:8" x14ac:dyDescent="0.3">
      <c r="A77" s="99" t="s">
        <v>49</v>
      </c>
      <c r="B77" s="99" t="s">
        <v>50</v>
      </c>
    </row>
    <row r="78" spans="1:8" x14ac:dyDescent="0.3">
      <c r="A78" s="99"/>
      <c r="B78" s="99"/>
    </row>
    <row r="79" spans="1:8" ht="26.25" x14ac:dyDescent="0.3">
      <c r="A79" s="100" t="s">
        <v>10</v>
      </c>
      <c r="B79" s="300" t="str">
        <f>B26</f>
        <v>Ciprofloxacin Hydrochloride</v>
      </c>
      <c r="C79" s="300"/>
    </row>
    <row r="80" spans="1:8" ht="26.25" x14ac:dyDescent="0.3">
      <c r="A80" s="101" t="s">
        <v>11</v>
      </c>
      <c r="B80" s="301" t="str">
        <f>B27</f>
        <v>NQCL-WRS-C28-1</v>
      </c>
      <c r="C80" s="301"/>
    </row>
    <row r="81" spans="1:12" ht="27" thickBot="1" x14ac:dyDescent="0.35">
      <c r="A81" s="101" t="s">
        <v>12</v>
      </c>
      <c r="B81" s="102">
        <f>B28</f>
        <v>99.6</v>
      </c>
    </row>
    <row r="82" spans="1:12" s="106" customFormat="1" ht="27" thickBot="1" x14ac:dyDescent="0.3">
      <c r="A82" s="101" t="s">
        <v>13</v>
      </c>
      <c r="B82" s="102">
        <f>B29</f>
        <v>6</v>
      </c>
      <c r="C82" s="293" t="s">
        <v>92</v>
      </c>
      <c r="D82" s="294"/>
      <c r="E82" s="294"/>
      <c r="F82" s="294"/>
      <c r="G82" s="295"/>
      <c r="H82" s="104"/>
      <c r="I82" s="105"/>
      <c r="J82" s="105"/>
      <c r="K82" s="105"/>
      <c r="L82" s="105"/>
    </row>
    <row r="83" spans="1:12" s="106" customFormat="1" ht="19.5" thickBot="1" x14ac:dyDescent="0.3">
      <c r="A83" s="101" t="s">
        <v>14</v>
      </c>
      <c r="B83" s="107">
        <f>B81-B82</f>
        <v>93.6</v>
      </c>
      <c r="C83" s="108"/>
      <c r="D83" s="108"/>
      <c r="E83" s="108"/>
      <c r="F83" s="108"/>
      <c r="G83" s="109"/>
      <c r="H83" s="104"/>
      <c r="I83" s="105"/>
      <c r="J83" s="105"/>
      <c r="K83" s="105"/>
      <c r="L83" s="105"/>
    </row>
    <row r="84" spans="1:12" s="106" customFormat="1" ht="27" customHeight="1" thickBot="1" x14ac:dyDescent="0.45">
      <c r="A84" s="101" t="s">
        <v>15</v>
      </c>
      <c r="B84" s="110">
        <v>331.34</v>
      </c>
      <c r="C84" s="307" t="s">
        <v>16</v>
      </c>
      <c r="D84" s="308"/>
      <c r="E84" s="308"/>
      <c r="F84" s="308"/>
      <c r="G84" s="308"/>
      <c r="H84" s="309"/>
      <c r="I84" s="105"/>
      <c r="J84" s="105"/>
      <c r="K84" s="105"/>
      <c r="L84" s="105"/>
    </row>
    <row r="85" spans="1:12" s="106" customFormat="1" ht="27" customHeight="1" thickBot="1" x14ac:dyDescent="0.45">
      <c r="A85" s="101" t="s">
        <v>17</v>
      </c>
      <c r="B85" s="110">
        <v>367.81</v>
      </c>
      <c r="C85" s="307" t="s">
        <v>18</v>
      </c>
      <c r="D85" s="308"/>
      <c r="E85" s="308"/>
      <c r="F85" s="308"/>
      <c r="G85" s="308"/>
      <c r="H85" s="309"/>
      <c r="I85" s="105"/>
      <c r="J85" s="105"/>
      <c r="K85" s="105"/>
      <c r="L85" s="105"/>
    </row>
    <row r="86" spans="1:12" s="106" customFormat="1" x14ac:dyDescent="0.25">
      <c r="A86" s="101"/>
      <c r="B86" s="113"/>
      <c r="C86" s="114"/>
      <c r="D86" s="114"/>
      <c r="E86" s="114"/>
      <c r="F86" s="114"/>
      <c r="G86" s="114"/>
      <c r="H86" s="114"/>
      <c r="I86" s="105"/>
      <c r="J86" s="105"/>
      <c r="K86" s="105"/>
      <c r="L86" s="105"/>
    </row>
    <row r="87" spans="1:12" x14ac:dyDescent="0.3">
      <c r="A87" s="101" t="s">
        <v>19</v>
      </c>
      <c r="B87" s="115">
        <f>B84/B85</f>
        <v>0.90084554525434324</v>
      </c>
      <c r="C87" s="89" t="s">
        <v>20</v>
      </c>
      <c r="H87" s="104"/>
    </row>
    <row r="88" spans="1:12" ht="19.5" thickBot="1" x14ac:dyDescent="0.35">
      <c r="A88" s="101"/>
      <c r="B88" s="115"/>
      <c r="H88" s="104"/>
    </row>
    <row r="89" spans="1:12" ht="27" thickBot="1" x14ac:dyDescent="0.35">
      <c r="A89" s="116" t="s">
        <v>93</v>
      </c>
      <c r="B89" s="117">
        <v>50</v>
      </c>
      <c r="D89" s="208" t="s">
        <v>21</v>
      </c>
      <c r="E89" s="209"/>
      <c r="F89" s="310" t="s">
        <v>22</v>
      </c>
      <c r="G89" s="312"/>
    </row>
    <row r="90" spans="1:12" ht="26.25" x14ac:dyDescent="0.3">
      <c r="A90" s="118" t="s">
        <v>94</v>
      </c>
      <c r="B90" s="119">
        <v>1</v>
      </c>
      <c r="C90" s="120" t="s">
        <v>23</v>
      </c>
      <c r="D90" s="210" t="s">
        <v>24</v>
      </c>
      <c r="E90" s="122" t="s">
        <v>25</v>
      </c>
      <c r="F90" s="210" t="s">
        <v>24</v>
      </c>
      <c r="G90" s="123" t="s">
        <v>25</v>
      </c>
    </row>
    <row r="91" spans="1:12" ht="26.25" x14ac:dyDescent="0.3">
      <c r="A91" s="118" t="s">
        <v>95</v>
      </c>
      <c r="B91" s="119">
        <v>100</v>
      </c>
      <c r="C91" s="124">
        <v>1</v>
      </c>
      <c r="D91" s="211">
        <v>0.54900000000000004</v>
      </c>
      <c r="E91" s="212">
        <f>IF(ISBLANK(D91),"-",$D$101/$D$98*D91)</f>
        <v>0.70981346901113618</v>
      </c>
      <c r="F91" s="213">
        <v>0.54800000000000004</v>
      </c>
      <c r="G91" s="214">
        <f>IF(ISBLANK(F91),"-",$D$101/$F$98*F91)</f>
        <v>0.71187316919357624</v>
      </c>
    </row>
    <row r="92" spans="1:12" ht="26.25" x14ac:dyDescent="0.3">
      <c r="A92" s="118" t="s">
        <v>96</v>
      </c>
      <c r="B92" s="119">
        <v>1</v>
      </c>
      <c r="C92" s="128">
        <v>2</v>
      </c>
      <c r="D92" s="215">
        <v>0.55200000000000005</v>
      </c>
      <c r="E92" s="216">
        <f>IF(ISBLANK(D92),"-",$D$101/$D$98*D92)</f>
        <v>0.71369223113688007</v>
      </c>
      <c r="F92" s="217">
        <v>0.54400000000000004</v>
      </c>
      <c r="G92" s="218">
        <f>IF(ISBLANK(F92),"-",$D$101/$F$98*F92)</f>
        <v>0.70667701467391508</v>
      </c>
    </row>
    <row r="93" spans="1:12" ht="26.25" x14ac:dyDescent="0.3">
      <c r="A93" s="118" t="s">
        <v>97</v>
      </c>
      <c r="B93" s="119">
        <v>1</v>
      </c>
      <c r="C93" s="128">
        <v>3</v>
      </c>
      <c r="D93" s="215">
        <v>0.55400000000000005</v>
      </c>
      <c r="E93" s="216">
        <f>IF(ISBLANK(D93),"-",$D$101/$D$98*D93)</f>
        <v>0.71627807255404263</v>
      </c>
      <c r="F93" s="217">
        <v>0.54900000000000004</v>
      </c>
      <c r="G93" s="218">
        <f>IF(ISBLANK(F93),"-",$D$101/$F$98*F93)</f>
        <v>0.71317220782349144</v>
      </c>
    </row>
    <row r="94" spans="1:12" ht="26.25" x14ac:dyDescent="0.3">
      <c r="A94" s="118" t="s">
        <v>98</v>
      </c>
      <c r="B94" s="119">
        <v>1</v>
      </c>
      <c r="C94" s="133">
        <v>4</v>
      </c>
      <c r="D94" s="219">
        <v>0.54900000000000004</v>
      </c>
      <c r="E94" s="220">
        <f>IF(ISBLANK(D94),"-",$D$101/$D$98*D94)</f>
        <v>0.70981346901113618</v>
      </c>
      <c r="F94" s="221">
        <v>0.54900000000000004</v>
      </c>
      <c r="G94" s="222">
        <f>IF(ISBLANK(F94),"-",$D$101/$F$98*F94)</f>
        <v>0.71317220782349144</v>
      </c>
    </row>
    <row r="95" spans="1:12" ht="27" thickBot="1" x14ac:dyDescent="0.35">
      <c r="A95" s="118" t="s">
        <v>99</v>
      </c>
      <c r="B95" s="119">
        <v>1</v>
      </c>
      <c r="C95" s="137" t="s">
        <v>26</v>
      </c>
      <c r="D95" s="138">
        <f>AVERAGE(D91:D94)</f>
        <v>0.55100000000000005</v>
      </c>
      <c r="E95" s="139">
        <f>AVERAGE(E91:E94)</f>
        <v>0.71239931042829874</v>
      </c>
      <c r="F95" s="223">
        <f>AVERAGE(F91:F94)</f>
        <v>0.54749999999999999</v>
      </c>
      <c r="G95" s="224">
        <f>AVERAGE(G91:G94)</f>
        <v>0.71122364987861852</v>
      </c>
    </row>
    <row r="96" spans="1:12" ht="26.25" x14ac:dyDescent="0.3">
      <c r="A96" s="118" t="s">
        <v>100</v>
      </c>
      <c r="B96" s="102">
        <v>1</v>
      </c>
      <c r="C96" s="143" t="s">
        <v>27</v>
      </c>
      <c r="D96" s="225">
        <v>25.48</v>
      </c>
      <c r="E96" s="145"/>
      <c r="F96" s="226">
        <v>25.36</v>
      </c>
    </row>
    <row r="97" spans="1:10" ht="26.25" x14ac:dyDescent="0.3">
      <c r="A97" s="118" t="s">
        <v>101</v>
      </c>
      <c r="B97" s="102">
        <v>1</v>
      </c>
      <c r="C97" s="146" t="s">
        <v>28</v>
      </c>
      <c r="D97" s="147">
        <f>D96*$B$87</f>
        <v>22.953544493080667</v>
      </c>
      <c r="E97" s="148"/>
      <c r="F97" s="149">
        <f>F96*$B$87</f>
        <v>22.845443027650145</v>
      </c>
    </row>
    <row r="98" spans="1:10" ht="19.5" thickBot="1" x14ac:dyDescent="0.35">
      <c r="A98" s="118" t="s">
        <v>29</v>
      </c>
      <c r="B98" s="227">
        <f>(B97/B96)*(B95/B94)*(B93/B92)*(B91/B90)*B89</f>
        <v>5000</v>
      </c>
      <c r="C98" s="146" t="s">
        <v>30</v>
      </c>
      <c r="D98" s="151">
        <f>D97*$B$83/100</f>
        <v>21.4845176455235</v>
      </c>
      <c r="E98" s="152"/>
      <c r="F98" s="153">
        <f>F97*$B$83/100</f>
        <v>21.383334673880537</v>
      </c>
    </row>
    <row r="99" spans="1:10" ht="19.5" customHeight="1" thickBot="1" x14ac:dyDescent="0.35">
      <c r="A99" s="302" t="s">
        <v>31</v>
      </c>
      <c r="B99" s="303"/>
      <c r="C99" s="146" t="s">
        <v>32</v>
      </c>
      <c r="D99" s="228">
        <f>D98/$B$98</f>
        <v>4.2969035291046996E-3</v>
      </c>
      <c r="E99" s="229"/>
      <c r="F99" s="230">
        <f>F98/$B$98</f>
        <v>4.2766669347761074E-3</v>
      </c>
      <c r="G99" s="231"/>
      <c r="H99" s="142"/>
    </row>
    <row r="100" spans="1:10" ht="19.5" thickBot="1" x14ac:dyDescent="0.35">
      <c r="A100" s="304"/>
      <c r="B100" s="305"/>
      <c r="C100" s="158" t="s">
        <v>102</v>
      </c>
      <c r="D100" s="232">
        <f>$B$56/$B$116</f>
        <v>5.5555555555555558E-3</v>
      </c>
      <c r="F100" s="157"/>
      <c r="G100" s="233"/>
      <c r="H100" s="142"/>
    </row>
    <row r="101" spans="1:10" x14ac:dyDescent="0.3">
      <c r="C101" s="158" t="s">
        <v>33</v>
      </c>
      <c r="D101" s="147">
        <f>D100*$B$98</f>
        <v>27.777777777777779</v>
      </c>
      <c r="F101" s="157"/>
      <c r="G101" s="231"/>
      <c r="H101" s="142"/>
    </row>
    <row r="102" spans="1:10" ht="19.5" thickBot="1" x14ac:dyDescent="0.35">
      <c r="C102" s="159" t="s">
        <v>34</v>
      </c>
      <c r="D102" s="234">
        <f>D101/B34</f>
        <v>30.835227996753925</v>
      </c>
      <c r="F102" s="161"/>
      <c r="G102" s="231"/>
      <c r="H102" s="142"/>
      <c r="J102" s="235"/>
    </row>
    <row r="103" spans="1:10" x14ac:dyDescent="0.3">
      <c r="C103" s="162" t="s">
        <v>51</v>
      </c>
      <c r="D103" s="163">
        <f>AVERAGE(E91:E94,G91:G94)</f>
        <v>0.71181148015345874</v>
      </c>
      <c r="F103" s="161"/>
      <c r="G103" s="236"/>
      <c r="H103" s="142"/>
      <c r="J103" s="237"/>
    </row>
    <row r="104" spans="1:10" x14ac:dyDescent="0.3">
      <c r="C104" s="164" t="s">
        <v>36</v>
      </c>
      <c r="D104" s="238">
        <f>STDEV(E91:E94,G91:G94)/D103</f>
        <v>4.1655267172101577E-3</v>
      </c>
      <c r="F104" s="161"/>
      <c r="G104" s="231"/>
      <c r="H104" s="142"/>
      <c r="J104" s="237"/>
    </row>
    <row r="105" spans="1:10" ht="19.5" thickBot="1" x14ac:dyDescent="0.35">
      <c r="C105" s="166" t="s">
        <v>37</v>
      </c>
      <c r="D105" s="239">
        <f>COUNT(E91:E94,G91:G94)</f>
        <v>8</v>
      </c>
      <c r="F105" s="161"/>
      <c r="G105" s="231"/>
      <c r="H105" s="142"/>
      <c r="J105" s="237"/>
    </row>
    <row r="106" spans="1:10" ht="19.5" thickBot="1" x14ac:dyDescent="0.35">
      <c r="A106" s="168"/>
      <c r="B106" s="168"/>
      <c r="C106" s="168"/>
      <c r="D106" s="168"/>
      <c r="E106" s="168"/>
    </row>
    <row r="107" spans="1:10" ht="26.25" x14ac:dyDescent="0.3">
      <c r="A107" s="116" t="s">
        <v>52</v>
      </c>
      <c r="B107" s="117">
        <v>900</v>
      </c>
      <c r="C107" s="240" t="s">
        <v>116</v>
      </c>
      <c r="D107" s="241" t="s">
        <v>24</v>
      </c>
      <c r="E107" s="242" t="s">
        <v>53</v>
      </c>
      <c r="F107" s="243" t="s">
        <v>54</v>
      </c>
    </row>
    <row r="108" spans="1:10" ht="26.25" x14ac:dyDescent="0.3">
      <c r="A108" s="118" t="s">
        <v>106</v>
      </c>
      <c r="B108" s="119">
        <v>1</v>
      </c>
      <c r="C108" s="244">
        <v>1</v>
      </c>
      <c r="D108" s="245">
        <v>0.66200000000000003</v>
      </c>
      <c r="E108" s="246">
        <f t="shared" ref="E108:E113" si="1">IF(ISBLANK(D108),"-",D108/$D$103*$D$100*$B$116)</f>
        <v>465.0107637047945</v>
      </c>
      <c r="F108" s="247">
        <f t="shared" ref="F108:F113" si="2">IF(ISBLANK(D108), "-", E108/$B$56)</f>
        <v>0.93002152740958899</v>
      </c>
    </row>
    <row r="109" spans="1:10" ht="26.25" x14ac:dyDescent="0.3">
      <c r="A109" s="118" t="s">
        <v>107</v>
      </c>
      <c r="B109" s="119">
        <v>100</v>
      </c>
      <c r="C109" s="244">
        <v>2</v>
      </c>
      <c r="D109" s="245">
        <v>0.68200000000000005</v>
      </c>
      <c r="E109" s="248">
        <f t="shared" si="1"/>
        <v>479.05942726083066</v>
      </c>
      <c r="F109" s="249">
        <f t="shared" si="2"/>
        <v>0.95811885452166135</v>
      </c>
    </row>
    <row r="110" spans="1:10" ht="26.25" x14ac:dyDescent="0.3">
      <c r="A110" s="118" t="s">
        <v>108</v>
      </c>
      <c r="B110" s="119">
        <v>1</v>
      </c>
      <c r="C110" s="244">
        <v>3</v>
      </c>
      <c r="D110" s="245">
        <v>0.66700000000000004</v>
      </c>
      <c r="E110" s="248">
        <f t="shared" si="1"/>
        <v>468.52292959380355</v>
      </c>
      <c r="F110" s="249">
        <f t="shared" si="2"/>
        <v>0.93704585918760708</v>
      </c>
    </row>
    <row r="111" spans="1:10" ht="26.25" x14ac:dyDescent="0.3">
      <c r="A111" s="118" t="s">
        <v>109</v>
      </c>
      <c r="B111" s="119">
        <v>1</v>
      </c>
      <c r="C111" s="244">
        <v>4</v>
      </c>
      <c r="D111" s="245">
        <v>0.64800000000000002</v>
      </c>
      <c r="E111" s="248">
        <f t="shared" si="1"/>
        <v>455.17669921556927</v>
      </c>
      <c r="F111" s="249">
        <f t="shared" si="2"/>
        <v>0.91035339843113849</v>
      </c>
    </row>
    <row r="112" spans="1:10" ht="26.25" x14ac:dyDescent="0.3">
      <c r="A112" s="118" t="s">
        <v>110</v>
      </c>
      <c r="B112" s="119">
        <v>1</v>
      </c>
      <c r="C112" s="244">
        <v>5</v>
      </c>
      <c r="D112" s="245">
        <v>0.628</v>
      </c>
      <c r="E112" s="248">
        <f t="shared" si="1"/>
        <v>441.12803565953317</v>
      </c>
      <c r="F112" s="249">
        <f t="shared" si="2"/>
        <v>0.88225607131906636</v>
      </c>
    </row>
    <row r="113" spans="1:10" ht="26.25" x14ac:dyDescent="0.3">
      <c r="A113" s="118" t="s">
        <v>111</v>
      </c>
      <c r="B113" s="119">
        <v>1</v>
      </c>
      <c r="C113" s="250">
        <v>6</v>
      </c>
      <c r="D113" s="251">
        <v>0.628</v>
      </c>
      <c r="E113" s="252">
        <f t="shared" si="1"/>
        <v>441.12803565953317</v>
      </c>
      <c r="F113" s="253">
        <f t="shared" si="2"/>
        <v>0.88225607131906636</v>
      </c>
    </row>
    <row r="114" spans="1:10" ht="26.25" x14ac:dyDescent="0.3">
      <c r="A114" s="118" t="s">
        <v>112</v>
      </c>
      <c r="B114" s="119">
        <v>1</v>
      </c>
      <c r="C114" s="244"/>
      <c r="D114" s="128"/>
      <c r="E114" s="206"/>
      <c r="F114" s="254"/>
    </row>
    <row r="115" spans="1:10" ht="26.25" x14ac:dyDescent="0.3">
      <c r="A115" s="118" t="s">
        <v>113</v>
      </c>
      <c r="B115" s="119">
        <v>1</v>
      </c>
      <c r="C115" s="244"/>
      <c r="D115" s="255"/>
      <c r="E115" s="256" t="s">
        <v>26</v>
      </c>
      <c r="F115" s="257">
        <f>AVERAGE(F108:F113)</f>
        <v>0.91667529703135475</v>
      </c>
    </row>
    <row r="116" spans="1:10" ht="27" thickBot="1" x14ac:dyDescent="0.35">
      <c r="A116" s="118" t="s">
        <v>45</v>
      </c>
      <c r="B116" s="150">
        <f>(B115/B114)*(B113/B112)*(B111/B110)*(B109/B108)*B107</f>
        <v>90000</v>
      </c>
      <c r="C116" s="258"/>
      <c r="D116" s="259"/>
      <c r="E116" s="137" t="s">
        <v>36</v>
      </c>
      <c r="F116" s="260">
        <f>STDEV(F108:F113)/F115</f>
        <v>3.3517349997283764E-2</v>
      </c>
      <c r="I116" s="261"/>
    </row>
    <row r="117" spans="1:10" ht="19.5" customHeight="1" thickBot="1" x14ac:dyDescent="0.35">
      <c r="A117" s="302" t="s">
        <v>31</v>
      </c>
      <c r="B117" s="303"/>
      <c r="C117" s="262"/>
      <c r="D117" s="263"/>
      <c r="E117" s="264" t="s">
        <v>37</v>
      </c>
      <c r="F117" s="265">
        <f>COUNT(F108:F113)</f>
        <v>6</v>
      </c>
      <c r="I117" s="261"/>
      <c r="J117" s="237"/>
    </row>
    <row r="118" spans="1:10" ht="19.5" thickBot="1" x14ac:dyDescent="0.35">
      <c r="A118" s="304"/>
      <c r="B118" s="305"/>
      <c r="C118" s="206"/>
      <c r="D118" s="206"/>
      <c r="E118" s="206"/>
      <c r="F118" s="128"/>
      <c r="G118" s="206"/>
      <c r="H118" s="206"/>
      <c r="I118" s="261"/>
    </row>
    <row r="119" spans="1:10" x14ac:dyDescent="0.3">
      <c r="A119" s="114"/>
      <c r="B119" s="114"/>
      <c r="C119" s="206"/>
      <c r="D119" s="206"/>
      <c r="E119" s="206"/>
      <c r="F119" s="128"/>
      <c r="G119" s="206"/>
      <c r="H119" s="206"/>
      <c r="I119" s="261"/>
    </row>
    <row r="120" spans="1:10" x14ac:dyDescent="0.3">
      <c r="A120" s="100" t="s">
        <v>115</v>
      </c>
      <c r="B120" s="205" t="s">
        <v>55</v>
      </c>
      <c r="C120" s="306" t="str">
        <f>B20</f>
        <v>Ciprofloxacin</v>
      </c>
      <c r="D120" s="306"/>
      <c r="E120" s="206" t="s">
        <v>56</v>
      </c>
      <c r="F120" s="206"/>
      <c r="G120" s="207">
        <f>F115</f>
        <v>0.91667529703135475</v>
      </c>
      <c r="H120" s="206"/>
      <c r="I120" s="261"/>
    </row>
    <row r="121" spans="1:10" ht="19.5" thickBot="1" x14ac:dyDescent="0.35">
      <c r="A121" s="266"/>
      <c r="B121" s="266"/>
      <c r="C121" s="267"/>
      <c r="D121" s="267"/>
      <c r="E121" s="267"/>
      <c r="F121" s="267"/>
      <c r="G121" s="267"/>
      <c r="H121" s="267"/>
    </row>
    <row r="122" spans="1:10" x14ac:dyDescent="0.3">
      <c r="B122" s="313" t="s">
        <v>57</v>
      </c>
      <c r="C122" s="313"/>
      <c r="E122" s="120" t="s">
        <v>58</v>
      </c>
      <c r="F122" s="268"/>
      <c r="G122" s="313" t="s">
        <v>59</v>
      </c>
      <c r="H122" s="313"/>
    </row>
    <row r="123" spans="1:10" ht="83.25" customHeight="1" x14ac:dyDescent="0.3">
      <c r="A123" s="269" t="s">
        <v>60</v>
      </c>
      <c r="B123" s="270"/>
      <c r="C123" s="270"/>
      <c r="E123" s="271"/>
      <c r="F123" s="206"/>
      <c r="G123" s="272"/>
      <c r="H123" s="272"/>
    </row>
    <row r="124" spans="1:10" ht="84" customHeight="1" x14ac:dyDescent="0.3">
      <c r="A124" s="269" t="s">
        <v>61</v>
      </c>
      <c r="B124" s="273"/>
      <c r="C124" s="273"/>
      <c r="E124" s="274"/>
      <c r="F124" s="206"/>
      <c r="G124" s="275"/>
      <c r="H124" s="275"/>
    </row>
    <row r="125" spans="1:10" x14ac:dyDescent="0.3">
      <c r="A125" s="198"/>
      <c r="B125" s="198"/>
      <c r="C125" s="128"/>
      <c r="D125" s="128"/>
      <c r="E125" s="128"/>
      <c r="F125" s="202"/>
      <c r="G125" s="128"/>
      <c r="H125" s="128"/>
      <c r="I125" s="261"/>
    </row>
    <row r="126" spans="1:10" x14ac:dyDescent="0.3">
      <c r="A126" s="198"/>
      <c r="B126" s="198"/>
      <c r="C126" s="128"/>
      <c r="D126" s="128"/>
      <c r="E126" s="128"/>
      <c r="F126" s="202"/>
      <c r="G126" s="128"/>
      <c r="H126" s="128"/>
      <c r="I126" s="261"/>
    </row>
    <row r="127" spans="1:10" x14ac:dyDescent="0.3">
      <c r="A127" s="198"/>
      <c r="B127" s="198"/>
      <c r="C127" s="128"/>
      <c r="D127" s="128"/>
      <c r="E127" s="128"/>
      <c r="F127" s="202"/>
      <c r="G127" s="128"/>
      <c r="H127" s="128"/>
      <c r="I127" s="261"/>
    </row>
    <row r="128" spans="1:10" x14ac:dyDescent="0.3">
      <c r="A128" s="198"/>
      <c r="B128" s="198"/>
      <c r="C128" s="128"/>
      <c r="D128" s="128"/>
      <c r="E128" s="128"/>
      <c r="F128" s="202"/>
      <c r="G128" s="128"/>
      <c r="H128" s="128"/>
      <c r="I128" s="261"/>
    </row>
    <row r="129" spans="1:9" x14ac:dyDescent="0.3">
      <c r="A129" s="198"/>
      <c r="B129" s="198"/>
      <c r="C129" s="128"/>
      <c r="D129" s="128"/>
      <c r="E129" s="128"/>
      <c r="F129" s="202"/>
      <c r="G129" s="128"/>
      <c r="H129" s="128"/>
      <c r="I129" s="261"/>
    </row>
    <row r="130" spans="1:9" x14ac:dyDescent="0.3">
      <c r="A130" s="198"/>
      <c r="B130" s="198"/>
      <c r="C130" s="128"/>
      <c r="D130" s="128"/>
      <c r="E130" s="128"/>
      <c r="F130" s="202"/>
      <c r="G130" s="128"/>
      <c r="H130" s="128"/>
      <c r="I130" s="261"/>
    </row>
    <row r="131" spans="1:9" x14ac:dyDescent="0.3">
      <c r="A131" s="198"/>
      <c r="B131" s="198"/>
      <c r="C131" s="128"/>
      <c r="D131" s="128"/>
      <c r="E131" s="128"/>
      <c r="F131" s="202"/>
      <c r="G131" s="128"/>
      <c r="H131" s="128"/>
      <c r="I131" s="261"/>
    </row>
    <row r="132" spans="1:9" x14ac:dyDescent="0.3">
      <c r="A132" s="198"/>
      <c r="B132" s="198"/>
      <c r="C132" s="128"/>
      <c r="D132" s="128"/>
      <c r="E132" s="128"/>
      <c r="F132" s="202"/>
      <c r="G132" s="128"/>
      <c r="H132" s="128"/>
      <c r="I132" s="261"/>
    </row>
    <row r="133" spans="1:9" x14ac:dyDescent="0.3">
      <c r="A133" s="198"/>
      <c r="B133" s="198"/>
      <c r="C133" s="128"/>
      <c r="D133" s="128"/>
      <c r="E133" s="128"/>
      <c r="F133" s="202"/>
      <c r="G133" s="128"/>
      <c r="H133" s="128"/>
      <c r="I133" s="261"/>
    </row>
  </sheetData>
  <sheetProtection password="AD9C" sheet="1" objects="1" scenarios="1" formatCells="0" formatColumns="0" formatRows="0"/>
  <mergeCells count="30"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C31:H31"/>
    <mergeCell ref="C32:H32"/>
    <mergeCell ref="D36:E36"/>
    <mergeCell ref="F36:G36"/>
    <mergeCell ref="A46:B47"/>
    <mergeCell ref="C60:C63"/>
    <mergeCell ref="D60:D63"/>
    <mergeCell ref="C29:G29"/>
    <mergeCell ref="A16:H16"/>
    <mergeCell ref="A17:H17"/>
    <mergeCell ref="B18:C18"/>
    <mergeCell ref="B26:C26"/>
    <mergeCell ref="B27:C27"/>
  </mergeCells>
  <conditionalFormatting sqref="D51">
    <cfRule type="cellIs" dxfId="2" priority="3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orientation="portrait" r:id="rId1"/>
  <headerFooter alignWithMargins="0">
    <oddFooter>Page &amp;P of &amp;N</oddFooter>
  </headerFooter>
  <rowBreaks count="1" manualBreakCount="1">
    <brk id="76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Uniformity</vt:lpstr>
      <vt:lpstr>SST</vt:lpstr>
      <vt:lpstr>Component 1</vt:lpstr>
      <vt:lpstr>'Component 1'!Print_Area</vt:lpstr>
      <vt:lpstr>SST!Print_Area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cp:lastPrinted>2015-05-11T11:47:10Z</cp:lastPrinted>
  <dcterms:created xsi:type="dcterms:W3CDTF">2005-07-05T10:19:27Z</dcterms:created>
  <dcterms:modified xsi:type="dcterms:W3CDTF">2015-05-11T11:47:17Z</dcterms:modified>
  <cp:category/>
</cp:coreProperties>
</file>