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F63" i="1" l="1"/>
  <c r="E31" i="1"/>
  <c r="B32" i="1"/>
  <c r="B24" i="1"/>
  <c r="B26" i="1" s="1"/>
  <c r="F55" i="2"/>
  <c r="F51" i="2"/>
  <c r="F49" i="2"/>
  <c r="D47" i="2"/>
  <c r="E47" i="2" s="1"/>
  <c r="F47" i="2" s="1"/>
  <c r="D46" i="2"/>
  <c r="E46" i="2" s="1"/>
  <c r="F46" i="2" s="1"/>
  <c r="F48" i="2" s="1"/>
  <c r="B34" i="2"/>
  <c r="B16" i="2"/>
  <c r="F67" i="1"/>
  <c r="F61" i="1"/>
  <c r="D59" i="1"/>
  <c r="E59" i="1" s="1"/>
  <c r="F59" i="1" s="1"/>
  <c r="D58" i="1"/>
  <c r="E58" i="1" s="1"/>
  <c r="F58" i="1" s="1"/>
  <c r="B38" i="1"/>
  <c r="A38" i="1" s="1"/>
  <c r="B39" i="1" s="1"/>
  <c r="A39" i="1" s="1"/>
  <c r="B40" i="1" s="1"/>
  <c r="A40" i="1" s="1"/>
  <c r="B41" i="1" s="1"/>
  <c r="A41" i="1" s="1"/>
  <c r="F52" i="2" l="1"/>
  <c r="D55" i="2" s="1"/>
  <c r="F60" i="1"/>
  <c r="F64" i="1" s="1"/>
  <c r="D67" i="1" s="1"/>
</calcChain>
</file>

<file path=xl/sharedStrings.xml><?xml version="1.0" encoding="utf-8"?>
<sst xmlns="http://schemas.openxmlformats.org/spreadsheetml/2006/main" count="137" uniqueCount="85">
  <si>
    <t>MICOBIOLOGY NO.</t>
  </si>
  <si>
    <t>BIOL/002/2015</t>
  </si>
  <si>
    <t>DATE RECEIVED</t>
  </si>
  <si>
    <t>2015-02-20 14:38:19</t>
  </si>
  <si>
    <t>Analysis Report</t>
  </si>
  <si>
    <t>Paracetamol Microbial Assay</t>
  </si>
  <si>
    <t>Sample Name:</t>
  </si>
  <si>
    <t>PROSIA INJECTION</t>
  </si>
  <si>
    <t>Lab Ref No:</t>
  </si>
  <si>
    <t>NDQD201502070</t>
  </si>
  <si>
    <t>Active Ingredient:</t>
  </si>
  <si>
    <t>Paracetamol</t>
  </si>
  <si>
    <t>Label Claim:</t>
  </si>
  <si>
    <t>Each  ml contains mg of Apyrogenic</t>
  </si>
  <si>
    <t>Date Test Set:</t>
  </si>
  <si>
    <t>12/9/2015</t>
  </si>
  <si>
    <t>Date of Results:</t>
  </si>
  <si>
    <t>13/09/2015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</si>
  <si>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</si>
  <si>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</si>
  <si>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</si>
  <si>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</si>
  <si>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</si>
  <si>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</si>
  <si>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</si>
  <si>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</si>
  <si>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</si>
  <si>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</si>
  <si>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</si>
  <si>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</si>
  <si>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</si>
  <si>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</si>
  <si>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</si>
  <si>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</si>
  <si>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</si>
  <si>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</si>
  <si>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</si>
  <si>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</si>
  <si>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</si>
  <si>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</si>
  <si>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</si>
  <si>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</si>
  <si>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</si>
  <si>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</si>
  <si>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</si>
  <si>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</si>
  <si>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</si>
  <si>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</si>
  <si>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</si>
  <si>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</si>
  <si>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</si>
  <si>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</si>
  <si>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</si>
  <si>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</si>
  <si>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</si>
  <si>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</si>
  <si>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</si>
  <si>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</si>
  <si>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</si>
  <si>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</si>
  <si>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</si>
  <si>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</si>
  <si>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</si>
  <si>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</si>
  <si>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</si>
  <si>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</si>
  <si>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</si>
  <si>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</si>
  <si>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</si>
  <si>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</si>
  <si>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</si>
  <si>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</si>
  <si>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</si>
  <si>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</si>
  <si>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</si>
  <si>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Maximum Administrable dose:</t>
  </si>
  <si>
    <t>mg/kg/hr</t>
  </si>
  <si>
    <t>mg/mL</t>
  </si>
  <si>
    <t>8000 EU / vial</t>
  </si>
  <si>
    <t>8.0mL</t>
  </si>
  <si>
    <t>Diluent Vol1 (µL)</t>
  </si>
  <si>
    <t>Diluent Vol2 (µL)</t>
  </si>
  <si>
    <t>B3</t>
  </si>
  <si>
    <t>B4</t>
  </si>
  <si>
    <t>ERIC NGAMAU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</si>
</sst>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64" zoomScale="80" zoomScaleNormal="85" workbookViewId="0">
      <selection activeCell="D67" sqref="D67:E67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89" customFormat="1" ht="15.95" customHeight="1" x14ac:dyDescent="0.25">
      <c r="A23" s="8" t="s">
        <v>75</v>
      </c>
      <c r="B23" s="115">
        <v>15</v>
      </c>
      <c r="C23" s="11" t="s">
        <v>76</v>
      </c>
    </row>
    <row r="24" spans="1:7" s="9" customFormat="1" ht="16.5" customHeight="1" x14ac:dyDescent="0.3">
      <c r="A24" s="9" t="s">
        <v>22</v>
      </c>
      <c r="B24" s="12">
        <f>5/B23</f>
        <v>0.33333333333333331</v>
      </c>
      <c r="C24" s="13" t="s">
        <v>23</v>
      </c>
      <c r="D24" s="14"/>
      <c r="E24" s="15"/>
    </row>
    <row r="25" spans="1:7" s="9" customFormat="1" ht="19.5" customHeight="1" x14ac:dyDescent="0.3">
      <c r="A25" s="16" t="s">
        <v>26</v>
      </c>
      <c r="B25" s="17">
        <v>125</v>
      </c>
      <c r="C25" s="18" t="s">
        <v>77</v>
      </c>
      <c r="D25" s="14"/>
      <c r="E25" s="15"/>
    </row>
    <row r="26" spans="1:7" s="9" customFormat="1" ht="18.75" customHeight="1" x14ac:dyDescent="0.3">
      <c r="A26" s="19" t="s">
        <v>27</v>
      </c>
      <c r="B26" s="20">
        <f>B24*B25/B22</f>
        <v>8333.3333333333321</v>
      </c>
      <c r="C26" s="18"/>
      <c r="D26" s="14"/>
      <c r="E26" s="15"/>
    </row>
    <row r="27" spans="1:7" s="9" customFormat="1" ht="19.5" customHeight="1" x14ac:dyDescent="0.3">
      <c r="A27" s="14" t="s">
        <v>28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16" t="s">
        <v>29</v>
      </c>
      <c r="B29" s="117"/>
      <c r="C29" s="118" t="s">
        <v>30</v>
      </c>
      <c r="D29" s="118"/>
      <c r="E29" s="118"/>
      <c r="F29" s="119"/>
    </row>
    <row r="30" spans="1:7" ht="20.100000000000001" customHeight="1" x14ac:dyDescent="0.3">
      <c r="A30" s="25" t="s">
        <v>31</v>
      </c>
      <c r="B30" s="99" t="s">
        <v>78</v>
      </c>
      <c r="C30" s="120" t="s">
        <v>32</v>
      </c>
      <c r="D30" s="121"/>
      <c r="E30" s="121" t="s">
        <v>33</v>
      </c>
      <c r="F30" s="122"/>
    </row>
    <row r="31" spans="1:7" ht="20.100000000000001" customHeight="1" x14ac:dyDescent="0.3">
      <c r="A31" s="27" t="s">
        <v>34</v>
      </c>
      <c r="B31" s="114" t="s">
        <v>79</v>
      </c>
      <c r="C31" s="123">
        <v>0.998</v>
      </c>
      <c r="D31" s="124"/>
      <c r="E31" s="125">
        <f>POWER(C31,2)</f>
        <v>0.996004</v>
      </c>
      <c r="F31" s="126"/>
      <c r="G31" s="9"/>
    </row>
    <row r="32" spans="1:7" ht="20.100000000000001" customHeight="1" x14ac:dyDescent="0.3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29" t="s">
        <v>37</v>
      </c>
      <c r="B35" s="129"/>
      <c r="C35" s="129"/>
      <c r="D35" s="129"/>
      <c r="E35" s="129"/>
      <c r="F35" s="129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 x14ac:dyDescent="0.25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30" t="s">
        <v>44</v>
      </c>
      <c r="B43" s="130"/>
      <c r="C43" s="130"/>
      <c r="D43" s="130"/>
      <c r="E43" s="130"/>
      <c r="F43" s="130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40</v>
      </c>
      <c r="B45" s="87" t="s">
        <v>80</v>
      </c>
      <c r="C45" s="87" t="s">
        <v>42</v>
      </c>
      <c r="D45" s="95" t="s">
        <v>81</v>
      </c>
      <c r="E45" s="87" t="s">
        <v>45</v>
      </c>
      <c r="F45" s="95" t="s">
        <v>46</v>
      </c>
    </row>
    <row r="46" spans="1:9" s="85" customFormat="1" x14ac:dyDescent="0.25">
      <c r="A46" s="103">
        <v>50</v>
      </c>
      <c r="B46" s="111">
        <v>3950</v>
      </c>
      <c r="C46" s="103">
        <v>50</v>
      </c>
      <c r="D46" s="111">
        <v>4950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50</v>
      </c>
      <c r="B53" s="46">
        <v>6.27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51</v>
      </c>
      <c r="B54" s="45">
        <v>-0.14599999999999999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 x14ac:dyDescent="0.25">
      <c r="A58" s="58" t="s">
        <v>82</v>
      </c>
      <c r="B58" s="59">
        <v>50</v>
      </c>
      <c r="C58" s="60">
        <v>5420</v>
      </c>
      <c r="D58" s="61">
        <f>LN(C58)</f>
        <v>8.5978510944336914</v>
      </c>
      <c r="E58" s="61">
        <f>(D58-$B$53)/$B$54</f>
        <v>-15.944185578312959</v>
      </c>
      <c r="F58" s="62">
        <f>EXP(E58)</f>
        <v>1.1899485520832576E-7</v>
      </c>
      <c r="G58" s="63"/>
      <c r="H58" s="63"/>
      <c r="I58" s="63"/>
    </row>
    <row r="59" spans="1:9" s="64" customFormat="1" ht="27" customHeight="1" x14ac:dyDescent="0.25">
      <c r="A59" s="65" t="s">
        <v>83</v>
      </c>
      <c r="B59" s="66">
        <v>50</v>
      </c>
      <c r="C59" s="67">
        <v>4785</v>
      </c>
      <c r="D59" s="68">
        <f>LN(C59)</f>
        <v>8.473241303887054</v>
      </c>
      <c r="E59" s="68">
        <f>(D59-$B$53)/$B$54</f>
        <v>-15.0906938622401</v>
      </c>
      <c r="F59" s="69">
        <f>EXP(E59)</f>
        <v>2.7937975202435162E-7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27" t="s">
        <v>59</v>
      </c>
      <c r="E60" s="127"/>
      <c r="F60" s="70">
        <f>AVERAGE(F58:F59)</f>
        <v>1.9918730361633869E-7</v>
      </c>
      <c r="G60" s="9"/>
      <c r="H60" s="9"/>
      <c r="I60" s="9"/>
    </row>
    <row r="61" spans="1:9" ht="25.5" customHeight="1" x14ac:dyDescent="0.3">
      <c r="E61" s="71" t="s">
        <v>60</v>
      </c>
      <c r="F61" s="72">
        <f>STDEV(C58:C59)/AVERAGE(C58:C59)</f>
        <v>8.7998590113367497E-2</v>
      </c>
      <c r="G61" s="9"/>
      <c r="H61" s="9"/>
    </row>
    <row r="62" spans="1:9" ht="26.25" customHeight="1" x14ac:dyDescent="0.3">
      <c r="A62" s="8"/>
      <c r="B62" s="45"/>
      <c r="C62" s="8"/>
      <c r="D62" s="127" t="s">
        <v>61</v>
      </c>
      <c r="E62" s="127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62</v>
      </c>
      <c r="F63" s="24">
        <f>(A46+B46)/A46*(C46+D46)/C46</f>
        <v>8000</v>
      </c>
      <c r="G63" s="9"/>
      <c r="H63" s="9"/>
    </row>
    <row r="64" spans="1:9" ht="25.5" customHeight="1" x14ac:dyDescent="0.3">
      <c r="E64" s="71" t="s">
        <v>63</v>
      </c>
      <c r="F64" s="75">
        <f>F63*F60</f>
        <v>1.5934984289307096E-3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64</v>
      </c>
      <c r="C67" s="76" t="s">
        <v>65</v>
      </c>
      <c r="D67" s="128">
        <f>F64/B25</f>
        <v>1.2747987431445676E-5</v>
      </c>
      <c r="E67" s="128"/>
      <c r="F67" s="74" t="str">
        <f>C24</f>
        <v>EU/mg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 x14ac:dyDescent="0.3">
      <c r="A73" s="81" t="s">
        <v>84</v>
      </c>
      <c r="C73" s="81" t="s">
        <v>69</v>
      </c>
      <c r="D73" s="21"/>
      <c r="F73" s="21" t="s">
        <v>70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NDQD201502070 / Bacterial Endotoxin / Download 4  /  Analyst - Eric Ngamau /  Date 12-09-2015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6" t="s">
        <v>29</v>
      </c>
      <c r="B30" s="117"/>
      <c r="C30" s="118" t="s">
        <v>30</v>
      </c>
      <c r="D30" s="118"/>
      <c r="E30" s="118"/>
      <c r="F30" s="119"/>
    </row>
    <row r="31" spans="1:7" ht="20.100000000000001" customHeight="1" x14ac:dyDescent="0.3">
      <c r="A31" s="22"/>
      <c r="B31" s="23"/>
      <c r="C31" s="120" t="s">
        <v>32</v>
      </c>
      <c r="D31" s="121"/>
      <c r="E31" s="121" t="s">
        <v>33</v>
      </c>
      <c r="F31" s="122"/>
    </row>
    <row r="32" spans="1:7" ht="20.100000000000001" customHeight="1" x14ac:dyDescent="0.3">
      <c r="A32" s="25" t="s">
        <v>31</v>
      </c>
      <c r="B32" s="26" t="s">
        <v>74</v>
      </c>
      <c r="C32" s="123">
        <v>-0.999</v>
      </c>
      <c r="D32" s="124"/>
      <c r="E32" s="125">
        <v>0.998</v>
      </c>
      <c r="F32" s="126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7" t="s">
        <v>59</v>
      </c>
      <c r="E48" s="12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7" t="s">
        <v>61</v>
      </c>
      <c r="E50" s="12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hp 450</cp:lastModifiedBy>
  <dcterms:created xsi:type="dcterms:W3CDTF">2014-04-25T13:22:50Z</dcterms:created>
  <dcterms:modified xsi:type="dcterms:W3CDTF">2015-10-22T06:21:56Z</dcterms:modified>
</cp:coreProperties>
</file>