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E31"/>
  <c r="B32"/>
  <c r="B26"/>
  <c r="B24"/>
  <c r="F55" i="2"/>
  <c r="F51"/>
  <c r="F49"/>
  <c r="D47"/>
  <c r="E47" s="1"/>
  <c r="F47" s="1"/>
  <c r="D46"/>
  <c r="E46" s="1"/>
  <c r="F46" s="1"/>
  <c r="F48" s="1"/>
  <c r="B34"/>
  <c r="B16"/>
  <c r="F67" i="1"/>
  <c r="F61"/>
  <c r="D59"/>
  <c r="E59" s="1"/>
  <c r="F59" s="1"/>
  <c r="D58"/>
  <c r="E58" s="1"/>
  <c r="F58" s="1"/>
  <c r="B38"/>
  <c r="A38" s="1"/>
  <c r="B39" s="1"/>
  <c r="A39" s="1"/>
  <c r="B40" s="1"/>
  <c r="A40" s="1"/>
  <c r="B41" s="1"/>
  <c r="A41" s="1"/>
  <c r="F52" i="2" l="1"/>
  <c r="D55" s="1"/>
  <c r="F60" i="1"/>
  <c r="F64" s="1"/>
</calcChain>
</file>

<file path=xl/sharedStrings.xml><?xml version="1.0" encoding="utf-8"?>
<sst xmlns="http://schemas.openxmlformats.org/spreadsheetml/2006/main" count="137" uniqueCount="85">
  <si>
    <t>MICOBIOLOGY NO.</t>
  </si>
  <si>
    <t>BIOL/002/2015</t>
  </si>
  <si>
    <t>DATE RECEIVED</t>
  </si>
  <si>
    <t>2015-02-20 14:38:19</t>
  </si>
  <si>
    <t>Analysis Report</t>
  </si>
  <si>
    <t>Paracetamol Microbial Assay</t>
  </si>
  <si>
    <t>Sample Name:</t>
  </si>
  <si>
    <t>PROSIA INJECTION</t>
  </si>
  <si>
    <t>Lab Ref No:</t>
  </si>
  <si>
    <t>NDQD201502070</t>
  </si>
  <si>
    <t>Active Ingredient:</t>
  </si>
  <si>
    <t>Paracetamol</t>
  </si>
  <si>
    <t>Label Claim:</t>
  </si>
  <si>
    <t>Each  ml contains mg of Apyrogenic</t>
  </si>
  <si>
    <t>Date Test Set:</t>
  </si>
  <si>
    <t>12/9/2015</t>
  </si>
  <si>
    <t>Date of Results:</t>
  </si>
  <si>
    <t>13/09/2015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</si>
  <si>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</si>
  <si>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</si>
  <si>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</si>
  <si>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</si>
  <si>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</si>
  <si>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</si>
  <si>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</si>
  <si>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</si>
  <si>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</si>
  <si>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</si>
  <si>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</si>
  <si>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</si>
  <si>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</si>
  <si>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</si>
  <si>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</si>
  <si>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</si>
  <si>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</si>
  <si>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</si>
  <si>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</si>
  <si>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</si>
  <si>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</si>
  <si>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</si>
  <si>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</si>
  <si>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</si>
  <si>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</si>
  <si>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</si>
  <si>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</si>
  <si>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</si>
  <si>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</si>
  <si>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</si>
  <si>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</si>
  <si>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</si>
  <si>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</si>
  <si>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</si>
  <si>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</si>
  <si>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</si>
  <si>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</si>
  <si>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</si>
  <si>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</si>
  <si>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</si>
  <si>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</si>
  <si>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</si>
  <si>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</si>
  <si>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</si>
  <si>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</si>
  <si>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</si>
  <si>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</si>
  <si>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</si>
  <si>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</si>
  <si>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</si>
  <si>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</si>
  <si>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</si>
  <si>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</si>
  <si>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</si>
  <si>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</si>
  <si>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</si>
  <si>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</si>
  <si>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Maximum Administrable dose:</t>
  </si>
  <si>
    <t>mg/kg/hr</t>
  </si>
  <si>
    <t>mg/mL</t>
  </si>
  <si>
    <t>8000 EU / vial</t>
  </si>
  <si>
    <t>8.0mL</t>
  </si>
  <si>
    <t>Diluent Vol1 (µL)</t>
  </si>
  <si>
    <t>Diluent Vol2 (µL)</t>
  </si>
  <si>
    <t>B3</t>
  </si>
  <si>
    <t>B4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</si>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</sst>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10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89" customFormat="1" ht="15.95" customHeight="1">
      <c r="A23" s="8" t="s">
        <v>75</v>
      </c>
      <c r="B23" s="115">
        <v>15</v>
      </c>
      <c r="C23" s="11" t="s">
        <v>76</v>
      </c>
    </row>
    <row r="24" spans="1:7" s="9" customFormat="1" ht="16.5" customHeight="1">
      <c r="A24" s="9" t="s">
        <v>22</v>
      </c>
      <c r="B24" s="12">
        <f>5/B23</f>
        <v>0.33333333333333331</v>
      </c>
      <c r="C24" s="13" t="s">
        <v>23</v>
      </c>
      <c r="D24" s="14"/>
      <c r="E24" s="15"/>
    </row>
    <row r="25" spans="1:7" s="9" customFormat="1" ht="19.5" customHeight="1">
      <c r="A25" s="16" t="s">
        <v>26</v>
      </c>
      <c r="B25" s="17">
        <v>125</v>
      </c>
      <c r="C25" s="18" t="s">
        <v>77</v>
      </c>
      <c r="D25" s="14"/>
      <c r="E25" s="15"/>
    </row>
    <row r="26" spans="1:7" s="9" customFormat="1" ht="18.75" customHeight="1">
      <c r="A26" s="19" t="s">
        <v>27</v>
      </c>
      <c r="B26" s="20">
        <f>B24*B25/B22</f>
        <v>8333.3333333333321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1" t="s">
        <v>29</v>
      </c>
      <c r="B29" s="122"/>
      <c r="C29" s="123" t="s">
        <v>30</v>
      </c>
      <c r="D29" s="123"/>
      <c r="E29" s="123"/>
      <c r="F29" s="124"/>
    </row>
    <row r="30" spans="1:7" ht="20.100000000000001" customHeight="1">
      <c r="A30" s="25" t="s">
        <v>31</v>
      </c>
      <c r="B30" s="99" t="s">
        <v>78</v>
      </c>
      <c r="C30" s="125" t="s">
        <v>32</v>
      </c>
      <c r="D30" s="126"/>
      <c r="E30" s="126" t="s">
        <v>33</v>
      </c>
      <c r="F30" s="127"/>
    </row>
    <row r="31" spans="1:7" ht="20.100000000000001" customHeight="1">
      <c r="A31" s="27" t="s">
        <v>34</v>
      </c>
      <c r="B31" s="114" t="s">
        <v>79</v>
      </c>
      <c r="C31" s="128">
        <v>0.998</v>
      </c>
      <c r="D31" s="129"/>
      <c r="E31" s="116">
        <f>POWER(C31,2)</f>
        <v>0.996004</v>
      </c>
      <c r="F31" s="117"/>
      <c r="G31" s="9"/>
    </row>
    <row r="32" spans="1:7" ht="20.100000000000001" customHeight="1">
      <c r="A32" s="97" t="s">
        <v>36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9" t="s">
        <v>37</v>
      </c>
      <c r="B35" s="119"/>
      <c r="C35" s="119"/>
      <c r="D35" s="119"/>
      <c r="E35" s="119"/>
      <c r="F35" s="119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20" t="s">
        <v>44</v>
      </c>
      <c r="B43" s="120"/>
      <c r="C43" s="120"/>
      <c r="D43" s="120"/>
      <c r="E43" s="120"/>
      <c r="F43" s="120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80</v>
      </c>
      <c r="C45" s="87" t="s">
        <v>42</v>
      </c>
      <c r="D45" s="95" t="s">
        <v>81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3950</v>
      </c>
      <c r="C46" s="103">
        <v>50</v>
      </c>
      <c r="D46" s="111">
        <v>4950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6.27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-0.14599999999999999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82</v>
      </c>
      <c r="B58" s="59">
        <v>50</v>
      </c>
      <c r="C58" s="60">
        <v>5420</v>
      </c>
      <c r="D58" s="61">
        <f>LN(C58)</f>
        <v>8.5978510944336914</v>
      </c>
      <c r="E58" s="61">
        <f>(D58-$B$53)/$B$54</f>
        <v>-15.944185578312959</v>
      </c>
      <c r="F58" s="62">
        <f>EXP(E58)</f>
        <v>1.1899485520832576E-7</v>
      </c>
      <c r="G58" s="63"/>
      <c r="H58" s="63"/>
      <c r="I58" s="63"/>
    </row>
    <row r="59" spans="1:9" s="64" customFormat="1" ht="27" customHeight="1">
      <c r="A59" s="65" t="s">
        <v>83</v>
      </c>
      <c r="B59" s="66">
        <v>50</v>
      </c>
      <c r="C59" s="67">
        <v>4785</v>
      </c>
      <c r="D59" s="68">
        <f>LN(C59)</f>
        <v>8.473241303887054</v>
      </c>
      <c r="E59" s="68">
        <f>(D59-$B$53)/$B$54</f>
        <v>-15.0906938622401</v>
      </c>
      <c r="F59" s="69">
        <f>EXP(E59)</f>
        <v>2.7937975202435162E-7</v>
      </c>
      <c r="G59" s="63"/>
      <c r="H59" s="63"/>
      <c r="I59" s="63"/>
    </row>
    <row r="60" spans="1:9" ht="26.25" customHeight="1">
      <c r="A60" s="8"/>
      <c r="B60" s="45"/>
      <c r="C60" s="8"/>
      <c r="D60" s="118" t="s">
        <v>59</v>
      </c>
      <c r="E60" s="118"/>
      <c r="F60" s="70">
        <f>AVERAGE(F58:F59)</f>
        <v>1.9918730361633869E-7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8.7998590113367497E-2</v>
      </c>
      <c r="G61" s="9"/>
      <c r="H61" s="9"/>
    </row>
    <row r="62" spans="1:9" ht="26.25" customHeight="1">
      <c r="A62" s="8"/>
      <c r="B62" s="45"/>
      <c r="C62" s="8"/>
      <c r="D62" s="118" t="s">
        <v>61</v>
      </c>
      <c r="E62" s="118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(A46+B46)/A46*(C46+D46)/C46</f>
        <v>8000</v>
      </c>
      <c r="G63" s="9"/>
      <c r="H63" s="9"/>
    </row>
    <row r="64" spans="1:9" ht="25.5" customHeight="1">
      <c r="E64" s="71" t="s">
        <v>63</v>
      </c>
      <c r="F64" s="75">
        <f>F63*F60</f>
        <v>1.5934984289307096E-3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1">
        <f>F64/B25</f>
        <v>1.2747987431445676E-5</v>
      </c>
      <c r="E67" s="131"/>
      <c r="F67" s="74" t="str">
        <f>C24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84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NDQD201502070 / Bacterial Endotoxin / Download 4  /  Analyst - Eric Ngamau /  Date 12-09-2015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5" t="s">
        <v>31</v>
      </c>
      <c r="B32" s="26" t="s">
        <v>74</v>
      </c>
      <c r="C32" s="128">
        <v>-0.999</v>
      </c>
      <c r="D32" s="129"/>
      <c r="E32" s="116">
        <v>0.998</v>
      </c>
      <c r="F32" s="117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8" t="s">
        <v>59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8" t="s">
        <v>61</v>
      </c>
      <c r="E50" s="118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2015-09-12T02:13:49Z</dcterms:modified>
</cp:coreProperties>
</file>