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(Nevirapine)" sheetId="5" r:id="rId1"/>
    <sheet name="SST(zidovudine)" sheetId="6" r:id="rId2"/>
    <sheet name="SST(lamivudine)" sheetId="7" r:id="rId3"/>
    <sheet name="Uniformity" sheetId="2" r:id="rId4"/>
    <sheet name="Lamivudine" sheetId="3" r:id="rId5"/>
    <sheet name="zidovudine" sheetId="4" r:id="rId6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G76" i="4" l="1"/>
  <c r="B69" i="4" l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116" i="4" l="1"/>
  <c r="B87" i="4"/>
  <c r="B98" i="4"/>
  <c r="E95" i="4"/>
  <c r="G95" i="4"/>
  <c r="F115" i="4"/>
  <c r="G95" i="3"/>
  <c r="E95" i="3"/>
  <c r="F115" i="3"/>
  <c r="B98" i="3"/>
  <c r="B87" i="3"/>
  <c r="G42" i="3"/>
  <c r="E42" i="3"/>
  <c r="B69" i="3" l="1"/>
  <c r="C120" i="4"/>
  <c r="D100" i="4"/>
  <c r="F95" i="4"/>
  <c r="D95" i="4"/>
  <c r="F97" i="4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0" i="3"/>
  <c r="B116" i="3"/>
  <c r="D100" i="3" s="1"/>
  <c r="F95" i="3"/>
  <c r="D95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D50" i="2"/>
  <c r="C50" i="2"/>
  <c r="C46" i="2"/>
  <c r="C45" i="2"/>
  <c r="D40" i="2"/>
  <c r="D38" i="2"/>
  <c r="D34" i="2"/>
  <c r="D33" i="2"/>
  <c r="D29" i="2"/>
  <c r="D28" i="2"/>
  <c r="D24" i="2"/>
  <c r="C19" i="2"/>
  <c r="D101" i="4" l="1"/>
  <c r="D102" i="4" s="1"/>
  <c r="D97" i="4"/>
  <c r="D98" i="4" s="1"/>
  <c r="I92" i="4"/>
  <c r="I92" i="3"/>
  <c r="D45" i="4"/>
  <c r="D46" i="4" s="1"/>
  <c r="F45" i="4"/>
  <c r="G38" i="4" s="1"/>
  <c r="I39" i="4"/>
  <c r="I39" i="3"/>
  <c r="G39" i="3"/>
  <c r="G41" i="3"/>
  <c r="G38" i="3"/>
  <c r="F46" i="3"/>
  <c r="D44" i="3"/>
  <c r="D45" i="3" s="1"/>
  <c r="E40" i="3" s="1"/>
  <c r="F97" i="3"/>
  <c r="F98" i="3" s="1"/>
  <c r="F99" i="3" s="1"/>
  <c r="D97" i="3"/>
  <c r="D98" i="3" s="1"/>
  <c r="D99" i="3" s="1"/>
  <c r="B57" i="4"/>
  <c r="C49" i="2"/>
  <c r="D43" i="2"/>
  <c r="D39" i="2"/>
  <c r="D35" i="2"/>
  <c r="D31" i="2"/>
  <c r="D27" i="2"/>
  <c r="E41" i="3"/>
  <c r="E40" i="4"/>
  <c r="G40" i="4"/>
  <c r="G41" i="4"/>
  <c r="E41" i="4"/>
  <c r="D25" i="2"/>
  <c r="D30" i="2"/>
  <c r="D36" i="2"/>
  <c r="D41" i="2"/>
  <c r="B49" i="2"/>
  <c r="G40" i="3"/>
  <c r="D49" i="3"/>
  <c r="F98" i="4"/>
  <c r="F99" i="4" s="1"/>
  <c r="D26" i="2"/>
  <c r="D32" i="2"/>
  <c r="D37" i="2"/>
  <c r="D42" i="2"/>
  <c r="D49" i="2"/>
  <c r="B57" i="3"/>
  <c r="D101" i="3"/>
  <c r="D49" i="4"/>
  <c r="F46" i="4" l="1"/>
  <c r="E38" i="4"/>
  <c r="G39" i="4"/>
  <c r="G42" i="4" s="1"/>
  <c r="E39" i="4"/>
  <c r="E39" i="3"/>
  <c r="D46" i="3"/>
  <c r="E38" i="3"/>
  <c r="D99" i="4"/>
  <c r="E93" i="4"/>
  <c r="E91" i="4"/>
  <c r="G91" i="4"/>
  <c r="G94" i="4"/>
  <c r="E94" i="4"/>
  <c r="E92" i="4"/>
  <c r="E93" i="3"/>
  <c r="G94" i="3"/>
  <c r="E91" i="3"/>
  <c r="D102" i="3"/>
  <c r="G93" i="3"/>
  <c r="E92" i="3"/>
  <c r="G91" i="3"/>
  <c r="E94" i="3"/>
  <c r="G92" i="3"/>
  <c r="G92" i="4"/>
  <c r="G93" i="4"/>
  <c r="D50" i="4" l="1"/>
  <c r="G65" i="4" s="1"/>
  <c r="H65" i="4" s="1"/>
  <c r="E42" i="4"/>
  <c r="D52" i="4"/>
  <c r="D50" i="3"/>
  <c r="D52" i="3"/>
  <c r="D105" i="3"/>
  <c r="D103" i="3"/>
  <c r="D105" i="4"/>
  <c r="D103" i="4"/>
  <c r="G67" i="4"/>
  <c r="H67" i="4" s="1"/>
  <c r="G71" i="4"/>
  <c r="H71" i="4" s="1"/>
  <c r="G68" i="4" l="1"/>
  <c r="H68" i="4" s="1"/>
  <c r="G66" i="4"/>
  <c r="H66" i="4" s="1"/>
  <c r="G62" i="4"/>
  <c r="H62" i="4" s="1"/>
  <c r="G70" i="4"/>
  <c r="H70" i="4" s="1"/>
  <c r="D51" i="4"/>
  <c r="G61" i="4"/>
  <c r="H61" i="4" s="1"/>
  <c r="G64" i="4"/>
  <c r="H64" i="4" s="1"/>
  <c r="G63" i="4"/>
  <c r="H63" i="4" s="1"/>
  <c r="G60" i="4"/>
  <c r="H60" i="4" s="1"/>
  <c r="G69" i="4"/>
  <c r="H69" i="4" s="1"/>
  <c r="G69" i="3"/>
  <c r="H69" i="3" s="1"/>
  <c r="G63" i="3"/>
  <c r="H63" i="3" s="1"/>
  <c r="G70" i="3"/>
  <c r="H70" i="3" s="1"/>
  <c r="G61" i="3"/>
  <c r="H61" i="3" s="1"/>
  <c r="G66" i="3"/>
  <c r="H66" i="3" s="1"/>
  <c r="G67" i="3"/>
  <c r="H67" i="3" s="1"/>
  <c r="G68" i="3"/>
  <c r="H68" i="3" s="1"/>
  <c r="G62" i="3"/>
  <c r="H62" i="3" s="1"/>
  <c r="G71" i="3"/>
  <c r="H71" i="3" s="1"/>
  <c r="G65" i="3"/>
  <c r="H65" i="3" s="1"/>
  <c r="G64" i="3"/>
  <c r="H64" i="3" s="1"/>
  <c r="G60" i="3"/>
  <c r="H60" i="3" s="1"/>
  <c r="D51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E112" i="4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 l="1"/>
  <c r="H73" i="4"/>
  <c r="H72" i="3"/>
  <c r="G76" i="3" s="1"/>
  <c r="H74" i="4"/>
  <c r="H74" i="3"/>
  <c r="F117" i="3"/>
  <c r="F117" i="4"/>
  <c r="H73" i="3" l="1"/>
  <c r="G120" i="4"/>
  <c r="F116" i="4"/>
  <c r="F116" i="3"/>
  <c r="G120" i="3"/>
</calcChain>
</file>

<file path=xl/sharedStrings.xml><?xml version="1.0" encoding="utf-8"?>
<sst xmlns="http://schemas.openxmlformats.org/spreadsheetml/2006/main" count="477" uniqueCount="133">
  <si>
    <t>HPLC System Suitability Report</t>
  </si>
  <si>
    <t>Analysis Data</t>
  </si>
  <si>
    <t>Assay</t>
  </si>
  <si>
    <t>Sample(s)</t>
  </si>
  <si>
    <t>Reference Substance:</t>
  </si>
  <si>
    <t>Lamivudine/Zidovudine Dispersible Tablets</t>
  </si>
  <si>
    <t>% age Purity:</t>
  </si>
  <si>
    <t>NDQD201508161</t>
  </si>
  <si>
    <t>Weight (mg):</t>
  </si>
  <si>
    <t xml:space="preserve">Lamivudine/Zidovudine </t>
  </si>
  <si>
    <t>Standard Conc (mg/mL):</t>
  </si>
  <si>
    <t>Each dispersible tablet contains:
Lamivudine USP 30 mg
Zidovudine USP 60 mg</t>
  </si>
  <si>
    <t>2015-08-13 12:34:18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</si>
  <si>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</si>
  <si>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</si>
  <si>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</si>
  <si>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</si>
  <si>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</si>
  <si>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</si>
  <si>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</si>
  <si>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</si>
  <si>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</si>
  <si>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</si>
  <si>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</si>
  <si>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</si>
  <si>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</si>
  <si>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</si>
  <si>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</si>
  <si>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</si>
  <si>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</si>
  <si>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</si>
  <si>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</si>
  <si>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</si>
  <si>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</si>
  <si>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</si>
  <si>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</si>
  <si>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</si>
  <si>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</si>
  <si>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</si>
  <si>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</si>
  <si>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</si>
  <si>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</si>
  <si>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</si>
  <si>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</si>
  <si>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</si>
  <si>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</si>
  <si>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</si>
  <si>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</si>
  <si>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</si>
  <si>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</si>
  <si>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</si>
  <si>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</si>
  <si>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</si>
  <si>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</si>
  <si>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</si>
  <si>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</si>
  <si>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</si>
  <si>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</si>
  <si>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</si>
  <si>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</si>
  <si>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</si>
  <si>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</si>
  <si>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</si>
  <si>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</si>
  <si>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</si>
  <si>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</si>
  <si>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</si>
  <si>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</si>
  <si>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</si>
  <si>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</si>
  <si>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</si>
  <si>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</si>
  <si>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</si>
  <si>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</si>
  <si>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</si>
  <si>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</si>
  <si>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</si>
  <si>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</si>
  <si>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</si>
  <si>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</si>
  <si>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</si>
  <si>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</si>
  <si>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</si>
  <si>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</si>
  <si>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</si>
  <si>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</si>
  <si>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</si>
  <si>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</si>
  <si>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</si>
  <si>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</si>
  <si>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</si>
  <si>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</si>
  <si>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</si>
  <si>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</si>
  <si>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</si>
  <si>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</si>
  <si>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</si>
  <si>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</si>
  <si>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</si>
  <si>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</si>
  <si>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</si>
  <si>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</si>
  <si>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</si>
  <si>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</si>
  <si>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</si>
  <si>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</si>
  <si>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</si>
  <si>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</si>
  <si>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</si>
  <si>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</si>
  <si>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</si>
  <si>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</si>
  <si>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</si>
  <si>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</si>
  <si>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</si>
  <si>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</si>
  <si>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</si>
  <si>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</si>
  <si>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</si>
  <si>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</si>
  <si>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</si>
  <si>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</si>
  <si>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</si>
  <si>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</si>
  <si>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</si>
  <si>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</si>
  <si>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</si>
  <si>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</si>
  <si>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</si>
  <si>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</si>
  <si>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Nevirapine</t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</si>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</sst>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5" fontId="13" fillId="6" borderId="58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130</v>
      </c>
      <c r="E18" s="420"/>
    </row>
    <row r="19" spans="1:5" ht="16.5" customHeight="1" x14ac:dyDescent="0.3">
      <c r="A19" s="421" t="s">
        <v>6</v>
      </c>
      <c r="B19" s="422">
        <v>99.15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21.47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0.2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56229963</v>
      </c>
      <c r="C24" s="427">
        <v>5196.3999999999996</v>
      </c>
      <c r="D24" s="428">
        <v>1.1000000000000001</v>
      </c>
      <c r="E24" s="429">
        <v>5.3</v>
      </c>
    </row>
    <row r="25" spans="1:5" ht="16.5" customHeight="1" x14ac:dyDescent="0.3">
      <c r="A25" s="426">
        <v>2</v>
      </c>
      <c r="B25" s="427">
        <v>56107324</v>
      </c>
      <c r="C25" s="427">
        <v>5101.8999999999996</v>
      </c>
      <c r="D25" s="428">
        <v>1.1000000000000001</v>
      </c>
      <c r="E25" s="428">
        <v>5.3</v>
      </c>
    </row>
    <row r="26" spans="1:5" ht="16.5" customHeight="1" x14ac:dyDescent="0.3">
      <c r="A26" s="426">
        <v>3</v>
      </c>
      <c r="B26" s="427">
        <v>55915029</v>
      </c>
      <c r="C26" s="427">
        <v>5053.2</v>
      </c>
      <c r="D26" s="428">
        <v>1.1000000000000001</v>
      </c>
      <c r="E26" s="428">
        <v>5.3</v>
      </c>
    </row>
    <row r="27" spans="1:5" ht="16.5" customHeight="1" x14ac:dyDescent="0.3">
      <c r="A27" s="426">
        <v>4</v>
      </c>
      <c r="B27" s="427">
        <v>55713805</v>
      </c>
      <c r="C27" s="427">
        <v>5048.5</v>
      </c>
      <c r="D27" s="428">
        <v>1.1000000000000001</v>
      </c>
      <c r="E27" s="428">
        <v>5.3</v>
      </c>
    </row>
    <row r="28" spans="1:5" ht="16.5" customHeight="1" x14ac:dyDescent="0.3">
      <c r="A28" s="426">
        <v>5</v>
      </c>
      <c r="B28" s="427">
        <v>55892132</v>
      </c>
      <c r="C28" s="427">
        <v>5029.2</v>
      </c>
      <c r="D28" s="428">
        <v>1.1000000000000001</v>
      </c>
      <c r="E28" s="428">
        <v>5.3</v>
      </c>
    </row>
    <row r="29" spans="1:5" ht="16.5" customHeight="1" x14ac:dyDescent="0.3">
      <c r="A29" s="426">
        <v>6</v>
      </c>
      <c r="B29" s="430">
        <v>55789387</v>
      </c>
      <c r="C29" s="430">
        <v>5007.1000000000004</v>
      </c>
      <c r="D29" s="431">
        <v>1.1000000000000001</v>
      </c>
      <c r="E29" s="431">
        <v>5.3</v>
      </c>
    </row>
    <row r="30" spans="1:5" ht="16.5" customHeight="1" x14ac:dyDescent="0.3">
      <c r="A30" s="432" t="s">
        <v>18</v>
      </c>
      <c r="B30" s="433">
        <f>AVERAGE(B24:B29)</f>
        <v>55941273.333333336</v>
      </c>
      <c r="C30" s="434">
        <f>AVERAGE(C24:C29)</f>
        <v>5072.7166666666672</v>
      </c>
      <c r="D30" s="435">
        <f>AVERAGE(D24:D29)</f>
        <v>1.0999999999999999</v>
      </c>
      <c r="E30" s="435">
        <f>AVERAGE(E24:E29)</f>
        <v>5.3</v>
      </c>
    </row>
    <row r="31" spans="1:5" ht="16.5" customHeight="1" x14ac:dyDescent="0.3">
      <c r="A31" s="436" t="s">
        <v>19</v>
      </c>
      <c r="B31" s="437">
        <f>(STDEV(B24:B29)/B30)</f>
        <v>3.4739019276092465E-3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130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99.15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24.32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0.2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62355110</v>
      </c>
      <c r="C45" s="427">
        <v>6467.1</v>
      </c>
      <c r="D45" s="428">
        <v>1.1000000000000001</v>
      </c>
      <c r="E45" s="429">
        <v>5.2</v>
      </c>
    </row>
    <row r="46" spans="1:5" ht="16.5" customHeight="1" x14ac:dyDescent="0.3">
      <c r="A46" s="426">
        <v>2</v>
      </c>
      <c r="B46" s="427">
        <v>62194857</v>
      </c>
      <c r="C46" s="427">
        <v>6688</v>
      </c>
      <c r="D46" s="428">
        <v>1.1000000000000001</v>
      </c>
      <c r="E46" s="428">
        <v>5.2</v>
      </c>
    </row>
    <row r="47" spans="1:5" ht="16.5" customHeight="1" x14ac:dyDescent="0.3">
      <c r="A47" s="426">
        <v>3</v>
      </c>
      <c r="B47" s="427">
        <v>62240540</v>
      </c>
      <c r="C47" s="427">
        <v>6697.6</v>
      </c>
      <c r="D47" s="428">
        <v>1.1000000000000001</v>
      </c>
      <c r="E47" s="428">
        <v>5.2</v>
      </c>
    </row>
    <row r="48" spans="1:5" ht="16.5" customHeight="1" x14ac:dyDescent="0.3">
      <c r="A48" s="426">
        <v>4</v>
      </c>
      <c r="B48" s="427">
        <v>62080178</v>
      </c>
      <c r="C48" s="427">
        <v>6671.1</v>
      </c>
      <c r="D48" s="428">
        <v>1.1000000000000001</v>
      </c>
      <c r="E48" s="428">
        <v>5.2</v>
      </c>
    </row>
    <row r="49" spans="1:7" ht="16.5" customHeight="1" x14ac:dyDescent="0.3">
      <c r="A49" s="426">
        <v>5</v>
      </c>
      <c r="B49" s="427">
        <v>62487633</v>
      </c>
      <c r="C49" s="427">
        <v>6700.3</v>
      </c>
      <c r="D49" s="428">
        <v>1.1000000000000001</v>
      </c>
      <c r="E49" s="428">
        <v>5.2</v>
      </c>
    </row>
    <row r="50" spans="1:7" ht="16.5" customHeight="1" x14ac:dyDescent="0.3">
      <c r="A50" s="426">
        <v>6</v>
      </c>
      <c r="B50" s="430">
        <v>62461086</v>
      </c>
      <c r="C50" s="430">
        <v>6676.4</v>
      </c>
      <c r="D50" s="431">
        <v>1.1000000000000001</v>
      </c>
      <c r="E50" s="431">
        <v>5.2</v>
      </c>
    </row>
    <row r="51" spans="1:7" ht="16.5" customHeight="1" x14ac:dyDescent="0.3">
      <c r="A51" s="432" t="s">
        <v>18</v>
      </c>
      <c r="B51" s="433">
        <f>AVERAGE(B45:B50)</f>
        <v>62303234</v>
      </c>
      <c r="C51" s="434">
        <f>AVERAGE(C45:C50)</f>
        <v>6650.0833333333348</v>
      </c>
      <c r="D51" s="435">
        <f>AVERAGE(D45:D50)</f>
        <v>1.0999999999999999</v>
      </c>
      <c r="E51" s="435">
        <f>AVERAGE(E45:E50)</f>
        <v>5.2</v>
      </c>
    </row>
    <row r="52" spans="1:7" ht="16.5" customHeight="1" x14ac:dyDescent="0.3">
      <c r="A52" s="436" t="s">
        <v>19</v>
      </c>
      <c r="B52" s="437">
        <f>(STDEV(B45:B50)/B51)</f>
        <v>2.5584512001875326E-3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131</v>
      </c>
      <c r="E18" s="420"/>
    </row>
    <row r="19" spans="1:5" ht="16.5" customHeight="1" x14ac:dyDescent="0.3">
      <c r="A19" s="421" t="s">
        <v>6</v>
      </c>
      <c r="B19" s="422">
        <v>99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33.47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0.3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116462205</v>
      </c>
      <c r="C24" s="427">
        <v>5784.9</v>
      </c>
      <c r="D24" s="428">
        <v>1.1000000000000001</v>
      </c>
      <c r="E24" s="429">
        <v>3.8</v>
      </c>
    </row>
    <row r="25" spans="1:5" ht="16.5" customHeight="1" x14ac:dyDescent="0.3">
      <c r="A25" s="426">
        <v>2</v>
      </c>
      <c r="B25" s="427">
        <v>116077824</v>
      </c>
      <c r="C25" s="427">
        <v>6057.8</v>
      </c>
      <c r="D25" s="428">
        <v>1.1000000000000001</v>
      </c>
      <c r="E25" s="428">
        <v>3.8</v>
      </c>
    </row>
    <row r="26" spans="1:5" ht="16.5" customHeight="1" x14ac:dyDescent="0.3">
      <c r="A26" s="426">
        <v>3</v>
      </c>
      <c r="B26" s="427">
        <v>115897625</v>
      </c>
      <c r="C26" s="427">
        <v>5980</v>
      </c>
      <c r="D26" s="428">
        <v>1.1000000000000001</v>
      </c>
      <c r="E26" s="428">
        <v>3.8</v>
      </c>
    </row>
    <row r="27" spans="1:5" ht="16.5" customHeight="1" x14ac:dyDescent="0.3">
      <c r="A27" s="426">
        <v>4</v>
      </c>
      <c r="B27" s="427">
        <v>115639780</v>
      </c>
      <c r="C27" s="427">
        <v>5998.3</v>
      </c>
      <c r="D27" s="428">
        <v>1.1000000000000001</v>
      </c>
      <c r="E27" s="428">
        <v>3.8</v>
      </c>
    </row>
    <row r="28" spans="1:5" ht="16.5" customHeight="1" x14ac:dyDescent="0.3">
      <c r="A28" s="426">
        <v>5</v>
      </c>
      <c r="B28" s="427">
        <v>115536564</v>
      </c>
      <c r="C28" s="427">
        <v>6015.3</v>
      </c>
      <c r="D28" s="428">
        <v>1.1000000000000001</v>
      </c>
      <c r="E28" s="428">
        <v>3.8</v>
      </c>
    </row>
    <row r="29" spans="1:5" ht="16.5" customHeight="1" x14ac:dyDescent="0.3">
      <c r="A29" s="426">
        <v>6</v>
      </c>
      <c r="B29" s="430">
        <v>115085168</v>
      </c>
      <c r="C29" s="430">
        <v>5991.4</v>
      </c>
      <c r="D29" s="431">
        <v>1.1000000000000001</v>
      </c>
      <c r="E29" s="431">
        <v>3.8</v>
      </c>
    </row>
    <row r="30" spans="1:5" ht="16.5" customHeight="1" x14ac:dyDescent="0.3">
      <c r="A30" s="432" t="s">
        <v>18</v>
      </c>
      <c r="B30" s="433">
        <f>AVERAGE(B24:B29)</f>
        <v>115783194.33333333</v>
      </c>
      <c r="C30" s="434">
        <f>AVERAGE(C24:C29)</f>
        <v>5971.2833333333328</v>
      </c>
      <c r="D30" s="435">
        <f>AVERAGE(D24:D29)</f>
        <v>1.0999999999999999</v>
      </c>
      <c r="E30" s="435">
        <f>AVERAGE(E24:E29)</f>
        <v>3.8000000000000003</v>
      </c>
    </row>
    <row r="31" spans="1:5" ht="16.5" customHeight="1" x14ac:dyDescent="0.3">
      <c r="A31" s="436" t="s">
        <v>19</v>
      </c>
      <c r="B31" s="437">
        <f>(STDEV(B24:B29)/B30)</f>
        <v>4.1051607741571117E-3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131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30.83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105643420</v>
      </c>
      <c r="C45" s="427">
        <v>6520.7</v>
      </c>
      <c r="D45" s="428">
        <v>1.1000000000000001</v>
      </c>
      <c r="E45" s="429">
        <v>3.7</v>
      </c>
    </row>
    <row r="46" spans="1:5" ht="16.5" customHeight="1" x14ac:dyDescent="0.3">
      <c r="A46" s="426">
        <v>2</v>
      </c>
      <c r="B46" s="427">
        <v>105918157</v>
      </c>
      <c r="C46" s="427">
        <v>6756.6</v>
      </c>
      <c r="D46" s="428">
        <v>1.1000000000000001</v>
      </c>
      <c r="E46" s="428">
        <v>3.7</v>
      </c>
    </row>
    <row r="47" spans="1:5" ht="16.5" customHeight="1" x14ac:dyDescent="0.3">
      <c r="A47" s="426">
        <v>3</v>
      </c>
      <c r="B47" s="427">
        <v>106249366</v>
      </c>
      <c r="C47" s="427">
        <v>6728.6</v>
      </c>
      <c r="D47" s="428">
        <v>1.1000000000000001</v>
      </c>
      <c r="E47" s="428">
        <v>3.7</v>
      </c>
    </row>
    <row r="48" spans="1:5" ht="16.5" customHeight="1" x14ac:dyDescent="0.3">
      <c r="A48" s="426">
        <v>4</v>
      </c>
      <c r="B48" s="427">
        <v>105909137</v>
      </c>
      <c r="C48" s="427">
        <v>6734.9</v>
      </c>
      <c r="D48" s="428">
        <v>1.1000000000000001</v>
      </c>
      <c r="E48" s="428">
        <v>3.7</v>
      </c>
    </row>
    <row r="49" spans="1:7" ht="16.5" customHeight="1" x14ac:dyDescent="0.3">
      <c r="A49" s="426">
        <v>5</v>
      </c>
      <c r="B49" s="427">
        <v>106628382</v>
      </c>
      <c r="C49" s="427">
        <v>6703.8</v>
      </c>
      <c r="D49" s="428">
        <v>1.1000000000000001</v>
      </c>
      <c r="E49" s="428">
        <v>3.7</v>
      </c>
    </row>
    <row r="50" spans="1:7" ht="16.5" customHeight="1" x14ac:dyDescent="0.3">
      <c r="A50" s="426">
        <v>6</v>
      </c>
      <c r="B50" s="430">
        <v>106437282</v>
      </c>
      <c r="C50" s="430">
        <v>6738.2</v>
      </c>
      <c r="D50" s="431">
        <v>1.1000000000000001</v>
      </c>
      <c r="E50" s="431">
        <v>3.7</v>
      </c>
    </row>
    <row r="51" spans="1:7" ht="16.5" customHeight="1" x14ac:dyDescent="0.3">
      <c r="A51" s="432" t="s">
        <v>18</v>
      </c>
      <c r="B51" s="433">
        <f>AVERAGE(B45:B50)</f>
        <v>106130957.33333333</v>
      </c>
      <c r="C51" s="434">
        <f>AVERAGE(C45:C50)</f>
        <v>6697.1333333333341</v>
      </c>
      <c r="D51" s="435">
        <f>AVERAGE(D45:D50)</f>
        <v>1.0999999999999999</v>
      </c>
      <c r="E51" s="435">
        <f>AVERAGE(E45:E50)</f>
        <v>3.6999999999999997</v>
      </c>
    </row>
    <row r="52" spans="1:7" ht="16.5" customHeight="1" x14ac:dyDescent="0.3">
      <c r="A52" s="436" t="s">
        <v>19</v>
      </c>
      <c r="B52" s="437">
        <f>(STDEV(B45:B50)/B51)</f>
        <v>3.4938080051031598E-3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132</v>
      </c>
      <c r="E18" s="420"/>
    </row>
    <row r="19" spans="1:5" ht="16.5" customHeight="1" x14ac:dyDescent="0.3">
      <c r="A19" s="421" t="s">
        <v>6</v>
      </c>
      <c r="B19" s="422">
        <v>101.34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15.79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0.15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63688632</v>
      </c>
      <c r="C24" s="427">
        <v>5784.9</v>
      </c>
      <c r="D24" s="428">
        <v>1.2</v>
      </c>
      <c r="E24" s="429">
        <v>2.9</v>
      </c>
    </row>
    <row r="25" spans="1:5" ht="16.5" customHeight="1" x14ac:dyDescent="0.3">
      <c r="A25" s="426">
        <v>2</v>
      </c>
      <c r="B25" s="427">
        <v>63516846</v>
      </c>
      <c r="C25" s="427">
        <v>5736.6</v>
      </c>
      <c r="D25" s="428">
        <v>1.2</v>
      </c>
      <c r="E25" s="428">
        <v>2.9</v>
      </c>
    </row>
    <row r="26" spans="1:5" ht="16.5" customHeight="1" x14ac:dyDescent="0.3">
      <c r="A26" s="426">
        <v>3</v>
      </c>
      <c r="B26" s="427">
        <v>63420754</v>
      </c>
      <c r="C26" s="427">
        <v>5670.5</v>
      </c>
      <c r="D26" s="428">
        <v>1.2</v>
      </c>
      <c r="E26" s="428">
        <v>2.9</v>
      </c>
    </row>
    <row r="27" spans="1:5" ht="16.5" customHeight="1" x14ac:dyDescent="0.3">
      <c r="A27" s="426">
        <v>4</v>
      </c>
      <c r="B27" s="427">
        <v>63185189</v>
      </c>
      <c r="C27" s="427">
        <v>5643.3</v>
      </c>
      <c r="D27" s="428">
        <v>1.2</v>
      </c>
      <c r="E27" s="428">
        <v>2.9</v>
      </c>
    </row>
    <row r="28" spans="1:5" ht="16.5" customHeight="1" x14ac:dyDescent="0.3">
      <c r="A28" s="426">
        <v>5</v>
      </c>
      <c r="B28" s="427">
        <v>63301218</v>
      </c>
      <c r="C28" s="427">
        <v>5678</v>
      </c>
      <c r="D28" s="428">
        <v>1.1000000000000001</v>
      </c>
      <c r="E28" s="428">
        <v>2.9</v>
      </c>
    </row>
    <row r="29" spans="1:5" ht="16.5" customHeight="1" x14ac:dyDescent="0.3">
      <c r="A29" s="426">
        <v>6</v>
      </c>
      <c r="B29" s="430">
        <v>62960071</v>
      </c>
      <c r="C29" s="430">
        <v>5674.6</v>
      </c>
      <c r="D29" s="431">
        <v>1.2</v>
      </c>
      <c r="E29" s="431">
        <v>2.9</v>
      </c>
    </row>
    <row r="30" spans="1:5" ht="16.5" customHeight="1" x14ac:dyDescent="0.3">
      <c r="A30" s="432" t="s">
        <v>18</v>
      </c>
      <c r="B30" s="433">
        <f>AVERAGE(B24:B29)</f>
        <v>63345451.666666664</v>
      </c>
      <c r="C30" s="434">
        <f>AVERAGE(C24:C29)</f>
        <v>5697.9833333333336</v>
      </c>
      <c r="D30" s="435">
        <f>AVERAGE(D24:D29)</f>
        <v>1.1833333333333333</v>
      </c>
      <c r="E30" s="435">
        <f>AVERAGE(E24:E29)</f>
        <v>2.9</v>
      </c>
    </row>
    <row r="31" spans="1:5" ht="16.5" customHeight="1" x14ac:dyDescent="0.3">
      <c r="A31" s="436" t="s">
        <v>19</v>
      </c>
      <c r="B31" s="437">
        <f>(STDEV(B24:B29)/B30)</f>
        <v>4.0493295184471029E-3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132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101.34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15.79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0.15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67460583</v>
      </c>
      <c r="C45" s="427">
        <v>6239.8</v>
      </c>
      <c r="D45" s="428">
        <v>1.2</v>
      </c>
      <c r="E45" s="429">
        <v>2.9</v>
      </c>
    </row>
    <row r="46" spans="1:5" ht="16.5" customHeight="1" x14ac:dyDescent="0.3">
      <c r="A46" s="426">
        <v>2</v>
      </c>
      <c r="B46" s="427">
        <v>67795040</v>
      </c>
      <c r="C46" s="427">
        <v>6416.5</v>
      </c>
      <c r="D46" s="428">
        <v>1.2</v>
      </c>
      <c r="E46" s="428">
        <v>2.9</v>
      </c>
    </row>
    <row r="47" spans="1:5" ht="16.5" customHeight="1" x14ac:dyDescent="0.3">
      <c r="A47" s="426">
        <v>3</v>
      </c>
      <c r="B47" s="427">
        <v>67961719</v>
      </c>
      <c r="C47" s="427">
        <v>6382.3</v>
      </c>
      <c r="D47" s="428">
        <v>1.2</v>
      </c>
      <c r="E47" s="428">
        <v>2.9</v>
      </c>
    </row>
    <row r="48" spans="1:5" ht="16.5" customHeight="1" x14ac:dyDescent="0.3">
      <c r="A48" s="426">
        <v>4</v>
      </c>
      <c r="B48" s="427">
        <v>67746098</v>
      </c>
      <c r="C48" s="427">
        <v>6382.3</v>
      </c>
      <c r="D48" s="428">
        <v>1.2</v>
      </c>
      <c r="E48" s="428">
        <v>2.9</v>
      </c>
    </row>
    <row r="49" spans="1:7" ht="16.5" customHeight="1" x14ac:dyDescent="0.3">
      <c r="A49" s="426">
        <v>5</v>
      </c>
      <c r="B49" s="427">
        <v>68215475</v>
      </c>
      <c r="C49" s="427">
        <v>6412</v>
      </c>
      <c r="D49" s="428">
        <v>1.2</v>
      </c>
      <c r="E49" s="428">
        <v>2.9</v>
      </c>
    </row>
    <row r="50" spans="1:7" ht="16.5" customHeight="1" x14ac:dyDescent="0.3">
      <c r="A50" s="426">
        <v>6</v>
      </c>
      <c r="B50" s="430">
        <v>68008695</v>
      </c>
      <c r="C50" s="430">
        <v>6418.9</v>
      </c>
      <c r="D50" s="431">
        <v>1.2</v>
      </c>
      <c r="E50" s="431">
        <v>2.9</v>
      </c>
    </row>
    <row r="51" spans="1:7" ht="16.5" customHeight="1" x14ac:dyDescent="0.3">
      <c r="A51" s="432" t="s">
        <v>18</v>
      </c>
      <c r="B51" s="433">
        <f>AVERAGE(B45:B50)</f>
        <v>67864601.666666672</v>
      </c>
      <c r="C51" s="434">
        <f>AVERAGE(C45:C50)</f>
        <v>6375.2999999999993</v>
      </c>
      <c r="D51" s="435">
        <f>AVERAGE(D45:D50)</f>
        <v>1.2</v>
      </c>
      <c r="E51" s="435">
        <f>AVERAGE(E45:E50)</f>
        <v>2.9</v>
      </c>
    </row>
    <row r="52" spans="1:7" ht="16.5" customHeight="1" x14ac:dyDescent="0.3">
      <c r="A52" s="436" t="s">
        <v>19</v>
      </c>
      <c r="B52" s="437">
        <f>(STDEV(B45:B50)/B51)</f>
        <v>3.8165067427510901E-3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2" t="s">
        <v>31</v>
      </c>
      <c r="B11" s="463"/>
      <c r="C11" s="463"/>
      <c r="D11" s="463"/>
      <c r="E11" s="463"/>
      <c r="F11" s="464"/>
      <c r="G11" s="43"/>
    </row>
    <row r="12" spans="1:7" ht="16.5" customHeight="1" x14ac:dyDescent="0.3">
      <c r="A12" s="461" t="s">
        <v>32</v>
      </c>
      <c r="B12" s="461"/>
      <c r="C12" s="461"/>
      <c r="D12" s="461"/>
      <c r="E12" s="461"/>
      <c r="F12" s="461"/>
      <c r="G12" s="42"/>
    </row>
    <row r="14" spans="1:7" ht="16.5" customHeight="1" x14ac:dyDescent="0.3">
      <c r="A14" s="466" t="s">
        <v>33</v>
      </c>
      <c r="B14" s="466"/>
      <c r="C14" s="12" t="s">
        <v>5</v>
      </c>
    </row>
    <row r="15" spans="1:7" ht="16.5" customHeight="1" x14ac:dyDescent="0.3">
      <c r="A15" s="466" t="s">
        <v>34</v>
      </c>
      <c r="B15" s="466"/>
      <c r="C15" s="12" t="s">
        <v>7</v>
      </c>
    </row>
    <row r="16" spans="1:7" ht="16.5" customHeight="1" x14ac:dyDescent="0.3">
      <c r="A16" s="466" t="s">
        <v>35</v>
      </c>
      <c r="B16" s="466"/>
      <c r="C16" s="12" t="s">
        <v>9</v>
      </c>
    </row>
    <row r="17" spans="1:5" ht="16.5" customHeight="1" x14ac:dyDescent="0.3">
      <c r="A17" s="466" t="s">
        <v>36</v>
      </c>
      <c r="B17" s="466"/>
      <c r="C17" s="12" t="s">
        <v>11</v>
      </c>
    </row>
    <row r="18" spans="1:5" ht="16.5" customHeight="1" x14ac:dyDescent="0.3">
      <c r="A18" s="466" t="s">
        <v>37</v>
      </c>
      <c r="B18" s="466"/>
      <c r="C18" s="49" t="s">
        <v>12</v>
      </c>
    </row>
    <row r="19" spans="1:5" ht="16.5" customHeight="1" x14ac:dyDescent="0.3">
      <c r="A19" s="466" t="s">
        <v>38</v>
      </c>
      <c r="B19" s="46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1" t="s">
        <v>1</v>
      </c>
      <c r="B21" s="461"/>
      <c r="C21" s="11" t="s">
        <v>39</v>
      </c>
      <c r="D21" s="18"/>
    </row>
    <row r="22" spans="1:5" ht="15.75" customHeight="1" x14ac:dyDescent="0.3">
      <c r="A22" s="465"/>
      <c r="B22" s="465"/>
      <c r="C22" s="9"/>
      <c r="D22" s="465"/>
      <c r="E22" s="46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250.38</v>
      </c>
      <c r="D24" s="39">
        <f t="shared" ref="D24:D43" si="0">(C24-$C$46)/$C$46</f>
        <v>4.2233693101830019E-3</v>
      </c>
      <c r="E24" s="5"/>
    </row>
    <row r="25" spans="1:5" ht="15.75" customHeight="1" x14ac:dyDescent="0.3">
      <c r="C25" s="47">
        <v>245.72</v>
      </c>
      <c r="D25" s="40">
        <f t="shared" si="0"/>
        <v>-1.4466945015983024E-2</v>
      </c>
      <c r="E25" s="5"/>
    </row>
    <row r="26" spans="1:5" ht="15.75" customHeight="1" x14ac:dyDescent="0.3">
      <c r="C26" s="47">
        <v>248.42</v>
      </c>
      <c r="D26" s="40">
        <f t="shared" si="0"/>
        <v>-3.6377929385907289E-3</v>
      </c>
      <c r="E26" s="5"/>
    </row>
    <row r="27" spans="1:5" ht="15.75" customHeight="1" x14ac:dyDescent="0.3">
      <c r="C27" s="47">
        <v>249.98</v>
      </c>
      <c r="D27" s="40">
        <f t="shared" si="0"/>
        <v>2.6190504839026323E-3</v>
      </c>
      <c r="E27" s="5"/>
    </row>
    <row r="28" spans="1:5" ht="15.75" customHeight="1" x14ac:dyDescent="0.3">
      <c r="C28" s="47">
        <v>250.86</v>
      </c>
      <c r="D28" s="40">
        <f t="shared" si="0"/>
        <v>6.1485519017194911E-3</v>
      </c>
      <c r="E28" s="5"/>
    </row>
    <row r="29" spans="1:5" ht="15.75" customHeight="1" x14ac:dyDescent="0.3">
      <c r="C29" s="47">
        <v>244.38</v>
      </c>
      <c r="D29" s="40">
        <f t="shared" si="0"/>
        <v>-1.9841413084022198E-2</v>
      </c>
      <c r="E29" s="5"/>
    </row>
    <row r="30" spans="1:5" ht="15.75" customHeight="1" x14ac:dyDescent="0.3">
      <c r="C30" s="47">
        <v>248.97</v>
      </c>
      <c r="D30" s="40">
        <f t="shared" si="0"/>
        <v>-1.4318545524552068E-3</v>
      </c>
      <c r="E30" s="5"/>
    </row>
    <row r="31" spans="1:5" ht="15.75" customHeight="1" x14ac:dyDescent="0.3">
      <c r="C31" s="47">
        <v>249.22</v>
      </c>
      <c r="D31" s="40">
        <f t="shared" si="0"/>
        <v>-4.2915528602999002E-4</v>
      </c>
      <c r="E31" s="5"/>
    </row>
    <row r="32" spans="1:5" ht="15.75" customHeight="1" x14ac:dyDescent="0.3">
      <c r="C32" s="47">
        <v>256.14</v>
      </c>
      <c r="D32" s="40">
        <f t="shared" si="0"/>
        <v>2.732556040861996E-2</v>
      </c>
      <c r="E32" s="5"/>
    </row>
    <row r="33" spans="1:7" ht="15.75" customHeight="1" x14ac:dyDescent="0.3">
      <c r="C33" s="47">
        <v>247.62</v>
      </c>
      <c r="D33" s="40">
        <f t="shared" si="0"/>
        <v>-6.8464305911513541E-3</v>
      </c>
      <c r="E33" s="5"/>
    </row>
    <row r="34" spans="1:7" ht="15.75" customHeight="1" x14ac:dyDescent="0.3">
      <c r="C34" s="47">
        <v>251.24</v>
      </c>
      <c r="D34" s="40">
        <f t="shared" si="0"/>
        <v>7.6726547866858017E-3</v>
      </c>
      <c r="E34" s="5"/>
    </row>
    <row r="35" spans="1:7" ht="15.75" customHeight="1" x14ac:dyDescent="0.3">
      <c r="C35" s="47">
        <v>254.24</v>
      </c>
      <c r="D35" s="40">
        <f t="shared" si="0"/>
        <v>1.9705045983788402E-2</v>
      </c>
      <c r="E35" s="5"/>
    </row>
    <row r="36" spans="1:7" ht="15.75" customHeight="1" x14ac:dyDescent="0.3">
      <c r="C36" s="47">
        <v>249.53</v>
      </c>
      <c r="D36" s="40">
        <f t="shared" si="0"/>
        <v>8.1419180433728777E-4</v>
      </c>
      <c r="E36" s="5"/>
    </row>
    <row r="37" spans="1:7" ht="15.75" customHeight="1" x14ac:dyDescent="0.3">
      <c r="C37" s="47">
        <v>248.87</v>
      </c>
      <c r="D37" s="40">
        <f t="shared" si="0"/>
        <v>-1.8329342590252707E-3</v>
      </c>
      <c r="E37" s="5"/>
    </row>
    <row r="38" spans="1:7" ht="15.75" customHeight="1" x14ac:dyDescent="0.3">
      <c r="C38" s="47">
        <v>246.63</v>
      </c>
      <c r="D38" s="40">
        <f t="shared" si="0"/>
        <v>-1.0817119686195248E-2</v>
      </c>
      <c r="E38" s="5"/>
    </row>
    <row r="39" spans="1:7" ht="15.75" customHeight="1" x14ac:dyDescent="0.3">
      <c r="C39" s="47">
        <v>249.27</v>
      </c>
      <c r="D39" s="40">
        <f t="shared" si="0"/>
        <v>-2.2861543274490108E-4</v>
      </c>
      <c r="E39" s="5"/>
    </row>
    <row r="40" spans="1:7" ht="15.75" customHeight="1" x14ac:dyDescent="0.3">
      <c r="C40" s="47">
        <v>245.53</v>
      </c>
      <c r="D40" s="40">
        <f t="shared" si="0"/>
        <v>-1.522899645846618E-2</v>
      </c>
      <c r="E40" s="5"/>
    </row>
    <row r="41" spans="1:7" ht="15.75" customHeight="1" x14ac:dyDescent="0.3">
      <c r="C41" s="47">
        <v>252.14</v>
      </c>
      <c r="D41" s="40">
        <f t="shared" si="0"/>
        <v>1.1282372145816491E-2</v>
      </c>
      <c r="E41" s="5"/>
    </row>
    <row r="42" spans="1:7" ht="15.75" customHeight="1" x14ac:dyDescent="0.3">
      <c r="C42" s="47">
        <v>246.69</v>
      </c>
      <c r="D42" s="40">
        <f t="shared" si="0"/>
        <v>-1.0576471862253188E-2</v>
      </c>
      <c r="E42" s="5"/>
    </row>
    <row r="43" spans="1:7" ht="16.5" customHeight="1" x14ac:dyDescent="0.3">
      <c r="C43" s="48">
        <v>250.71</v>
      </c>
      <c r="D43" s="41">
        <f t="shared" si="0"/>
        <v>5.5469323418643381E-3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4986.54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249.327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59">
        <f>C46</f>
        <v>249.327</v>
      </c>
      <c r="C49" s="45">
        <f>-IF(C46&lt;=80,10%,IF(C46&lt;250,7.5%,5%))</f>
        <v>-7.4999999999999997E-2</v>
      </c>
      <c r="D49" s="33">
        <f>IF(C46&lt;=80,C46*0.9,IF(C46&lt;250,C46*0.925,C46*0.95))</f>
        <v>230.627475</v>
      </c>
    </row>
    <row r="50" spans="1:6" ht="17.25" customHeight="1" x14ac:dyDescent="0.3">
      <c r="B50" s="460"/>
      <c r="C50" s="46">
        <f>IF(C46&lt;=80, 10%, IF(C46&lt;250, 7.5%, 5%))</f>
        <v>7.4999999999999997E-2</v>
      </c>
      <c r="D50" s="33">
        <f>IF(C46&lt;=80, C46*1.1, IF(C46&lt;250, C46*1.075, C46*1.05))</f>
        <v>268.02652499999999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5" zoomScale="50" zoomScaleNormal="40" zoomScalePageLayoutView="5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7" t="s">
        <v>45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46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50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47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52" t="s">
        <v>33</v>
      </c>
      <c r="B18" s="500" t="s">
        <v>5</v>
      </c>
      <c r="C18" s="50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1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05" t="s">
        <v>9</v>
      </c>
      <c r="C20" s="50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05" t="s">
        <v>11</v>
      </c>
      <c r="C21" s="505"/>
      <c r="D21" s="505"/>
      <c r="E21" s="505"/>
      <c r="F21" s="505"/>
      <c r="G21" s="505"/>
      <c r="H21" s="50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0" t="s">
        <v>125</v>
      </c>
      <c r="C26" s="500"/>
    </row>
    <row r="27" spans="1:14" ht="26.25" customHeight="1" x14ac:dyDescent="0.4">
      <c r="A27" s="61" t="s">
        <v>48</v>
      </c>
      <c r="B27" s="498" t="s">
        <v>126</v>
      </c>
      <c r="C27" s="498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475" t="s">
        <v>50</v>
      </c>
      <c r="D29" s="476"/>
      <c r="E29" s="476"/>
      <c r="F29" s="476"/>
      <c r="G29" s="47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78" t="s">
        <v>53</v>
      </c>
      <c r="D31" s="479"/>
      <c r="E31" s="479"/>
      <c r="F31" s="479"/>
      <c r="G31" s="479"/>
      <c r="H31" s="48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78" t="s">
        <v>55</v>
      </c>
      <c r="D32" s="479"/>
      <c r="E32" s="479"/>
      <c r="F32" s="479"/>
      <c r="G32" s="479"/>
      <c r="H32" s="48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481" t="s">
        <v>59</v>
      </c>
      <c r="E36" s="499"/>
      <c r="F36" s="481" t="s">
        <v>60</v>
      </c>
      <c r="G36" s="48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265">
        <v>63505417</v>
      </c>
      <c r="E38" s="85">
        <f>IF(ISBLANK(D38),"-",$D$48/$D$45*D38)</f>
        <v>59530427.483875662</v>
      </c>
      <c r="F38" s="265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270">
        <v>62816346</v>
      </c>
      <c r="E39" s="90">
        <f>IF(ISBLANK(D39),"-",$D$48/$D$45*D39)</f>
        <v>58884487.450181507</v>
      </c>
      <c r="F39" s="270">
        <v>68386643</v>
      </c>
      <c r="G39" s="91">
        <f>IF(ISBLANK(F39),"-",$D$48/$F$45*F39)</f>
        <v>59578321.765563354</v>
      </c>
      <c r="I39" s="483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270">
        <v>63039899</v>
      </c>
      <c r="E40" s="90">
        <f>IF(ISBLANK(D40),"-",$D$48/$D$45*D40)</f>
        <v>59094047.615030162</v>
      </c>
      <c r="F40" s="270">
        <v>68339620</v>
      </c>
      <c r="G40" s="91">
        <f>IF(ISBLANK(F40),"-",$D$48/$F$45*F40)</f>
        <v>59537355.411587149</v>
      </c>
      <c r="I40" s="48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275"/>
      <c r="E41" s="95" t="str">
        <f>IF(ISBLANK(D41),"-",$D$48/$D$45*D41)</f>
        <v>-</v>
      </c>
      <c r="F41" s="275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285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469" t="s">
        <v>78</v>
      </c>
      <c r="B46" s="470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471"/>
      <c r="B47" s="472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dispersible tablet contains:
Lamivudine USP 30 mg
Zidovudine USP 60 mg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Lamivudine/Zidovudine </v>
      </c>
      <c r="H56" s="131"/>
    </row>
    <row r="57" spans="1:12" ht="18.75" x14ac:dyDescent="0.3">
      <c r="A57" s="128" t="s">
        <v>88</v>
      </c>
      <c r="B57" s="220">
        <f>Uniformity!C46</f>
        <v>249.327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86" t="s">
        <v>94</v>
      </c>
      <c r="D60" s="489">
        <v>609.22</v>
      </c>
      <c r="E60" s="134">
        <v>1</v>
      </c>
      <c r="F60" s="316">
        <v>138949593</v>
      </c>
      <c r="G60" s="222">
        <f>IF(ISBLANK(F60),"-",(F60/$D$50*$D$47*$B$68)*($B$57/$D$60))</f>
        <v>28.722390829753863</v>
      </c>
      <c r="H60" s="135">
        <f t="shared" ref="H60:H71" si="0">IF(ISBLANK(F60),"-",G60/$B$56)</f>
        <v>0.95741302765846215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87"/>
      <c r="D61" s="490"/>
      <c r="E61" s="136">
        <v>2</v>
      </c>
      <c r="F61" s="270">
        <v>139885015</v>
      </c>
      <c r="G61" s="223">
        <f>IF(ISBLANK(F61),"-",(F61/$D$50*$D$47*$B$68)*($B$57/$D$60))</f>
        <v>28.915752722327024</v>
      </c>
      <c r="H61" s="137">
        <f t="shared" si="0"/>
        <v>0.9638584240775675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87"/>
      <c r="D62" s="490"/>
      <c r="E62" s="136">
        <v>3</v>
      </c>
      <c r="F62" s="320">
        <v>139584170</v>
      </c>
      <c r="G62" s="223">
        <f>IF(ISBLANK(F62),"-",(F62/$D$50*$D$47*$B$68)*($B$57/$D$60))</f>
        <v>28.853564791562967</v>
      </c>
      <c r="H62" s="137">
        <f t="shared" si="0"/>
        <v>0.96178549305209893</v>
      </c>
      <c r="L62" s="64"/>
    </row>
    <row r="63" spans="1:12" ht="27" customHeight="1" x14ac:dyDescent="0.4">
      <c r="A63" s="76" t="s">
        <v>97</v>
      </c>
      <c r="B63" s="77">
        <v>1</v>
      </c>
      <c r="C63" s="497"/>
      <c r="D63" s="491"/>
      <c r="E63" s="138">
        <v>4</v>
      </c>
      <c r="F63" s="322"/>
      <c r="G63" s="223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86" t="s">
        <v>99</v>
      </c>
      <c r="D64" s="489">
        <v>654.23</v>
      </c>
      <c r="E64" s="134">
        <v>1</v>
      </c>
      <c r="F64" s="316">
        <v>149181367</v>
      </c>
      <c r="G64" s="224">
        <f>IF(ISBLANK(F64),"-",(F64/$D$50*$D$47*$B$68)*($B$57/$D$64))</f>
        <v>28.715844182678353</v>
      </c>
      <c r="H64" s="139">
        <f t="shared" si="0"/>
        <v>0.95719480608927843</v>
      </c>
    </row>
    <row r="65" spans="1:8" ht="26.25" customHeight="1" x14ac:dyDescent="0.4">
      <c r="A65" s="76" t="s">
        <v>100</v>
      </c>
      <c r="B65" s="77">
        <v>1</v>
      </c>
      <c r="C65" s="487"/>
      <c r="D65" s="490"/>
      <c r="E65" s="136">
        <v>2</v>
      </c>
      <c r="F65" s="270">
        <v>150077260</v>
      </c>
      <c r="G65" s="225">
        <f>IF(ISBLANK(F65),"-",(F65/$D$50*$D$47*$B$68)*($B$57/$D$64))</f>
        <v>28.888294162925234</v>
      </c>
      <c r="H65" s="140">
        <f t="shared" si="0"/>
        <v>0.96294313876417448</v>
      </c>
    </row>
    <row r="66" spans="1:8" ht="26.25" customHeight="1" x14ac:dyDescent="0.4">
      <c r="A66" s="76" t="s">
        <v>101</v>
      </c>
      <c r="B66" s="77">
        <v>1</v>
      </c>
      <c r="C66" s="487"/>
      <c r="D66" s="490"/>
      <c r="E66" s="136">
        <v>3</v>
      </c>
      <c r="F66" s="270">
        <v>149300843</v>
      </c>
      <c r="G66" s="225">
        <f>IF(ISBLANK(F66),"-",(F66/$D$50*$D$47*$B$68)*($B$57/$D$64))</f>
        <v>28.738842056129737</v>
      </c>
      <c r="H66" s="140">
        <f t="shared" si="0"/>
        <v>0.95796140187099121</v>
      </c>
    </row>
    <row r="67" spans="1:8" ht="27" customHeight="1" x14ac:dyDescent="0.4">
      <c r="A67" s="76" t="s">
        <v>102</v>
      </c>
      <c r="B67" s="77">
        <v>1</v>
      </c>
      <c r="C67" s="497"/>
      <c r="D67" s="491"/>
      <c r="E67" s="138">
        <v>4</v>
      </c>
      <c r="F67" s="322"/>
      <c r="G67" s="226" t="str">
        <f>IF(ISBLANK(F67),"-",(F67/$D$50*$D$47*$B$68)*($B$57/$D$64))</f>
        <v>-</v>
      </c>
      <c r="H67" s="141" t="str">
        <f t="shared" si="0"/>
        <v>-</v>
      </c>
    </row>
    <row r="68" spans="1:8" ht="26.25" customHeight="1" x14ac:dyDescent="0.4">
      <c r="A68" s="76" t="s">
        <v>103</v>
      </c>
      <c r="B68" s="142">
        <f>(B67/B66)*(B65/B64)*(B63/B62)*(B61/B60)*B59</f>
        <v>200</v>
      </c>
      <c r="C68" s="486" t="s">
        <v>104</v>
      </c>
      <c r="D68" s="489">
        <v>602.15</v>
      </c>
      <c r="E68" s="134">
        <v>1</v>
      </c>
      <c r="F68" s="316">
        <v>132696372</v>
      </c>
      <c r="G68" s="224">
        <f>IF(ISBLANK(F68),"-",(F68/$D$50*$D$47*$B$68)*($B$57/$D$68))</f>
        <v>27.751842312271837</v>
      </c>
      <c r="H68" s="137">
        <f t="shared" si="0"/>
        <v>0.9250614104090612</v>
      </c>
    </row>
    <row r="69" spans="1:8" ht="27" customHeight="1" x14ac:dyDescent="0.4">
      <c r="A69" s="124" t="s">
        <v>105</v>
      </c>
      <c r="B69" s="143">
        <f>(D47*B68)/B56*B57</f>
        <v>249.327</v>
      </c>
      <c r="C69" s="487"/>
      <c r="D69" s="490"/>
      <c r="E69" s="136">
        <v>2</v>
      </c>
      <c r="F69" s="270">
        <v>132682149</v>
      </c>
      <c r="G69" s="225">
        <f>IF(ISBLANK(F69),"-",(F69/$D$50*$D$47*$B$68)*($B$57/$D$68))</f>
        <v>27.748867743734216</v>
      </c>
      <c r="H69" s="137">
        <f t="shared" si="0"/>
        <v>0.92496225812447386</v>
      </c>
    </row>
    <row r="70" spans="1:8" ht="26.25" customHeight="1" x14ac:dyDescent="0.4">
      <c r="A70" s="492" t="s">
        <v>78</v>
      </c>
      <c r="B70" s="493"/>
      <c r="C70" s="487"/>
      <c r="D70" s="490"/>
      <c r="E70" s="136">
        <v>3</v>
      </c>
      <c r="F70" s="270">
        <v>132964128</v>
      </c>
      <c r="G70" s="225">
        <f>IF(ISBLANK(F70),"-",(F70/$D$50*$D$47*$B$68)*($B$57/$D$68))</f>
        <v>27.807840243324268</v>
      </c>
      <c r="H70" s="137">
        <f t="shared" si="0"/>
        <v>0.92692800811080889</v>
      </c>
    </row>
    <row r="71" spans="1:8" ht="27" customHeight="1" x14ac:dyDescent="0.4">
      <c r="A71" s="494"/>
      <c r="B71" s="495"/>
      <c r="C71" s="488"/>
      <c r="D71" s="491"/>
      <c r="E71" s="138">
        <v>4</v>
      </c>
      <c r="F71" s="322"/>
      <c r="G71" s="226" t="str">
        <f>IF(ISBLANK(F71),"-",(F71/$D$50*$D$47*$B$68)*($B$57/$D$68))</f>
        <v>-</v>
      </c>
      <c r="H71" s="144" t="str">
        <f t="shared" si="0"/>
        <v>-</v>
      </c>
    </row>
    <row r="72" spans="1:8" ht="26.25" customHeight="1" x14ac:dyDescent="0.4">
      <c r="A72" s="145"/>
      <c r="B72" s="145"/>
      <c r="C72" s="145"/>
      <c r="D72" s="145"/>
      <c r="E72" s="145"/>
      <c r="F72" s="146"/>
      <c r="G72" s="147" t="s">
        <v>71</v>
      </c>
      <c r="H72" s="148">
        <f>AVERAGE(H60:H71)</f>
        <v>0.9486786631285461</v>
      </c>
    </row>
    <row r="73" spans="1:8" ht="26.25" customHeight="1" x14ac:dyDescent="0.4">
      <c r="C73" s="145"/>
      <c r="D73" s="145"/>
      <c r="E73" s="145"/>
      <c r="F73" s="146"/>
      <c r="G73" s="149" t="s">
        <v>84</v>
      </c>
      <c r="H73" s="227">
        <f>STDEV(H60:H71)/H72</f>
        <v>1.838639941584664E-2</v>
      </c>
    </row>
    <row r="74" spans="1:8" ht="27" customHeight="1" x14ac:dyDescent="0.4">
      <c r="A74" s="145"/>
      <c r="B74" s="145"/>
      <c r="C74" s="146"/>
      <c r="D74" s="146"/>
      <c r="E74" s="150"/>
      <c r="F74" s="146"/>
      <c r="G74" s="151" t="s">
        <v>20</v>
      </c>
      <c r="H74" s="152">
        <f>COUNT(H60:H71)</f>
        <v>9</v>
      </c>
    </row>
    <row r="76" spans="1:8" ht="26.25" customHeight="1" x14ac:dyDescent="0.4">
      <c r="A76" s="60" t="s">
        <v>106</v>
      </c>
      <c r="B76" s="153" t="s">
        <v>107</v>
      </c>
      <c r="C76" s="473" t="str">
        <f>B20</f>
        <v xml:space="preserve">Lamivudine/Zidovudine </v>
      </c>
      <c r="D76" s="473"/>
      <c r="E76" s="154" t="s">
        <v>108</v>
      </c>
      <c r="F76" s="154"/>
      <c r="G76" s="155">
        <f>H72</f>
        <v>0.9486786631285461</v>
      </c>
      <c r="H76" s="15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6" t="str">
        <f>B26</f>
        <v>lamivudine</v>
      </c>
      <c r="C79" s="496"/>
    </row>
    <row r="80" spans="1:8" ht="26.25" customHeight="1" x14ac:dyDescent="0.4">
      <c r="A80" s="61" t="s">
        <v>48</v>
      </c>
      <c r="B80" s="496" t="str">
        <f>B27</f>
        <v>WRS/L3/6</v>
      </c>
      <c r="C80" s="496"/>
    </row>
    <row r="81" spans="1:12" ht="27" customHeight="1" x14ac:dyDescent="0.4">
      <c r="A81" s="61" t="s">
        <v>6</v>
      </c>
      <c r="B81" s="157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475" t="s">
        <v>50</v>
      </c>
      <c r="D82" s="476"/>
      <c r="E82" s="476"/>
      <c r="F82" s="476"/>
      <c r="G82" s="47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78" t="s">
        <v>111</v>
      </c>
      <c r="D84" s="479"/>
      <c r="E84" s="479"/>
      <c r="F84" s="479"/>
      <c r="G84" s="479"/>
      <c r="H84" s="48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78" t="s">
        <v>112</v>
      </c>
      <c r="D85" s="479"/>
      <c r="E85" s="479"/>
      <c r="F85" s="479"/>
      <c r="G85" s="479"/>
      <c r="H85" s="48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8" t="s">
        <v>59</v>
      </c>
      <c r="E89" s="159"/>
      <c r="F89" s="481" t="s">
        <v>60</v>
      </c>
      <c r="G89" s="482"/>
    </row>
    <row r="90" spans="1:12" ht="27" customHeight="1" x14ac:dyDescent="0.4">
      <c r="A90" s="76" t="s">
        <v>61</v>
      </c>
      <c r="B90" s="77">
        <v>5</v>
      </c>
      <c r="C90" s="160" t="s">
        <v>62</v>
      </c>
      <c r="D90" s="79" t="s">
        <v>63</v>
      </c>
      <c r="E90" s="80" t="s">
        <v>64</v>
      </c>
      <c r="F90" s="79" t="s">
        <v>63</v>
      </c>
      <c r="G90" s="161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2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67</v>
      </c>
      <c r="B92" s="77">
        <v>1</v>
      </c>
      <c r="C92" s="146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483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6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483"/>
    </row>
    <row r="94" spans="1:12" ht="27" customHeight="1" x14ac:dyDescent="0.4">
      <c r="A94" s="76" t="s">
        <v>69</v>
      </c>
      <c r="B94" s="77">
        <v>1</v>
      </c>
      <c r="C94" s="163">
        <v>4</v>
      </c>
      <c r="D94" s="94"/>
      <c r="E94" s="95" t="str">
        <f>IF(ISBLANK(D94),"-",$D$101/$D$98*D94)</f>
        <v>-</v>
      </c>
      <c r="F94" s="164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5" t="s">
        <v>71</v>
      </c>
      <c r="D95" s="166">
        <f>AVERAGE(D91:D94)</f>
        <v>10843336.333333334</v>
      </c>
      <c r="E95" s="100">
        <f>AVERAGE(E91:E94)</f>
        <v>13112692.292560734</v>
      </c>
      <c r="F95" s="167">
        <f>AVERAGE(F91:F94)</f>
        <v>15277069</v>
      </c>
      <c r="G95" s="168">
        <f>AVERAGE(G91:G94)</f>
        <v>13085992.320954762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170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1" t="s">
        <v>114</v>
      </c>
      <c r="D97" s="172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3">
        <f>(B97/B96)*(B95/B94)*(B93/B92)*(B91/B90)*B89</f>
        <v>500</v>
      </c>
      <c r="C98" s="171" t="s">
        <v>115</v>
      </c>
      <c r="D98" s="174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469" t="s">
        <v>78</v>
      </c>
      <c r="B99" s="484"/>
      <c r="C99" s="171" t="s">
        <v>116</v>
      </c>
      <c r="D99" s="175">
        <f>D98/$B$98</f>
        <v>2.7564479999999999E-2</v>
      </c>
      <c r="E99" s="110"/>
      <c r="F99" s="113">
        <f>F98/$B$98</f>
        <v>3.8914560000000001E-2</v>
      </c>
      <c r="G99" s="176"/>
      <c r="H99" s="102"/>
    </row>
    <row r="100" spans="1:10" ht="19.5" customHeight="1" x14ac:dyDescent="0.3">
      <c r="A100" s="471"/>
      <c r="B100" s="485"/>
      <c r="C100" s="171" t="s">
        <v>80</v>
      </c>
      <c r="D100" s="177">
        <f>$B$56/$B$116</f>
        <v>3.3333333333333333E-2</v>
      </c>
      <c r="F100" s="118"/>
      <c r="G100" s="178"/>
      <c r="H100" s="102"/>
    </row>
    <row r="101" spans="1:10" ht="18.75" x14ac:dyDescent="0.3">
      <c r="C101" s="171" t="s">
        <v>81</v>
      </c>
      <c r="D101" s="172">
        <f>D100*$B$98</f>
        <v>16.666666666666668</v>
      </c>
      <c r="F101" s="118"/>
      <c r="G101" s="176"/>
      <c r="H101" s="102"/>
    </row>
    <row r="102" spans="1:10" ht="19.5" customHeight="1" x14ac:dyDescent="0.3">
      <c r="C102" s="179" t="s">
        <v>82</v>
      </c>
      <c r="D102" s="180">
        <f>D101/B34</f>
        <v>16.666666666666668</v>
      </c>
      <c r="F102" s="122"/>
      <c r="G102" s="176"/>
      <c r="H102" s="102"/>
      <c r="J102" s="181"/>
    </row>
    <row r="103" spans="1:10" ht="18.75" x14ac:dyDescent="0.3">
      <c r="C103" s="182" t="s">
        <v>117</v>
      </c>
      <c r="D103" s="183">
        <f>AVERAGE(E91:E94,G91:G94)</f>
        <v>13099342.306757748</v>
      </c>
      <c r="F103" s="122"/>
      <c r="G103" s="184"/>
      <c r="H103" s="102"/>
      <c r="J103" s="185"/>
    </row>
    <row r="104" spans="1:10" ht="18.75" x14ac:dyDescent="0.3">
      <c r="C104" s="149" t="s">
        <v>84</v>
      </c>
      <c r="D104" s="186">
        <f>STDEV(E91:E94,G91:G94)/D103</f>
        <v>4.2366476801262562E-3</v>
      </c>
      <c r="F104" s="122"/>
      <c r="G104" s="176"/>
      <c r="H104" s="102"/>
      <c r="J104" s="185"/>
    </row>
    <row r="105" spans="1:10" ht="19.5" customHeight="1" x14ac:dyDescent="0.3">
      <c r="C105" s="151" t="s">
        <v>20</v>
      </c>
      <c r="D105" s="187">
        <f>COUNT(E91:E94,G91:G94)</f>
        <v>6</v>
      </c>
      <c r="F105" s="122"/>
      <c r="G105" s="176"/>
      <c r="H105" s="102"/>
      <c r="J105" s="185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">
      <c r="A108" s="76" t="s">
        <v>122</v>
      </c>
      <c r="B108" s="77">
        <v>1</v>
      </c>
      <c r="C108" s="192">
        <v>1</v>
      </c>
      <c r="D108" s="193">
        <v>11816385</v>
      </c>
      <c r="E108" s="228">
        <f t="shared" ref="E108:E113" si="1">IF(ISBLANK(D108),"-",D108/$D$103*$D$100*$B$116)</f>
        <v>27.061782316897183</v>
      </c>
      <c r="F108" s="194">
        <f t="shared" ref="F108:F113" si="2">IF(ISBLANK(D108), "-", E108/$B$56)</f>
        <v>0.90205941056323946</v>
      </c>
    </row>
    <row r="109" spans="1:10" ht="26.25" customHeight="1" x14ac:dyDescent="0.4">
      <c r="A109" s="76" t="s">
        <v>95</v>
      </c>
      <c r="B109" s="77">
        <v>1</v>
      </c>
      <c r="C109" s="192">
        <v>2</v>
      </c>
      <c r="D109" s="193">
        <v>11770258</v>
      </c>
      <c r="E109" s="229">
        <f t="shared" si="1"/>
        <v>26.956142662050844</v>
      </c>
      <c r="F109" s="195">
        <f t="shared" si="2"/>
        <v>0.89853808873502816</v>
      </c>
    </row>
    <row r="110" spans="1:10" ht="26.25" customHeight="1" x14ac:dyDescent="0.4">
      <c r="A110" s="76" t="s">
        <v>96</v>
      </c>
      <c r="B110" s="77">
        <v>1</v>
      </c>
      <c r="C110" s="192">
        <v>3</v>
      </c>
      <c r="D110" s="193">
        <v>12442866</v>
      </c>
      <c r="E110" s="229">
        <f t="shared" si="1"/>
        <v>28.49654366291562</v>
      </c>
      <c r="F110" s="195">
        <f t="shared" si="2"/>
        <v>0.94988478876385396</v>
      </c>
    </row>
    <row r="111" spans="1:10" ht="26.25" customHeight="1" x14ac:dyDescent="0.4">
      <c r="A111" s="76" t="s">
        <v>97</v>
      </c>
      <c r="B111" s="77">
        <v>1</v>
      </c>
      <c r="C111" s="192">
        <v>4</v>
      </c>
      <c r="D111" s="193">
        <v>12371410</v>
      </c>
      <c r="E111" s="229">
        <f t="shared" si="1"/>
        <v>28.332895752219056</v>
      </c>
      <c r="F111" s="195">
        <f t="shared" si="2"/>
        <v>0.94442985840730187</v>
      </c>
    </row>
    <row r="112" spans="1:10" ht="26.25" customHeight="1" x14ac:dyDescent="0.4">
      <c r="A112" s="76" t="s">
        <v>98</v>
      </c>
      <c r="B112" s="77">
        <v>1</v>
      </c>
      <c r="C112" s="192">
        <v>5</v>
      </c>
      <c r="D112" s="193">
        <v>11309410</v>
      </c>
      <c r="E112" s="229">
        <f t="shared" si="1"/>
        <v>25.900712574322871</v>
      </c>
      <c r="F112" s="195">
        <f t="shared" si="2"/>
        <v>0.86335708581076231</v>
      </c>
    </row>
    <row r="113" spans="1:10" ht="26.25" customHeight="1" x14ac:dyDescent="0.4">
      <c r="A113" s="76" t="s">
        <v>100</v>
      </c>
      <c r="B113" s="77">
        <v>1</v>
      </c>
      <c r="C113" s="196">
        <v>6</v>
      </c>
      <c r="D113" s="197">
        <v>13234545</v>
      </c>
      <c r="E113" s="230">
        <f t="shared" si="1"/>
        <v>30.309640034001941</v>
      </c>
      <c r="F113" s="198">
        <f t="shared" si="2"/>
        <v>1.0103213344667314</v>
      </c>
    </row>
    <row r="114" spans="1:10" ht="26.25" customHeight="1" x14ac:dyDescent="0.4">
      <c r="A114" s="76" t="s">
        <v>101</v>
      </c>
      <c r="B114" s="77">
        <v>1</v>
      </c>
      <c r="C114" s="192"/>
      <c r="D114" s="146"/>
      <c r="E114" s="50"/>
      <c r="F114" s="199"/>
    </row>
    <row r="115" spans="1:10" ht="26.25" customHeight="1" x14ac:dyDescent="0.4">
      <c r="A115" s="76" t="s">
        <v>102</v>
      </c>
      <c r="B115" s="77">
        <v>1</v>
      </c>
      <c r="C115" s="192"/>
      <c r="D115" s="200"/>
      <c r="E115" s="201" t="s">
        <v>71</v>
      </c>
      <c r="F115" s="202">
        <f>AVERAGE(F108:F113)</f>
        <v>0.92809842779115304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3"/>
      <c r="D116" s="204"/>
      <c r="E116" s="165" t="s">
        <v>84</v>
      </c>
      <c r="F116" s="205">
        <f>STDEV(F108:F113)/F115</f>
        <v>5.5456325392605518E-2</v>
      </c>
      <c r="I116" s="50"/>
    </row>
    <row r="117" spans="1:10" ht="27" customHeight="1" x14ac:dyDescent="0.4">
      <c r="A117" s="469" t="s">
        <v>78</v>
      </c>
      <c r="B117" s="470"/>
      <c r="C117" s="206"/>
      <c r="D117" s="207"/>
      <c r="E117" s="208" t="s">
        <v>20</v>
      </c>
      <c r="F117" s="209">
        <f>COUNT(F108:F113)</f>
        <v>6</v>
      </c>
      <c r="I117" s="50"/>
      <c r="J117" s="185"/>
    </row>
    <row r="118" spans="1:10" ht="19.5" customHeight="1" x14ac:dyDescent="0.3">
      <c r="A118" s="471"/>
      <c r="B118" s="472"/>
      <c r="C118" s="50"/>
      <c r="D118" s="50"/>
      <c r="E118" s="50"/>
      <c r="F118" s="146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6"/>
      <c r="G119" s="50"/>
      <c r="H119" s="50"/>
      <c r="I119" s="50"/>
    </row>
    <row r="120" spans="1:10" ht="26.25" customHeight="1" x14ac:dyDescent="0.4">
      <c r="A120" s="60" t="s">
        <v>106</v>
      </c>
      <c r="B120" s="153" t="s">
        <v>123</v>
      </c>
      <c r="C120" s="473" t="str">
        <f>B20</f>
        <v xml:space="preserve">Lamivudine/Zidovudine </v>
      </c>
      <c r="D120" s="473"/>
      <c r="E120" s="154" t="s">
        <v>124</v>
      </c>
      <c r="F120" s="154"/>
      <c r="G120" s="155">
        <f>F115</f>
        <v>0.92809842779115304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74" t="s">
        <v>26</v>
      </c>
      <c r="C122" s="474"/>
      <c r="E122" s="160" t="s">
        <v>27</v>
      </c>
      <c r="F122" s="212"/>
      <c r="G122" s="474" t="s">
        <v>28</v>
      </c>
      <c r="H122" s="474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5"/>
      <c r="B125" s="145"/>
      <c r="C125" s="146"/>
      <c r="D125" s="146"/>
      <c r="E125" s="146"/>
      <c r="F125" s="150"/>
      <c r="G125" s="146"/>
      <c r="H125" s="146"/>
      <c r="I125" s="50"/>
    </row>
    <row r="126" spans="1:10" ht="18.75" x14ac:dyDescent="0.3">
      <c r="A126" s="145"/>
      <c r="B126" s="145"/>
      <c r="C126" s="146"/>
      <c r="D126" s="146"/>
      <c r="E126" s="146"/>
      <c r="F126" s="150"/>
      <c r="G126" s="146"/>
      <c r="H126" s="146"/>
      <c r="I126" s="50"/>
    </row>
    <row r="127" spans="1:10" ht="18.75" x14ac:dyDescent="0.3">
      <c r="A127" s="145"/>
      <c r="B127" s="145"/>
      <c r="C127" s="146"/>
      <c r="D127" s="146"/>
      <c r="E127" s="146"/>
      <c r="F127" s="150"/>
      <c r="G127" s="146"/>
      <c r="H127" s="146"/>
      <c r="I127" s="50"/>
    </row>
    <row r="128" spans="1:10" ht="18.75" x14ac:dyDescent="0.3">
      <c r="A128" s="145"/>
      <c r="B128" s="145"/>
      <c r="C128" s="146"/>
      <c r="D128" s="146"/>
      <c r="E128" s="146"/>
      <c r="F128" s="150"/>
      <c r="G128" s="146"/>
      <c r="H128" s="146"/>
      <c r="I128" s="50"/>
    </row>
    <row r="129" spans="1:9" ht="18.75" x14ac:dyDescent="0.3">
      <c r="A129" s="145"/>
      <c r="B129" s="145"/>
      <c r="C129" s="146"/>
      <c r="D129" s="146"/>
      <c r="E129" s="146"/>
      <c r="F129" s="150"/>
      <c r="G129" s="146"/>
      <c r="H129" s="146"/>
      <c r="I129" s="50"/>
    </row>
    <row r="130" spans="1:9" ht="18.75" x14ac:dyDescent="0.3">
      <c r="A130" s="145"/>
      <c r="B130" s="145"/>
      <c r="C130" s="146"/>
      <c r="D130" s="146"/>
      <c r="E130" s="146"/>
      <c r="F130" s="150"/>
      <c r="G130" s="146"/>
      <c r="H130" s="146"/>
      <c r="I130" s="50"/>
    </row>
    <row r="131" spans="1:9" ht="18.75" x14ac:dyDescent="0.3">
      <c r="A131" s="145"/>
      <c r="B131" s="145"/>
      <c r="C131" s="146"/>
      <c r="D131" s="146"/>
      <c r="E131" s="146"/>
      <c r="F131" s="150"/>
      <c r="G131" s="146"/>
      <c r="H131" s="146"/>
      <c r="I131" s="50"/>
    </row>
    <row r="132" spans="1:9" ht="18.75" x14ac:dyDescent="0.3">
      <c r="A132" s="145"/>
      <c r="B132" s="145"/>
      <c r="C132" s="146"/>
      <c r="D132" s="146"/>
      <c r="E132" s="146"/>
      <c r="F132" s="150"/>
      <c r="G132" s="146"/>
      <c r="H132" s="146"/>
      <c r="I132" s="50"/>
    </row>
    <row r="133" spans="1:9" ht="18.75" x14ac:dyDescent="0.3">
      <c r="A133" s="145"/>
      <c r="B133" s="145"/>
      <c r="C133" s="146"/>
      <c r="D133" s="146"/>
      <c r="E133" s="146"/>
      <c r="F133" s="150"/>
      <c r="G133" s="146"/>
      <c r="H133" s="146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6" zoomScale="55" zoomScaleNormal="40" zoomScalePageLayoutView="55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7" t="s">
        <v>45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46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231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47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233" t="s">
        <v>33</v>
      </c>
      <c r="B18" s="500" t="s">
        <v>5</v>
      </c>
      <c r="C18" s="500"/>
      <c r="D18" s="403"/>
      <c r="E18" s="234"/>
      <c r="F18" s="235"/>
      <c r="G18" s="235"/>
      <c r="H18" s="235"/>
    </row>
    <row r="19" spans="1:14" ht="26.25" customHeight="1" x14ac:dyDescent="0.4">
      <c r="A19" s="233" t="s">
        <v>34</v>
      </c>
      <c r="B19" s="236" t="s">
        <v>7</v>
      </c>
      <c r="C19" s="405">
        <v>21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35</v>
      </c>
      <c r="B20" s="505" t="s">
        <v>9</v>
      </c>
      <c r="C20" s="505"/>
      <c r="D20" s="235"/>
      <c r="E20" s="235"/>
      <c r="F20" s="235"/>
      <c r="G20" s="235"/>
      <c r="H20" s="235"/>
    </row>
    <row r="21" spans="1:14" ht="26.25" customHeight="1" x14ac:dyDescent="0.4">
      <c r="A21" s="233" t="s">
        <v>36</v>
      </c>
      <c r="B21" s="505" t="s">
        <v>11</v>
      </c>
      <c r="C21" s="505"/>
      <c r="D21" s="505"/>
      <c r="E21" s="505"/>
      <c r="F21" s="505"/>
      <c r="G21" s="505"/>
      <c r="H21" s="505"/>
      <c r="I21" s="237"/>
    </row>
    <row r="22" spans="1:14" ht="26.25" customHeight="1" x14ac:dyDescent="0.4">
      <c r="A22" s="233" t="s">
        <v>37</v>
      </c>
      <c r="B22" s="238" t="s">
        <v>12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38</v>
      </c>
      <c r="B23" s="238"/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4</v>
      </c>
      <c r="B26" s="500" t="s">
        <v>127</v>
      </c>
      <c r="C26" s="500"/>
    </row>
    <row r="27" spans="1:14" ht="26.25" customHeight="1" x14ac:dyDescent="0.4">
      <c r="A27" s="242" t="s">
        <v>48</v>
      </c>
      <c r="B27" s="498" t="s">
        <v>128</v>
      </c>
      <c r="C27" s="498"/>
    </row>
    <row r="28" spans="1:14" ht="27" customHeight="1" x14ac:dyDescent="0.4">
      <c r="A28" s="242" t="s">
        <v>6</v>
      </c>
      <c r="B28" s="243">
        <v>99</v>
      </c>
    </row>
    <row r="29" spans="1:14" s="3" customFormat="1" ht="27" customHeight="1" x14ac:dyDescent="0.4">
      <c r="A29" s="242" t="s">
        <v>49</v>
      </c>
      <c r="B29" s="244"/>
      <c r="C29" s="475" t="s">
        <v>50</v>
      </c>
      <c r="D29" s="476"/>
      <c r="E29" s="476"/>
      <c r="F29" s="476"/>
      <c r="G29" s="477"/>
      <c r="I29" s="245"/>
      <c r="J29" s="245"/>
      <c r="K29" s="245"/>
      <c r="L29" s="245"/>
    </row>
    <row r="30" spans="1:14" s="3" customFormat="1" ht="19.5" customHeight="1" x14ac:dyDescent="0.3">
      <c r="A30" s="242" t="s">
        <v>51</v>
      </c>
      <c r="B30" s="246">
        <f>B28-B29</f>
        <v>99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3" customFormat="1" ht="27" customHeight="1" x14ac:dyDescent="0.4">
      <c r="A31" s="242" t="s">
        <v>52</v>
      </c>
      <c r="B31" s="249">
        <v>1</v>
      </c>
      <c r="C31" s="478" t="s">
        <v>53</v>
      </c>
      <c r="D31" s="479"/>
      <c r="E31" s="479"/>
      <c r="F31" s="479"/>
      <c r="G31" s="479"/>
      <c r="H31" s="480"/>
      <c r="I31" s="245"/>
      <c r="J31" s="245"/>
      <c r="K31" s="245"/>
      <c r="L31" s="245"/>
    </row>
    <row r="32" spans="1:14" s="3" customFormat="1" ht="27" customHeight="1" x14ac:dyDescent="0.4">
      <c r="A32" s="242" t="s">
        <v>54</v>
      </c>
      <c r="B32" s="249">
        <v>1</v>
      </c>
      <c r="C32" s="478" t="s">
        <v>55</v>
      </c>
      <c r="D32" s="479"/>
      <c r="E32" s="479"/>
      <c r="F32" s="479"/>
      <c r="G32" s="479"/>
      <c r="H32" s="480"/>
      <c r="I32" s="245"/>
      <c r="J32" s="245"/>
      <c r="K32" s="245"/>
      <c r="L32" s="250"/>
      <c r="M32" s="250"/>
      <c r="N32" s="251"/>
    </row>
    <row r="33" spans="1:14" s="3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3" customFormat="1" ht="18.75" x14ac:dyDescent="0.3">
      <c r="A34" s="242" t="s">
        <v>56</v>
      </c>
      <c r="B34" s="254">
        <f>B31/B32</f>
        <v>1</v>
      </c>
      <c r="C34" s="232" t="s">
        <v>57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3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3" customFormat="1" ht="27" customHeight="1" x14ac:dyDescent="0.4">
      <c r="A36" s="255" t="s">
        <v>58</v>
      </c>
      <c r="B36" s="256">
        <v>50</v>
      </c>
      <c r="C36" s="232"/>
      <c r="D36" s="481" t="s">
        <v>59</v>
      </c>
      <c r="E36" s="499"/>
      <c r="F36" s="481" t="s">
        <v>60</v>
      </c>
      <c r="G36" s="482"/>
      <c r="J36" s="245"/>
      <c r="K36" s="245"/>
      <c r="L36" s="250"/>
      <c r="M36" s="250"/>
      <c r="N36" s="251"/>
    </row>
    <row r="37" spans="1:14" s="3" customFormat="1" ht="27" customHeight="1" x14ac:dyDescent="0.4">
      <c r="A37" s="257" t="s">
        <v>61</v>
      </c>
      <c r="B37" s="258">
        <v>5</v>
      </c>
      <c r="C37" s="259" t="s">
        <v>62</v>
      </c>
      <c r="D37" s="260" t="s">
        <v>63</v>
      </c>
      <c r="E37" s="261" t="s">
        <v>64</v>
      </c>
      <c r="F37" s="260" t="s">
        <v>63</v>
      </c>
      <c r="G37" s="262" t="s">
        <v>64</v>
      </c>
      <c r="I37" s="263" t="s">
        <v>65</v>
      </c>
      <c r="J37" s="245"/>
      <c r="K37" s="245"/>
      <c r="L37" s="250"/>
      <c r="M37" s="250"/>
      <c r="N37" s="251"/>
    </row>
    <row r="38" spans="1:14" s="3" customFormat="1" ht="26.25" customHeight="1" x14ac:dyDescent="0.4">
      <c r="A38" s="257" t="s">
        <v>66</v>
      </c>
      <c r="B38" s="258">
        <v>10</v>
      </c>
      <c r="C38" s="264">
        <v>1</v>
      </c>
      <c r="D38" s="265">
        <v>115883001</v>
      </c>
      <c r="E38" s="266">
        <f>IF(ISBLANK(D38),"-",$D$48/$D$45*D38)</f>
        <v>104918018.84998778</v>
      </c>
      <c r="F38" s="265">
        <v>107512421</v>
      </c>
      <c r="G38" s="267">
        <f>IF(ISBLANK(F38),"-",$D$48/$F$45*F38)</f>
        <v>104522045.28441294</v>
      </c>
      <c r="I38" s="268"/>
      <c r="J38" s="245"/>
      <c r="K38" s="245"/>
      <c r="L38" s="250"/>
      <c r="M38" s="250"/>
      <c r="N38" s="251"/>
    </row>
    <row r="39" spans="1:14" s="3" customFormat="1" ht="26.25" customHeight="1" x14ac:dyDescent="0.4">
      <c r="A39" s="257" t="s">
        <v>67</v>
      </c>
      <c r="B39" s="258">
        <v>1</v>
      </c>
      <c r="C39" s="269">
        <v>2</v>
      </c>
      <c r="D39" s="270">
        <v>114251717</v>
      </c>
      <c r="E39" s="271">
        <f>IF(ISBLANK(D39),"-",$D$48/$D$45*D39)</f>
        <v>103441088.80861196</v>
      </c>
      <c r="F39" s="270">
        <v>107073330</v>
      </c>
      <c r="G39" s="272">
        <f>IF(ISBLANK(F39),"-",$D$48/$F$45*F39)</f>
        <v>104095167.26456091</v>
      </c>
      <c r="I39" s="483">
        <f>ABS((F43/D43*D42)-F42)/D42</f>
        <v>1.1530554293568573E-4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68</v>
      </c>
      <c r="B40" s="258">
        <v>1</v>
      </c>
      <c r="C40" s="269">
        <v>3</v>
      </c>
      <c r="D40" s="270">
        <v>114791180</v>
      </c>
      <c r="E40" s="271">
        <f>IF(ISBLANK(D40),"-",$D$48/$D$45*D40)</f>
        <v>103929507.20228879</v>
      </c>
      <c r="F40" s="270">
        <v>106677213</v>
      </c>
      <c r="G40" s="272">
        <f>IF(ISBLANK(F40),"-",$D$48/$F$45*F40)</f>
        <v>103710067.95578499</v>
      </c>
      <c r="I40" s="483"/>
      <c r="L40" s="250"/>
      <c r="M40" s="250"/>
      <c r="N40" s="273"/>
    </row>
    <row r="41" spans="1:14" ht="27" customHeight="1" x14ac:dyDescent="0.4">
      <c r="A41" s="257" t="s">
        <v>69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70</v>
      </c>
      <c r="B42" s="258">
        <v>1</v>
      </c>
      <c r="C42" s="279" t="s">
        <v>71</v>
      </c>
      <c r="D42" s="280">
        <f>AVERAGE(D38:D41)</f>
        <v>114975299.33333333</v>
      </c>
      <c r="E42" s="281">
        <f>AVERAGE(E38:E41)</f>
        <v>104096204.95362951</v>
      </c>
      <c r="F42" s="280">
        <f>AVERAGE(F38:F41)</f>
        <v>107087654.66666667</v>
      </c>
      <c r="G42" s="282">
        <f>AVERAGE(G38:G41)</f>
        <v>104109093.50158627</v>
      </c>
      <c r="H42" s="283"/>
    </row>
    <row r="43" spans="1:14" ht="26.25" customHeight="1" x14ac:dyDescent="0.4">
      <c r="A43" s="257" t="s">
        <v>72</v>
      </c>
      <c r="B43" s="258">
        <v>1</v>
      </c>
      <c r="C43" s="284" t="s">
        <v>73</v>
      </c>
      <c r="D43" s="285">
        <v>33.47</v>
      </c>
      <c r="E43" s="273"/>
      <c r="F43" s="285">
        <v>31.17</v>
      </c>
      <c r="H43" s="283"/>
    </row>
    <row r="44" spans="1:14" ht="26.25" customHeight="1" x14ac:dyDescent="0.4">
      <c r="A44" s="257" t="s">
        <v>74</v>
      </c>
      <c r="B44" s="258">
        <v>1</v>
      </c>
      <c r="C44" s="286" t="s">
        <v>75</v>
      </c>
      <c r="D44" s="287">
        <f>D43*$B$34</f>
        <v>33.47</v>
      </c>
      <c r="E44" s="288"/>
      <c r="F44" s="287">
        <f>F43*$B$34</f>
        <v>31.17</v>
      </c>
      <c r="H44" s="283"/>
    </row>
    <row r="45" spans="1:14" ht="19.5" customHeight="1" x14ac:dyDescent="0.3">
      <c r="A45" s="257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33.135300000000001</v>
      </c>
      <c r="E45" s="291"/>
      <c r="F45" s="290">
        <f>F44*$B$30/100</f>
        <v>30.858300000000003</v>
      </c>
      <c r="H45" s="283"/>
    </row>
    <row r="46" spans="1:14" ht="19.5" customHeight="1" x14ac:dyDescent="0.3">
      <c r="A46" s="469" t="s">
        <v>78</v>
      </c>
      <c r="B46" s="470"/>
      <c r="C46" s="286" t="s">
        <v>79</v>
      </c>
      <c r="D46" s="292">
        <f>D45/$B$45</f>
        <v>0.33135300000000001</v>
      </c>
      <c r="E46" s="293"/>
      <c r="F46" s="294">
        <f>F45/$B$45</f>
        <v>0.30858300000000005</v>
      </c>
      <c r="H46" s="283"/>
    </row>
    <row r="47" spans="1:14" ht="27" customHeight="1" x14ac:dyDescent="0.4">
      <c r="A47" s="471"/>
      <c r="B47" s="472"/>
      <c r="C47" s="295" t="s">
        <v>80</v>
      </c>
      <c r="D47" s="296">
        <v>0.3</v>
      </c>
      <c r="E47" s="297"/>
      <c r="F47" s="293"/>
      <c r="H47" s="283"/>
    </row>
    <row r="48" spans="1:14" ht="18.75" x14ac:dyDescent="0.3">
      <c r="C48" s="298" t="s">
        <v>81</v>
      </c>
      <c r="D48" s="290">
        <f>D47*$B$45</f>
        <v>30</v>
      </c>
      <c r="F48" s="299"/>
      <c r="H48" s="283"/>
    </row>
    <row r="49" spans="1:12" ht="19.5" customHeight="1" x14ac:dyDescent="0.3">
      <c r="C49" s="300" t="s">
        <v>82</v>
      </c>
      <c r="D49" s="301">
        <f>D48/B34</f>
        <v>30</v>
      </c>
      <c r="F49" s="299"/>
      <c r="H49" s="283"/>
    </row>
    <row r="50" spans="1:12" ht="18.75" x14ac:dyDescent="0.3">
      <c r="C50" s="255" t="s">
        <v>83</v>
      </c>
      <c r="D50" s="302">
        <f>AVERAGE(E38:E41,G38:G41)</f>
        <v>104102649.22760791</v>
      </c>
      <c r="F50" s="303"/>
      <c r="H50" s="283"/>
    </row>
    <row r="51" spans="1:12" ht="18.75" x14ac:dyDescent="0.3">
      <c r="C51" s="257" t="s">
        <v>84</v>
      </c>
      <c r="D51" s="304">
        <f>STDEV(E38:E41,G38:G41)/D50</f>
        <v>5.195252447214538E-3</v>
      </c>
      <c r="F51" s="303"/>
      <c r="H51" s="283"/>
    </row>
    <row r="52" spans="1:12" ht="19.5" customHeight="1" x14ac:dyDescent="0.3">
      <c r="C52" s="305" t="s">
        <v>20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85</v>
      </c>
    </row>
    <row r="55" spans="1:12" ht="18.75" x14ac:dyDescent="0.3">
      <c r="A55" s="232" t="s">
        <v>86</v>
      </c>
      <c r="B55" s="309" t="str">
        <f>B21</f>
        <v>Each dispersible tablet contains:
Lamivudine USP 30 mg
Zidovudine USP 60 mg</v>
      </c>
    </row>
    <row r="56" spans="1:12" ht="26.25" customHeight="1" x14ac:dyDescent="0.4">
      <c r="A56" s="310" t="s">
        <v>87</v>
      </c>
      <c r="B56" s="311">
        <v>60</v>
      </c>
      <c r="C56" s="232" t="str">
        <f>B20</f>
        <v xml:space="preserve">Lamivudine/Zidovudine </v>
      </c>
      <c r="H56" s="312"/>
    </row>
    <row r="57" spans="1:12" ht="18.75" x14ac:dyDescent="0.3">
      <c r="A57" s="309" t="s">
        <v>88</v>
      </c>
      <c r="B57" s="404">
        <f>Uniformity!C46</f>
        <v>249.327</v>
      </c>
      <c r="H57" s="312"/>
    </row>
    <row r="58" spans="1:12" ht="19.5" customHeight="1" x14ac:dyDescent="0.3">
      <c r="H58" s="312"/>
    </row>
    <row r="59" spans="1:12" s="3" customFormat="1" ht="27" customHeight="1" x14ac:dyDescent="0.4">
      <c r="A59" s="255" t="s">
        <v>89</v>
      </c>
      <c r="B59" s="256">
        <v>100</v>
      </c>
      <c r="C59" s="232"/>
      <c r="D59" s="313" t="s">
        <v>90</v>
      </c>
      <c r="E59" s="314" t="s">
        <v>62</v>
      </c>
      <c r="F59" s="314" t="s">
        <v>63</v>
      </c>
      <c r="G59" s="314" t="s">
        <v>91</v>
      </c>
      <c r="H59" s="259" t="s">
        <v>92</v>
      </c>
      <c r="L59" s="245"/>
    </row>
    <row r="60" spans="1:12" s="3" customFormat="1" ht="26.25" customHeight="1" x14ac:dyDescent="0.4">
      <c r="A60" s="257" t="s">
        <v>93</v>
      </c>
      <c r="B60" s="258">
        <v>10</v>
      </c>
      <c r="C60" s="486" t="s">
        <v>94</v>
      </c>
      <c r="D60" s="489">
        <v>609.22</v>
      </c>
      <c r="E60" s="315">
        <v>1</v>
      </c>
      <c r="F60" s="316">
        <v>238588050</v>
      </c>
      <c r="G60" s="406">
        <f>IF(ISBLANK(F60),"-",(F60/$D$50*$D$47*$B$68)*($B$57/$D$60))</f>
        <v>56.277308072947946</v>
      </c>
      <c r="H60" s="317">
        <f t="shared" ref="H60:H71" si="0">IF(ISBLANK(F60),"-",G60/$B$56)</f>
        <v>0.93795513454913249</v>
      </c>
      <c r="L60" s="245"/>
    </row>
    <row r="61" spans="1:12" s="3" customFormat="1" ht="26.25" customHeight="1" x14ac:dyDescent="0.4">
      <c r="A61" s="257" t="s">
        <v>95</v>
      </c>
      <c r="B61" s="258">
        <v>20</v>
      </c>
      <c r="C61" s="487"/>
      <c r="D61" s="490"/>
      <c r="E61" s="318">
        <v>2</v>
      </c>
      <c r="F61" s="270">
        <v>239956386</v>
      </c>
      <c r="G61" s="407">
        <f>IF(ISBLANK(F61),"-",(F61/$D$50*$D$47*$B$68)*($B$57/$D$60))</f>
        <v>56.600066344451079</v>
      </c>
      <c r="H61" s="319">
        <f t="shared" si="0"/>
        <v>0.94333443907418468</v>
      </c>
      <c r="L61" s="245"/>
    </row>
    <row r="62" spans="1:12" s="3" customFormat="1" ht="26.25" customHeight="1" x14ac:dyDescent="0.4">
      <c r="A62" s="257" t="s">
        <v>96</v>
      </c>
      <c r="B62" s="258">
        <v>1</v>
      </c>
      <c r="C62" s="487"/>
      <c r="D62" s="490"/>
      <c r="E62" s="318">
        <v>3</v>
      </c>
      <c r="F62" s="320">
        <v>239580801</v>
      </c>
      <c r="G62" s="407">
        <f>IF(ISBLANK(F62),"-",(F62/$D$50*$D$47*$B$68)*($B$57/$D$60))</f>
        <v>56.511474678805733</v>
      </c>
      <c r="H62" s="319">
        <f t="shared" si="0"/>
        <v>0.94185791131342889</v>
      </c>
      <c r="L62" s="245"/>
    </row>
    <row r="63" spans="1:12" ht="27" customHeight="1" x14ac:dyDescent="0.4">
      <c r="A63" s="257" t="s">
        <v>97</v>
      </c>
      <c r="B63" s="258">
        <v>1</v>
      </c>
      <c r="C63" s="497"/>
      <c r="D63" s="491"/>
      <c r="E63" s="321">
        <v>4</v>
      </c>
      <c r="F63" s="322"/>
      <c r="G63" s="407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98</v>
      </c>
      <c r="B64" s="258">
        <v>1</v>
      </c>
      <c r="C64" s="486" t="s">
        <v>99</v>
      </c>
      <c r="D64" s="489">
        <v>654.23</v>
      </c>
      <c r="E64" s="315">
        <v>1</v>
      </c>
      <c r="F64" s="316">
        <v>254935137</v>
      </c>
      <c r="G64" s="408">
        <f>IF(ISBLANK(F64),"-",(F64/$D$50*$D$47*$B$68)*($B$57/$D$64))</f>
        <v>55.996131191049301</v>
      </c>
      <c r="H64" s="323">
        <f t="shared" si="0"/>
        <v>0.93326885318415498</v>
      </c>
    </row>
    <row r="65" spans="1:8" ht="26.25" customHeight="1" x14ac:dyDescent="0.4">
      <c r="A65" s="257" t="s">
        <v>100</v>
      </c>
      <c r="B65" s="258">
        <v>1</v>
      </c>
      <c r="C65" s="487"/>
      <c r="D65" s="490"/>
      <c r="E65" s="318">
        <v>2</v>
      </c>
      <c r="F65" s="270">
        <v>256441344</v>
      </c>
      <c r="G65" s="409">
        <f>IF(ISBLANK(F65),"-",(F65/$D$50*$D$47*$B$68)*($B$57/$D$64))</f>
        <v>56.326967362812006</v>
      </c>
      <c r="H65" s="324">
        <f t="shared" si="0"/>
        <v>0.9387827893802001</v>
      </c>
    </row>
    <row r="66" spans="1:8" ht="26.25" customHeight="1" x14ac:dyDescent="0.4">
      <c r="A66" s="257" t="s">
        <v>101</v>
      </c>
      <c r="B66" s="258">
        <v>1</v>
      </c>
      <c r="C66" s="487"/>
      <c r="D66" s="490"/>
      <c r="E66" s="318">
        <v>3</v>
      </c>
      <c r="F66" s="270">
        <v>255309414</v>
      </c>
      <c r="G66" s="409">
        <f>IF(ISBLANK(F66),"-",(F66/$D$50*$D$47*$B$68)*($B$57/$D$64))</f>
        <v>56.07834058846867</v>
      </c>
      <c r="H66" s="324">
        <f t="shared" si="0"/>
        <v>0.93463900980781112</v>
      </c>
    </row>
    <row r="67" spans="1:8" ht="27" customHeight="1" x14ac:dyDescent="0.4">
      <c r="A67" s="257" t="s">
        <v>102</v>
      </c>
      <c r="B67" s="258">
        <v>1</v>
      </c>
      <c r="C67" s="497"/>
      <c r="D67" s="491"/>
      <c r="E67" s="321">
        <v>4</v>
      </c>
      <c r="F67" s="322"/>
      <c r="G67" s="410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103</v>
      </c>
      <c r="B68" s="326">
        <f>(B67/B66)*(B65/B64)*(B63/B62)*(B61/B60)*B59</f>
        <v>200</v>
      </c>
      <c r="C68" s="486" t="s">
        <v>104</v>
      </c>
      <c r="D68" s="489">
        <v>602.15</v>
      </c>
      <c r="E68" s="315">
        <v>1</v>
      </c>
      <c r="F68" s="316">
        <v>238017462</v>
      </c>
      <c r="G68" s="408">
        <f>IF(ISBLANK(F68),"-",(F68/$D$50*$D$47*$B$68)*($B$57/$D$68))</f>
        <v>56.801906084421297</v>
      </c>
      <c r="H68" s="319">
        <f t="shared" si="0"/>
        <v>0.94669843474035498</v>
      </c>
    </row>
    <row r="69" spans="1:8" ht="27" customHeight="1" x14ac:dyDescent="0.4">
      <c r="A69" s="305" t="s">
        <v>105</v>
      </c>
      <c r="B69" s="327">
        <f>(D47*B68)/B56*B57</f>
        <v>249.327</v>
      </c>
      <c r="C69" s="487"/>
      <c r="D69" s="490"/>
      <c r="E69" s="318">
        <v>2</v>
      </c>
      <c r="F69" s="270">
        <v>238173582</v>
      </c>
      <c r="G69" s="409">
        <f>IF(ISBLANK(F69),"-",(F69/$D$50*$D$47*$B$68)*($B$57/$D$68))</f>
        <v>56.839163491938336</v>
      </c>
      <c r="H69" s="319">
        <f t="shared" si="0"/>
        <v>0.9473193915323056</v>
      </c>
    </row>
    <row r="70" spans="1:8" ht="26.25" customHeight="1" x14ac:dyDescent="0.4">
      <c r="A70" s="492" t="s">
        <v>78</v>
      </c>
      <c r="B70" s="493"/>
      <c r="C70" s="487"/>
      <c r="D70" s="490"/>
      <c r="E70" s="318">
        <v>3</v>
      </c>
      <c r="F70" s="270">
        <v>238258012</v>
      </c>
      <c r="G70" s="409">
        <f>IF(ISBLANK(F70),"-",(F70/$D$50*$D$47*$B$68)*($B$57/$D$68))</f>
        <v>56.859312370471898</v>
      </c>
      <c r="H70" s="319">
        <f t="shared" si="0"/>
        <v>0.94765520617453158</v>
      </c>
    </row>
    <row r="71" spans="1:8" ht="27" customHeight="1" x14ac:dyDescent="0.4">
      <c r="A71" s="494"/>
      <c r="B71" s="495"/>
      <c r="C71" s="488"/>
      <c r="D71" s="491"/>
      <c r="E71" s="321">
        <v>4</v>
      </c>
      <c r="F71" s="322"/>
      <c r="G71" s="410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0"/>
      <c r="G72" s="331" t="s">
        <v>71</v>
      </c>
      <c r="H72" s="332">
        <f>AVERAGE(H60:H71)</f>
        <v>0.94127901886178933</v>
      </c>
    </row>
    <row r="73" spans="1:8" ht="26.25" customHeight="1" x14ac:dyDescent="0.4">
      <c r="C73" s="329"/>
      <c r="D73" s="329"/>
      <c r="E73" s="329"/>
      <c r="F73" s="330"/>
      <c r="G73" s="333" t="s">
        <v>84</v>
      </c>
      <c r="H73" s="506">
        <f>STDEV(H60:H71)/H72</f>
        <v>5.7775983257675996E-3</v>
      </c>
    </row>
    <row r="74" spans="1:8" ht="27" customHeight="1" x14ac:dyDescent="0.4">
      <c r="A74" s="329"/>
      <c r="B74" s="329"/>
      <c r="C74" s="330"/>
      <c r="D74" s="330"/>
      <c r="E74" s="334"/>
      <c r="F74" s="330"/>
      <c r="G74" s="335" t="s">
        <v>20</v>
      </c>
      <c r="H74" s="336">
        <f>COUNT(H60:H71)</f>
        <v>9</v>
      </c>
    </row>
    <row r="76" spans="1:8" ht="26.25" customHeight="1" x14ac:dyDescent="0.4">
      <c r="A76" s="241" t="s">
        <v>106</v>
      </c>
      <c r="B76" s="337" t="s">
        <v>107</v>
      </c>
      <c r="C76" s="473" t="str">
        <f>B20</f>
        <v xml:space="preserve">Lamivudine/Zidovudine </v>
      </c>
      <c r="D76" s="473"/>
      <c r="E76" s="338" t="s">
        <v>108</v>
      </c>
      <c r="F76" s="338"/>
      <c r="G76" s="339">
        <f>H72</f>
        <v>0.94127901886178933</v>
      </c>
      <c r="H76" s="340"/>
    </row>
    <row r="77" spans="1:8" ht="18.75" x14ac:dyDescent="0.3">
      <c r="A77" s="240" t="s">
        <v>109</v>
      </c>
      <c r="B77" s="240" t="s">
        <v>110</v>
      </c>
    </row>
    <row r="78" spans="1:8" ht="18.75" x14ac:dyDescent="0.3">
      <c r="A78" s="240"/>
      <c r="B78" s="240"/>
    </row>
    <row r="79" spans="1:8" ht="26.25" customHeight="1" x14ac:dyDescent="0.4">
      <c r="A79" s="241" t="s">
        <v>4</v>
      </c>
      <c r="B79" s="496" t="str">
        <f>B26</f>
        <v>Zidovudine</v>
      </c>
      <c r="C79" s="496"/>
    </row>
    <row r="80" spans="1:8" ht="26.25" customHeight="1" x14ac:dyDescent="0.4">
      <c r="A80" s="242" t="s">
        <v>48</v>
      </c>
      <c r="B80" s="496" t="str">
        <f>B27</f>
        <v>NQCL-WRS-Z1-1</v>
      </c>
      <c r="C80" s="496"/>
    </row>
    <row r="81" spans="1:12" ht="27" customHeight="1" x14ac:dyDescent="0.4">
      <c r="A81" s="242" t="s">
        <v>6</v>
      </c>
      <c r="B81" s="341">
        <f>B28</f>
        <v>99</v>
      </c>
    </row>
    <row r="82" spans="1:12" s="3" customFormat="1" ht="27" customHeight="1" x14ac:dyDescent="0.4">
      <c r="A82" s="242" t="s">
        <v>49</v>
      </c>
      <c r="B82" s="244">
        <v>0</v>
      </c>
      <c r="C82" s="475" t="s">
        <v>50</v>
      </c>
      <c r="D82" s="476"/>
      <c r="E82" s="476"/>
      <c r="F82" s="476"/>
      <c r="G82" s="477"/>
      <c r="I82" s="245"/>
      <c r="J82" s="245"/>
      <c r="K82" s="245"/>
      <c r="L82" s="245"/>
    </row>
    <row r="83" spans="1:12" s="3" customFormat="1" ht="19.5" customHeight="1" x14ac:dyDescent="0.3">
      <c r="A83" s="242" t="s">
        <v>51</v>
      </c>
      <c r="B83" s="246">
        <f>B81-B82</f>
        <v>99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3" customFormat="1" ht="27" customHeight="1" x14ac:dyDescent="0.4">
      <c r="A84" s="242" t="s">
        <v>52</v>
      </c>
      <c r="B84" s="249">
        <v>1</v>
      </c>
      <c r="C84" s="478" t="s">
        <v>111</v>
      </c>
      <c r="D84" s="479"/>
      <c r="E84" s="479"/>
      <c r="F84" s="479"/>
      <c r="G84" s="479"/>
      <c r="H84" s="480"/>
      <c r="I84" s="245"/>
      <c r="J84" s="245"/>
      <c r="K84" s="245"/>
      <c r="L84" s="245"/>
    </row>
    <row r="85" spans="1:12" s="3" customFormat="1" ht="27" customHeight="1" x14ac:dyDescent="0.4">
      <c r="A85" s="242" t="s">
        <v>54</v>
      </c>
      <c r="B85" s="249">
        <v>1</v>
      </c>
      <c r="C85" s="478" t="s">
        <v>112</v>
      </c>
      <c r="D85" s="479"/>
      <c r="E85" s="479"/>
      <c r="F85" s="479"/>
      <c r="G85" s="479"/>
      <c r="H85" s="480"/>
      <c r="I85" s="245"/>
      <c r="J85" s="245"/>
      <c r="K85" s="245"/>
      <c r="L85" s="245"/>
    </row>
    <row r="86" spans="1:12" s="3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3" customFormat="1" ht="18.75" x14ac:dyDescent="0.3">
      <c r="A87" s="242" t="s">
        <v>56</v>
      </c>
      <c r="B87" s="254">
        <f>B84/B85</f>
        <v>1</v>
      </c>
      <c r="C87" s="232" t="s">
        <v>57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58</v>
      </c>
      <c r="B89" s="256">
        <v>50</v>
      </c>
      <c r="D89" s="342" t="s">
        <v>59</v>
      </c>
      <c r="E89" s="343"/>
      <c r="F89" s="481" t="s">
        <v>60</v>
      </c>
      <c r="G89" s="482"/>
    </row>
    <row r="90" spans="1:12" ht="27" customHeight="1" x14ac:dyDescent="0.4">
      <c r="A90" s="257" t="s">
        <v>61</v>
      </c>
      <c r="B90" s="258">
        <v>5</v>
      </c>
      <c r="C90" s="344" t="s">
        <v>62</v>
      </c>
      <c r="D90" s="260" t="s">
        <v>63</v>
      </c>
      <c r="E90" s="261" t="s">
        <v>64</v>
      </c>
      <c r="F90" s="260" t="s">
        <v>63</v>
      </c>
      <c r="G90" s="345" t="s">
        <v>64</v>
      </c>
      <c r="I90" s="263" t="s">
        <v>65</v>
      </c>
    </row>
    <row r="91" spans="1:12" ht="26.25" customHeight="1" x14ac:dyDescent="0.4">
      <c r="A91" s="257" t="s">
        <v>66</v>
      </c>
      <c r="B91" s="258">
        <v>50</v>
      </c>
      <c r="C91" s="346">
        <v>1</v>
      </c>
      <c r="D91" s="265">
        <v>20682874</v>
      </c>
      <c r="E91" s="266">
        <f>IF(ISBLANK(D91),"-",$D$101/$D$98*D91)</f>
        <v>23135982.191796146</v>
      </c>
      <c r="F91" s="265">
        <v>23318235</v>
      </c>
      <c r="G91" s="267">
        <f>IF(ISBLANK(F91),"-",$D$101/$F$98*F91)</f>
        <v>23422606.13292833</v>
      </c>
      <c r="I91" s="268"/>
    </row>
    <row r="92" spans="1:12" ht="26.25" customHeight="1" x14ac:dyDescent="0.4">
      <c r="A92" s="257" t="s">
        <v>67</v>
      </c>
      <c r="B92" s="258">
        <v>1</v>
      </c>
      <c r="C92" s="330">
        <v>2</v>
      </c>
      <c r="D92" s="270">
        <v>20707489</v>
      </c>
      <c r="E92" s="271">
        <f>IF(ISBLANK(D92),"-",$D$101/$D$98*D92)</f>
        <v>23163516.672819</v>
      </c>
      <c r="F92" s="270">
        <v>23137328</v>
      </c>
      <c r="G92" s="272">
        <f>IF(ISBLANK(F92),"-",$D$101/$F$98*F92)</f>
        <v>23240889.403180573</v>
      </c>
      <c r="I92" s="483">
        <f>ABS((F96/D96*D95)-F95)/D95</f>
        <v>8.0569798356300015E-3</v>
      </c>
    </row>
    <row r="93" spans="1:12" ht="26.25" customHeight="1" x14ac:dyDescent="0.4">
      <c r="A93" s="257" t="s">
        <v>68</v>
      </c>
      <c r="B93" s="258">
        <v>1</v>
      </c>
      <c r="C93" s="330">
        <v>3</v>
      </c>
      <c r="D93" s="270">
        <v>20907340</v>
      </c>
      <c r="E93" s="271">
        <f>IF(ISBLANK(D93),"-",$D$101/$D$98*D93)</f>
        <v>23387071.154513016</v>
      </c>
      <c r="F93" s="270">
        <v>23422415</v>
      </c>
      <c r="G93" s="272">
        <f>IF(ISBLANK(F93),"-",$D$101/$F$98*F93)</f>
        <v>23527252.436858643</v>
      </c>
      <c r="I93" s="483"/>
    </row>
    <row r="94" spans="1:12" ht="27" customHeight="1" x14ac:dyDescent="0.4">
      <c r="A94" s="257" t="s">
        <v>69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70</v>
      </c>
      <c r="B95" s="258">
        <v>1</v>
      </c>
      <c r="C95" s="349" t="s">
        <v>71</v>
      </c>
      <c r="D95" s="350">
        <f>AVERAGE(D91:D94)</f>
        <v>20765901</v>
      </c>
      <c r="E95" s="281">
        <f>AVERAGE(E91:E94)</f>
        <v>23228856.673042718</v>
      </c>
      <c r="F95" s="351">
        <f>AVERAGE(F91:F94)</f>
        <v>23292659.333333332</v>
      </c>
      <c r="G95" s="352">
        <f>AVERAGE(G91:G94)</f>
        <v>23396915.990989182</v>
      </c>
    </row>
    <row r="96" spans="1:12" ht="26.25" customHeight="1" x14ac:dyDescent="0.4">
      <c r="A96" s="257" t="s">
        <v>72</v>
      </c>
      <c r="B96" s="243">
        <v>1</v>
      </c>
      <c r="C96" s="353" t="s">
        <v>113</v>
      </c>
      <c r="D96" s="354">
        <v>30.1</v>
      </c>
      <c r="E96" s="273"/>
      <c r="F96" s="285">
        <v>33.520000000000003</v>
      </c>
    </row>
    <row r="97" spans="1:10" ht="26.25" customHeight="1" x14ac:dyDescent="0.4">
      <c r="A97" s="257" t="s">
        <v>74</v>
      </c>
      <c r="B97" s="243">
        <v>1</v>
      </c>
      <c r="C97" s="355" t="s">
        <v>114</v>
      </c>
      <c r="D97" s="356">
        <f>D96*$B$87</f>
        <v>30.1</v>
      </c>
      <c r="E97" s="288"/>
      <c r="F97" s="287">
        <f>F96*$B$87</f>
        <v>33.520000000000003</v>
      </c>
    </row>
    <row r="98" spans="1:10" ht="19.5" customHeight="1" x14ac:dyDescent="0.3">
      <c r="A98" s="257" t="s">
        <v>76</v>
      </c>
      <c r="B98" s="357">
        <f>(B97/B96)*(B95/B94)*(B93/B92)*(B91/B90)*B89</f>
        <v>500</v>
      </c>
      <c r="C98" s="355" t="s">
        <v>115</v>
      </c>
      <c r="D98" s="358">
        <f>D97*$B$83/100</f>
        <v>29.798999999999999</v>
      </c>
      <c r="E98" s="291"/>
      <c r="F98" s="290">
        <f>F97*$B$83/100</f>
        <v>33.184800000000003</v>
      </c>
    </row>
    <row r="99" spans="1:10" ht="19.5" customHeight="1" x14ac:dyDescent="0.3">
      <c r="A99" s="469" t="s">
        <v>78</v>
      </c>
      <c r="B99" s="484"/>
      <c r="C99" s="355" t="s">
        <v>116</v>
      </c>
      <c r="D99" s="359">
        <f>D98/$B$98</f>
        <v>5.9597999999999998E-2</v>
      </c>
      <c r="E99" s="291"/>
      <c r="F99" s="294">
        <f>F98/$B$98</f>
        <v>6.6369600000000001E-2</v>
      </c>
      <c r="G99" s="360"/>
      <c r="H99" s="283"/>
    </row>
    <row r="100" spans="1:10" ht="19.5" customHeight="1" x14ac:dyDescent="0.3">
      <c r="A100" s="471"/>
      <c r="B100" s="485"/>
      <c r="C100" s="355" t="s">
        <v>80</v>
      </c>
      <c r="D100" s="361">
        <f>$B$56/$B$116</f>
        <v>6.6666666666666666E-2</v>
      </c>
      <c r="F100" s="299"/>
      <c r="G100" s="362"/>
      <c r="H100" s="283"/>
    </row>
    <row r="101" spans="1:10" ht="18.75" x14ac:dyDescent="0.3">
      <c r="C101" s="355" t="s">
        <v>81</v>
      </c>
      <c r="D101" s="356">
        <f>D100*$B$98</f>
        <v>33.333333333333336</v>
      </c>
      <c r="F101" s="299"/>
      <c r="G101" s="360"/>
      <c r="H101" s="283"/>
    </row>
    <row r="102" spans="1:10" ht="19.5" customHeight="1" x14ac:dyDescent="0.3">
      <c r="C102" s="363" t="s">
        <v>82</v>
      </c>
      <c r="D102" s="364">
        <f>D101/B34</f>
        <v>33.333333333333336</v>
      </c>
      <c r="F102" s="303"/>
      <c r="G102" s="360"/>
      <c r="H102" s="283"/>
      <c r="J102" s="365"/>
    </row>
    <row r="103" spans="1:10" ht="18.75" x14ac:dyDescent="0.3">
      <c r="C103" s="366" t="s">
        <v>117</v>
      </c>
      <c r="D103" s="367">
        <f>AVERAGE(E91:E94,G91:G94)</f>
        <v>23312886.33201595</v>
      </c>
      <c r="F103" s="303"/>
      <c r="G103" s="368"/>
      <c r="H103" s="283"/>
      <c r="J103" s="369"/>
    </row>
    <row r="104" spans="1:10" ht="18.75" x14ac:dyDescent="0.3">
      <c r="C104" s="333" t="s">
        <v>84</v>
      </c>
      <c r="D104" s="370">
        <f>STDEV(E91:E94,G91:G94)/D103</f>
        <v>6.7081813486705912E-3</v>
      </c>
      <c r="F104" s="303"/>
      <c r="G104" s="360"/>
      <c r="H104" s="283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118</v>
      </c>
      <c r="B107" s="256">
        <v>900</v>
      </c>
      <c r="C107" s="372" t="s">
        <v>119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">
      <c r="A108" s="257" t="s">
        <v>122</v>
      </c>
      <c r="B108" s="258">
        <v>1</v>
      </c>
      <c r="C108" s="376">
        <v>1</v>
      </c>
      <c r="D108" s="377">
        <v>21804741</v>
      </c>
      <c r="E108" s="411">
        <f t="shared" ref="E108:E113" si="1">IF(ISBLANK(D108),"-",D108/$D$103*$D$100*$B$116)</f>
        <v>56.11851065405456</v>
      </c>
      <c r="F108" s="378">
        <f t="shared" ref="F108:F113" si="2">IF(ISBLANK(D108), "-", E108/$B$56)</f>
        <v>0.93530851090090938</v>
      </c>
    </row>
    <row r="109" spans="1:10" ht="26.25" customHeight="1" x14ac:dyDescent="0.4">
      <c r="A109" s="257" t="s">
        <v>95</v>
      </c>
      <c r="B109" s="258">
        <v>1</v>
      </c>
      <c r="C109" s="376">
        <v>2</v>
      </c>
      <c r="D109" s="377">
        <v>21783705</v>
      </c>
      <c r="E109" s="412">
        <f t="shared" si="1"/>
        <v>56.064370639728374</v>
      </c>
      <c r="F109" s="379">
        <f t="shared" si="2"/>
        <v>0.93440617732880626</v>
      </c>
    </row>
    <row r="110" spans="1:10" ht="26.25" customHeight="1" x14ac:dyDescent="0.4">
      <c r="A110" s="257" t="s">
        <v>96</v>
      </c>
      <c r="B110" s="258">
        <v>1</v>
      </c>
      <c r="C110" s="376">
        <v>3</v>
      </c>
      <c r="D110" s="377">
        <v>23282537</v>
      </c>
      <c r="E110" s="412">
        <f t="shared" si="1"/>
        <v>59.921890413094999</v>
      </c>
      <c r="F110" s="379">
        <f t="shared" si="2"/>
        <v>0.9986981735515833</v>
      </c>
    </row>
    <row r="111" spans="1:10" ht="26.25" customHeight="1" x14ac:dyDescent="0.4">
      <c r="A111" s="257" t="s">
        <v>97</v>
      </c>
      <c r="B111" s="258">
        <v>1</v>
      </c>
      <c r="C111" s="376">
        <v>4</v>
      </c>
      <c r="D111" s="377">
        <v>23141906</v>
      </c>
      <c r="E111" s="412">
        <f t="shared" si="1"/>
        <v>59.559950673852498</v>
      </c>
      <c r="F111" s="379">
        <f t="shared" si="2"/>
        <v>0.99266584456420826</v>
      </c>
    </row>
    <row r="112" spans="1:10" ht="26.25" customHeight="1" x14ac:dyDescent="0.4">
      <c r="A112" s="257" t="s">
        <v>98</v>
      </c>
      <c r="B112" s="258">
        <v>1</v>
      </c>
      <c r="C112" s="376">
        <v>5</v>
      </c>
      <c r="D112" s="377">
        <v>21338248</v>
      </c>
      <c r="E112" s="412">
        <f t="shared" si="1"/>
        <v>54.917905134798815</v>
      </c>
      <c r="F112" s="379">
        <f t="shared" si="2"/>
        <v>0.91529841891331354</v>
      </c>
    </row>
    <row r="113" spans="1:10" ht="26.25" customHeight="1" x14ac:dyDescent="0.4">
      <c r="A113" s="257" t="s">
        <v>100</v>
      </c>
      <c r="B113" s="258">
        <v>1</v>
      </c>
      <c r="C113" s="380">
        <v>6</v>
      </c>
      <c r="D113" s="381">
        <v>24905749</v>
      </c>
      <c r="E113" s="413">
        <f t="shared" si="1"/>
        <v>64.099524988795267</v>
      </c>
      <c r="F113" s="382">
        <f t="shared" si="2"/>
        <v>1.0683254164799212</v>
      </c>
    </row>
    <row r="114" spans="1:10" ht="26.25" customHeight="1" x14ac:dyDescent="0.4">
      <c r="A114" s="257" t="s">
        <v>101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102</v>
      </c>
      <c r="B115" s="258">
        <v>1</v>
      </c>
      <c r="C115" s="376"/>
      <c r="D115" s="384"/>
      <c r="E115" s="385" t="s">
        <v>71</v>
      </c>
      <c r="F115" s="386">
        <f>AVERAGE(F108:F113)</f>
        <v>0.97411709028979043</v>
      </c>
    </row>
    <row r="116" spans="1:10" ht="27" customHeight="1" x14ac:dyDescent="0.4">
      <c r="A116" s="257" t="s">
        <v>103</v>
      </c>
      <c r="B116" s="289">
        <f>(B115/B114)*(B113/B112)*(B111/B110)*(B109/B108)*B107</f>
        <v>900</v>
      </c>
      <c r="C116" s="387"/>
      <c r="D116" s="388"/>
      <c r="E116" s="349" t="s">
        <v>84</v>
      </c>
      <c r="F116" s="389">
        <f>STDEV(F108:F113)/F115</f>
        <v>5.8732389721829266E-2</v>
      </c>
      <c r="I116" s="231"/>
    </row>
    <row r="117" spans="1:10" ht="27" customHeight="1" x14ac:dyDescent="0.4">
      <c r="A117" s="469" t="s">
        <v>78</v>
      </c>
      <c r="B117" s="470"/>
      <c r="C117" s="390"/>
      <c r="D117" s="391"/>
      <c r="E117" s="392" t="s">
        <v>20</v>
      </c>
      <c r="F117" s="393">
        <f>COUNT(F108:F113)</f>
        <v>6</v>
      </c>
      <c r="I117" s="231"/>
      <c r="J117" s="369"/>
    </row>
    <row r="118" spans="1:10" ht="19.5" customHeight="1" x14ac:dyDescent="0.3">
      <c r="A118" s="471"/>
      <c r="B118" s="472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402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106</v>
      </c>
      <c r="B120" s="337" t="s">
        <v>123</v>
      </c>
      <c r="C120" s="473" t="str">
        <f>B20</f>
        <v xml:space="preserve">Lamivudine/Zidovudine </v>
      </c>
      <c r="D120" s="473"/>
      <c r="E120" s="338" t="s">
        <v>124</v>
      </c>
      <c r="F120" s="338"/>
      <c r="G120" s="339">
        <f>F115</f>
        <v>0.97411709028979043</v>
      </c>
      <c r="H120" s="231"/>
      <c r="I120" s="231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74" t="s">
        <v>26</v>
      </c>
      <c r="C122" s="474"/>
      <c r="E122" s="344" t="s">
        <v>27</v>
      </c>
      <c r="F122" s="396"/>
      <c r="G122" s="474" t="s">
        <v>28</v>
      </c>
      <c r="H122" s="474"/>
    </row>
    <row r="123" spans="1:10" ht="69.95" customHeight="1" x14ac:dyDescent="0.3">
      <c r="A123" s="397" t="s">
        <v>29</v>
      </c>
      <c r="B123" s="398"/>
      <c r="C123" s="398"/>
      <c r="E123" s="398"/>
      <c r="F123" s="231"/>
      <c r="G123" s="399"/>
      <c r="H123" s="399"/>
    </row>
    <row r="124" spans="1:10" ht="69.95" customHeight="1" x14ac:dyDescent="0.3">
      <c r="A124" s="397" t="s">
        <v>30</v>
      </c>
      <c r="B124" s="400"/>
      <c r="C124" s="400"/>
      <c r="E124" s="400"/>
      <c r="F124" s="231"/>
      <c r="G124" s="401"/>
      <c r="H124" s="401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(Nevirapine)</vt:lpstr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2015-10-06T09:11:00Z</cp:lastPrinted>
  <dcterms:created xsi:type="dcterms:W3CDTF">2005-07-05T10:19:27Z</dcterms:created>
  <dcterms:modified xsi:type="dcterms:W3CDTF">2015-10-07T06:45:57Z</dcterms:modified>
  <cp:category/>
</cp:coreProperties>
</file>