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5" r:id="rId1"/>
    <sheet name="Uniformity" sheetId="3" r:id="rId2"/>
    <sheet name="Acyclovir" sheetId="2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8" i="5" l="1"/>
  <c r="B27" i="5"/>
  <c r="B26" i="5"/>
  <c r="B25" i="5"/>
  <c r="B22" i="5"/>
  <c r="B21" i="5"/>
  <c r="B20" i="5"/>
  <c r="B19" i="5"/>
  <c r="B18" i="5"/>
  <c r="B17" i="5"/>
  <c r="B39" i="5"/>
  <c r="E37" i="5"/>
  <c r="D37" i="5"/>
  <c r="C37" i="5"/>
  <c r="B37" i="5"/>
  <c r="B38" i="5" s="1"/>
  <c r="B42" i="2" l="1"/>
  <c r="D50" i="3"/>
  <c r="C49" i="3"/>
  <c r="B49" i="3"/>
  <c r="C46" i="3"/>
  <c r="D49" i="3" s="1"/>
  <c r="C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19" i="3"/>
  <c r="C105" i="2"/>
  <c r="B101" i="2"/>
  <c r="D85" i="2" s="1"/>
  <c r="B83" i="2"/>
  <c r="F80" i="2"/>
  <c r="D80" i="2"/>
  <c r="G79" i="2"/>
  <c r="E79" i="2"/>
  <c r="B72" i="2"/>
  <c r="D82" i="2" s="1"/>
  <c r="D83" i="2" s="1"/>
  <c r="B66" i="2"/>
  <c r="B68" i="2" s="1"/>
  <c r="B65" i="2"/>
  <c r="B64" i="2"/>
  <c r="C61" i="2"/>
  <c r="H56" i="2"/>
  <c r="G56" i="2"/>
  <c r="B53" i="2"/>
  <c r="H52" i="2"/>
  <c r="G52" i="2"/>
  <c r="H48" i="2"/>
  <c r="G48" i="2"/>
  <c r="C41" i="2"/>
  <c r="B40" i="2"/>
  <c r="B30" i="2"/>
  <c r="D33" i="2" s="1"/>
  <c r="D34" i="2" s="1"/>
  <c r="F27" i="2"/>
  <c r="D27" i="2"/>
  <c r="G26" i="2"/>
  <c r="E26" i="2"/>
  <c r="B19" i="2"/>
  <c r="D29" i="2" s="1"/>
  <c r="B15" i="2"/>
  <c r="F29" i="2" l="1"/>
  <c r="F30" i="2" s="1"/>
  <c r="F31" i="2" s="1"/>
  <c r="D84" i="2"/>
  <c r="D86" i="2"/>
  <c r="I77" i="2"/>
  <c r="B54" i="2"/>
  <c r="D30" i="2"/>
  <c r="D31" i="2" s="1"/>
  <c r="E23" i="2"/>
  <c r="E25" i="2"/>
  <c r="G24" i="2"/>
  <c r="G23" i="2"/>
  <c r="G25" i="2"/>
  <c r="I24" i="2"/>
  <c r="F82" i="2"/>
  <c r="F83" i="2" s="1"/>
  <c r="C50" i="3"/>
  <c r="F84" i="2" l="1"/>
  <c r="G76" i="2"/>
  <c r="G78" i="2"/>
  <c r="D87" i="2"/>
  <c r="E78" i="2"/>
  <c r="E76" i="2"/>
  <c r="G77" i="2"/>
  <c r="E77" i="2"/>
  <c r="E24" i="2"/>
  <c r="E27" i="2" s="1"/>
  <c r="G27" i="2"/>
  <c r="D37" i="2" l="1"/>
  <c r="D89" i="2"/>
  <c r="D88" i="2"/>
  <c r="D90" i="2"/>
  <c r="G80" i="2"/>
  <c r="E80" i="2"/>
  <c r="D35" i="2"/>
  <c r="D36" i="2" l="1"/>
  <c r="G47" i="2"/>
  <c r="H47" i="2" s="1"/>
  <c r="G50" i="2"/>
  <c r="H50" i="2" s="1"/>
  <c r="G55" i="2"/>
  <c r="H55" i="2" s="1"/>
  <c r="G54" i="2"/>
  <c r="H54" i="2" s="1"/>
  <c r="G51" i="2"/>
  <c r="H51" i="2" s="1"/>
  <c r="G46" i="2"/>
  <c r="H46" i="2" s="1"/>
  <c r="G45" i="2"/>
  <c r="H45" i="2" s="1"/>
  <c r="G53" i="2"/>
  <c r="H53" i="2" s="1"/>
  <c r="G49" i="2"/>
  <c r="H49" i="2" s="1"/>
  <c r="E95" i="2"/>
  <c r="F95" i="2" s="1"/>
  <c r="E96" i="2"/>
  <c r="F96" i="2" s="1"/>
  <c r="E98" i="2"/>
  <c r="F98" i="2" s="1"/>
  <c r="E94" i="2"/>
  <c r="F94" i="2" s="1"/>
  <c r="E97" i="2"/>
  <c r="F97" i="2" s="1"/>
  <c r="E93" i="2"/>
  <c r="F93" i="2" s="1"/>
  <c r="H59" i="2" l="1"/>
  <c r="H57" i="2"/>
  <c r="F100" i="2"/>
  <c r="G105" i="2" s="1"/>
  <c r="F102" i="2"/>
  <c r="H58" i="2" l="1"/>
  <c r="G61" i="2"/>
  <c r="F101" i="2"/>
</calcChain>
</file>

<file path=xl/sharedStrings.xml><?xml version="1.0" encoding="utf-8"?>
<sst xmlns="http://schemas.openxmlformats.org/spreadsheetml/2006/main" count="216" uniqueCount="124">
  <si>
    <t>Please enter the required information in the cells highlighted in green</t>
  </si>
  <si>
    <t>Analysis Report</t>
  </si>
  <si>
    <t>Sample Name:</t>
  </si>
  <si>
    <t>Acyclovir Tablets USP 400mg</t>
  </si>
  <si>
    <t>Laboratory Ref No:</t>
  </si>
  <si>
    <t>NDQD201502082</t>
  </si>
  <si>
    <t>Active Ingredient:</t>
  </si>
  <si>
    <t>Acyclovir Ph. Eur.</t>
  </si>
  <si>
    <t>Label Claim:</t>
  </si>
  <si>
    <t>Acyclovir Ph. Eur. 400mg</t>
  </si>
  <si>
    <t>Date Analysis Started:</t>
  </si>
  <si>
    <t>2015-02-13 07:30:49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</si>
  <si>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</si>
  <si>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</si>
  <si>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</si>
  <si>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</si>
  <si>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</si>
  <si>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</si>
  <si>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</si>
  <si>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</si>
  <si>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</si>
  <si>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</si>
  <si>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</si>
  <si>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</si>
  <si>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</si>
  <si>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</si>
  <si>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</si>
  <si>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</si>
  <si>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</si>
  <si>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</si>
  <si>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</si>
  <si>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</si>
  <si>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</si>
  <si>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</si>
  <si>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</si>
  <si>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</si>
  <si>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</si>
  <si>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</si>
  <si>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</si>
  <si>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</si>
  <si>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</si>
  <si>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</si>
  <si>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</si>
  <si>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</si>
  <si>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</si>
  <si>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</si>
  <si>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</si>
  <si>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</si>
  <si>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</si>
  <si>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</si>
  <si>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</si>
  <si>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</si>
  <si>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</si>
  <si>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</si>
  <si>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</si>
  <si>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</si>
  <si>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</si>
  <si>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</si>
  <si>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</si>
  <si>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</si>
  <si>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</si>
  <si>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</si>
  <si>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</si>
  <si>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</si>
  <si>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</si>
  <si>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</si>
  <si>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</si>
  <si>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</si>
  <si>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</si>
  <si>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</si>
  <si>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</si>
  <si>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</si>
  <si>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</si>
  <si>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</si>
  <si>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</si>
  <si>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</si>
  <si>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</si>
  <si>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</si>
  <si>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</si>
  <si>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</si>
  <si>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</si>
  <si>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</si>
  <si>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</si>
  <si>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</si>
  <si>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</si>
  <si>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</si>
  <si>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</si>
  <si>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</si>
  <si>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</si>
  <si>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</si>
  <si>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</si>
  <si>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</si>
  <si>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</si>
  <si>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</si>
  <si>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</si>
  <si>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</si>
  <si>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</si>
  <si>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</si>
  <si>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</si>
  <si>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</si>
  <si>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Uniformity of weight</t>
  </si>
  <si>
    <t>Tablet weight (mg)</t>
  </si>
  <si>
    <t>% Deviation</t>
  </si>
  <si>
    <t xml:space="preserve"> 524.28</t>
  </si>
  <si>
    <t>Total</t>
  </si>
  <si>
    <t>Average</t>
  </si>
  <si>
    <t>% Deviation from mean</t>
  </si>
  <si>
    <t>Acyclovir</t>
  </si>
  <si>
    <t>WRS-A32-1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</si>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</sst>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000"/>
    <numFmt numFmtId="172" formatCode="[$-409]d/mmm/yy;@"/>
  </numFmts>
  <fonts count="29" x14ac:knownFonts="1"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10"/>
      <color rgb="FF000000"/>
      <name val="Book Antiqua"/>
    </font>
    <font>
      <b/>
      <u/>
      <sz val="16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33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4" fillId="3" borderId="0" xfId="0" applyFont="1" applyFill="1" applyAlignment="1" applyProtection="1">
      <alignment horizontal="left"/>
      <protection locked="0"/>
    </xf>
    <xf numFmtId="0" fontId="1" fillId="3" borderId="0" xfId="0" applyFont="1" applyFill="1" applyProtection="1">
      <protection locked="0"/>
    </xf>
    <xf numFmtId="164" fontId="4" fillId="3" borderId="0" xfId="0" applyNumberFormat="1" applyFont="1" applyFill="1" applyAlignment="1" applyProtection="1">
      <alignment horizontal="center"/>
      <protection locked="0"/>
    </xf>
    <xf numFmtId="16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2" fontId="3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vertical="center" wrapText="1"/>
    </xf>
    <xf numFmtId="0" fontId="9" fillId="2" borderId="0" xfId="0" applyFont="1" applyFill="1"/>
    <xf numFmtId="2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6" fontId="2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3" fillId="3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locked="0"/>
    </xf>
    <xf numFmtId="167" fontId="1" fillId="2" borderId="6" xfId="0" applyNumberFormat="1" applyFon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/>
    </xf>
    <xf numFmtId="0" fontId="9" fillId="2" borderId="12" xfId="0" applyFont="1" applyFill="1" applyBorder="1"/>
    <xf numFmtId="0" fontId="1" fillId="2" borderId="4" xfId="0" applyFont="1" applyFill="1" applyBorder="1" applyAlignment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167" fontId="1" fillId="2" borderId="13" xfId="0" applyNumberFormat="1" applyFont="1" applyFill="1" applyBorder="1" applyAlignment="1">
      <alignment horizontal="center"/>
    </xf>
    <xf numFmtId="167" fontId="1" fillId="2" borderId="14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5" xfId="0" applyFont="1" applyFill="1" applyBorder="1" applyAlignment="1">
      <alignment horizontal="center"/>
    </xf>
    <xf numFmtId="0" fontId="3" fillId="3" borderId="16" xfId="0" applyFont="1" applyFill="1" applyBorder="1" applyAlignment="1" applyProtection="1">
      <alignment horizontal="center"/>
      <protection locked="0"/>
    </xf>
    <xf numFmtId="167" fontId="1" fillId="2" borderId="17" xfId="0" applyNumberFormat="1" applyFont="1" applyFill="1" applyBorder="1" applyAlignment="1">
      <alignment horizontal="center"/>
    </xf>
    <xf numFmtId="167" fontId="1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4" xfId="0" applyFont="1" applyFill="1" applyBorder="1" applyAlignment="1">
      <alignment horizontal="right"/>
    </xf>
    <xf numFmtId="1" fontId="2" fillId="4" borderId="20" xfId="0" applyNumberFormat="1" applyFont="1" applyFill="1" applyBorder="1" applyAlignment="1">
      <alignment horizontal="center"/>
    </xf>
    <xf numFmtId="167" fontId="2" fillId="4" borderId="21" xfId="0" applyNumberFormat="1" applyFont="1" applyFill="1" applyBorder="1" applyAlignment="1">
      <alignment horizontal="center"/>
    </xf>
    <xf numFmtId="167" fontId="2" fillId="4" borderId="2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3" fillId="3" borderId="24" xfId="0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>
      <alignment horizontal="right"/>
    </xf>
    <xf numFmtId="2" fontId="1" fillId="4" borderId="2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2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4" borderId="27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right"/>
    </xf>
    <xf numFmtId="168" fontId="3" fillId="3" borderId="26" xfId="0" applyNumberFormat="1" applyFont="1" applyFill="1" applyBorder="1" applyAlignment="1" applyProtection="1">
      <alignment horizontal="center"/>
      <protection locked="0"/>
    </xf>
    <xf numFmtId="168" fontId="1" fillId="2" borderId="0" xfId="0" applyNumberFormat="1" applyFont="1" applyFill="1"/>
    <xf numFmtId="0" fontId="1" fillId="2" borderId="10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19" xfId="0" applyFont="1" applyFill="1" applyBorder="1" applyAlignment="1">
      <alignment horizontal="right"/>
    </xf>
    <xf numFmtId="2" fontId="1" fillId="4" borderId="19" xfId="0" applyNumberFormat="1" applyFont="1" applyFill="1" applyBorder="1" applyAlignment="1">
      <alignment horizontal="center"/>
    </xf>
    <xf numFmtId="167" fontId="2" fillId="5" borderId="12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10" fontId="1" fillId="4" borderId="26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5" borderId="19" xfId="0" applyFont="1" applyFill="1" applyBorder="1" applyAlignment="1">
      <alignment horizontal="center"/>
    </xf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9" fontId="3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12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30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>
      <alignment horizontal="center"/>
    </xf>
    <xf numFmtId="0" fontId="3" fillId="3" borderId="29" xfId="0" applyFont="1" applyFill="1" applyBorder="1" applyAlignment="1" applyProtection="1">
      <alignment horizontal="center"/>
      <protection locked="0"/>
    </xf>
    <xf numFmtId="2" fontId="1" fillId="2" borderId="1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/>
    </xf>
    <xf numFmtId="10" fontId="1" fillId="2" borderId="3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10" fontId="1" fillId="2" borderId="1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2" xfId="0" applyFont="1" applyFill="1" applyBorder="1" applyAlignment="1">
      <alignment horizontal="right"/>
    </xf>
    <xf numFmtId="10" fontId="3" fillId="5" borderId="15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170" fontId="3" fillId="4" borderId="3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7" xfId="0" applyFont="1" applyFill="1" applyBorder="1" applyAlignment="1">
      <alignment horizontal="right"/>
    </xf>
    <xf numFmtId="0" fontId="3" fillId="5" borderId="34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0" fontId="2" fillId="2" borderId="3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67" fontId="3" fillId="3" borderId="1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" fontId="2" fillId="4" borderId="39" xfId="0" applyNumberFormat="1" applyFont="1" applyFill="1" applyBorder="1" applyAlignment="1">
      <alignment horizontal="center"/>
    </xf>
    <xf numFmtId="1" fontId="2" fillId="4" borderId="40" xfId="0" applyNumberFormat="1" applyFont="1" applyFill="1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right"/>
    </xf>
    <xf numFmtId="0" fontId="3" fillId="3" borderId="42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right"/>
    </xf>
    <xf numFmtId="2" fontId="1" fillId="4" borderId="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168" fontId="1" fillId="4" borderId="7" xfId="0" applyNumberFormat="1" applyFont="1" applyFill="1" applyBorder="1" applyAlignment="1">
      <alignment horizontal="center"/>
    </xf>
    <xf numFmtId="0" fontId="11" fillId="2" borderId="0" xfId="0" applyFont="1" applyFill="1"/>
    <xf numFmtId="168" fontId="1" fillId="5" borderId="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" fillId="2" borderId="43" xfId="0" applyFont="1" applyFill="1" applyBorder="1" applyAlignment="1">
      <alignment horizontal="right"/>
    </xf>
    <xf numFmtId="2" fontId="1" fillId="5" borderId="1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24" xfId="0" applyFont="1" applyFill="1" applyBorder="1" applyAlignment="1">
      <alignment horizontal="right"/>
    </xf>
    <xf numFmtId="167" fontId="2" fillId="5" borderId="2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2" fillId="4" borderId="26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1" fontId="3" fillId="3" borderId="13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10" fontId="1" fillId="2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" fontId="3" fillId="3" borderId="17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1" fillId="2" borderId="46" xfId="0" applyNumberFormat="1" applyFont="1" applyFill="1" applyBorder="1" applyAlignment="1">
      <alignment horizontal="right"/>
    </xf>
    <xf numFmtId="10" fontId="3" fillId="5" borderId="7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7" xfId="0" applyFont="1" applyFill="1" applyBorder="1"/>
    <xf numFmtId="10" fontId="3" fillId="4" borderId="7" xfId="0" applyNumberFormat="1" applyFont="1" applyFill="1" applyBorder="1" applyAlignment="1">
      <alignment horizontal="center"/>
    </xf>
    <xf numFmtId="0" fontId="1" fillId="2" borderId="29" xfId="0" applyFont="1" applyFill="1" applyBorder="1"/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right"/>
    </xf>
    <xf numFmtId="0" fontId="3" fillId="5" borderId="27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left" vertical="center" wrapText="1"/>
    </xf>
    <xf numFmtId="0" fontId="1" fillId="2" borderId="50" xfId="0" applyFont="1" applyFill="1" applyBorder="1"/>
    <xf numFmtId="0" fontId="1" fillId="2" borderId="3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38" xfId="0" applyFont="1" applyFill="1" applyBorder="1"/>
    <xf numFmtId="0" fontId="1" fillId="2" borderId="38" xfId="0" applyFont="1" applyFill="1" applyBorder="1"/>
    <xf numFmtId="0" fontId="2" fillId="2" borderId="25" xfId="0" applyFont="1" applyFill="1" applyBorder="1"/>
    <xf numFmtId="0" fontId="1" fillId="2" borderId="25" xfId="0" applyFont="1" applyFill="1" applyBorder="1"/>
    <xf numFmtId="0" fontId="10" fillId="2" borderId="0" xfId="0" applyFont="1" applyFill="1" applyAlignment="1">
      <alignment horizontal="right" vertical="center" wrapText="1"/>
    </xf>
    <xf numFmtId="0" fontId="3" fillId="2" borderId="0" xfId="0" applyFont="1" applyFill="1" applyAlignment="1" applyProtection="1">
      <alignment horizontal="right"/>
      <protection locked="0"/>
    </xf>
    <xf numFmtId="0" fontId="11" fillId="2" borderId="0" xfId="0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right"/>
    </xf>
    <xf numFmtId="171" fontId="15" fillId="2" borderId="0" xfId="0" applyNumberFormat="1" applyFont="1" applyFill="1"/>
    <xf numFmtId="2" fontId="14" fillId="2" borderId="0" xfId="0" applyNumberFormat="1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/>
    <xf numFmtId="0" fontId="13" fillId="2" borderId="0" xfId="0" applyFont="1" applyFill="1"/>
    <xf numFmtId="0" fontId="17" fillId="2" borderId="0" xfId="0" applyFont="1" applyFill="1" applyAlignment="1">
      <alignment horizontal="right"/>
    </xf>
    <xf numFmtId="0" fontId="13" fillId="2" borderId="50" xfId="0" applyFont="1" applyFill="1" applyBorder="1"/>
    <xf numFmtId="0" fontId="13" fillId="2" borderId="0" xfId="0" applyFont="1" applyFill="1" applyAlignment="1">
      <alignment horizontal="center"/>
    </xf>
    <xf numFmtId="10" fontId="13" fillId="2" borderId="50" xfId="0" applyNumberFormat="1" applyFont="1" applyFill="1" applyBorder="1"/>
    <xf numFmtId="0" fontId="18" fillId="2" borderId="0" xfId="0" applyFont="1" applyFill="1"/>
    <xf numFmtId="0" fontId="17" fillId="2" borderId="36" xfId="0" applyFont="1" applyFill="1" applyBorder="1"/>
    <xf numFmtId="0" fontId="17" fillId="2" borderId="36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3" fillId="2" borderId="38" xfId="0" applyFont="1" applyFill="1" applyBorder="1"/>
    <xf numFmtId="0" fontId="13" fillId="2" borderId="0" xfId="0" applyFont="1" applyFill="1"/>
    <xf numFmtId="0" fontId="13" fillId="2" borderId="38" xfId="0" applyFont="1" applyFill="1" applyBorder="1"/>
    <xf numFmtId="0" fontId="17" fillId="2" borderId="25" xfId="0" applyFont="1" applyFill="1" applyBorder="1"/>
    <xf numFmtId="0" fontId="17" fillId="2" borderId="0" xfId="0" applyFont="1" applyFill="1"/>
    <xf numFmtId="0" fontId="13" fillId="2" borderId="25" xfId="0" applyFont="1" applyFill="1" applyBorder="1"/>
    <xf numFmtId="172" fontId="13" fillId="2" borderId="0" xfId="0" applyNumberFormat="1" applyFont="1" applyFill="1"/>
    <xf numFmtId="168" fontId="13" fillId="2" borderId="0" xfId="0" applyNumberFormat="1" applyFont="1" applyFill="1" applyAlignment="1">
      <alignment horizontal="center"/>
    </xf>
    <xf numFmtId="2" fontId="17" fillId="2" borderId="0" xfId="0" applyNumberFormat="1" applyFont="1" applyFill="1"/>
    <xf numFmtId="10" fontId="11" fillId="2" borderId="0" xfId="0" applyNumberFormat="1" applyFont="1" applyFill="1"/>
    <xf numFmtId="2" fontId="17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right" vertical="center"/>
    </xf>
    <xf numFmtId="168" fontId="13" fillId="2" borderId="8" xfId="0" applyNumberFormat="1" applyFont="1" applyFill="1" applyBorder="1" applyAlignment="1">
      <alignment horizontal="center" vertical="center"/>
    </xf>
    <xf numFmtId="171" fontId="17" fillId="2" borderId="8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wrapText="1"/>
    </xf>
    <xf numFmtId="171" fontId="17" fillId="2" borderId="8" xfId="0" applyNumberFormat="1" applyFont="1" applyFill="1" applyBorder="1" applyAlignment="1">
      <alignment horizontal="center" wrapText="1"/>
    </xf>
    <xf numFmtId="10" fontId="13" fillId="2" borderId="12" xfId="0" applyNumberFormat="1" applyFont="1" applyFill="1" applyBorder="1" applyAlignment="1">
      <alignment horizontal="center"/>
    </xf>
    <xf numFmtId="10" fontId="13" fillId="2" borderId="30" xfId="0" applyNumberFormat="1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/>
    </xf>
    <xf numFmtId="0" fontId="16" fillId="2" borderId="0" xfId="0" applyFont="1" applyFill="1"/>
    <xf numFmtId="0" fontId="19" fillId="2" borderId="0" xfId="0" applyFont="1" applyFill="1" applyAlignment="1">
      <alignment wrapText="1"/>
    </xf>
    <xf numFmtId="0" fontId="17" fillId="2" borderId="8" xfId="0" applyFont="1" applyFill="1" applyBorder="1" applyAlignment="1">
      <alignment horizontal="center" vertical="center"/>
    </xf>
    <xf numFmtId="170" fontId="17" fillId="2" borderId="24" xfId="0" applyNumberFormat="1" applyFont="1" applyFill="1" applyBorder="1" applyAlignment="1">
      <alignment horizontal="center"/>
    </xf>
    <xf numFmtId="170" fontId="17" fillId="2" borderId="27" xfId="0" applyNumberFormat="1" applyFont="1" applyFill="1" applyBorder="1" applyAlignment="1">
      <alignment horizontal="center"/>
    </xf>
    <xf numFmtId="2" fontId="13" fillId="3" borderId="30" xfId="0" applyNumberFormat="1" applyFont="1" applyFill="1" applyBorder="1" applyProtection="1">
      <protection locked="0"/>
    </xf>
    <xf numFmtId="2" fontId="13" fillId="3" borderId="19" xfId="0" applyNumberFormat="1" applyFont="1" applyFill="1" applyBorder="1" applyProtection="1">
      <protection locked="0"/>
    </xf>
    <xf numFmtId="172" fontId="13" fillId="2" borderId="0" xfId="0" applyNumberFormat="1" applyFont="1" applyFill="1" applyAlignment="1">
      <alignment horizontal="center"/>
    </xf>
    <xf numFmtId="168" fontId="17" fillId="2" borderId="12" xfId="0" applyNumberFormat="1" applyFont="1" applyFill="1" applyBorder="1" applyAlignment="1">
      <alignment horizontal="center" vertical="center"/>
    </xf>
    <xf numFmtId="168" fontId="17" fillId="2" borderId="19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2" borderId="51" xfId="0" applyFont="1" applyFill="1" applyBorder="1" applyAlignment="1">
      <alignment horizontal="center" wrapText="1"/>
    </xf>
    <xf numFmtId="0" fontId="19" fillId="2" borderId="52" xfId="0" applyFont="1" applyFill="1" applyBorder="1" applyAlignment="1">
      <alignment horizontal="center" wrapText="1"/>
    </xf>
    <xf numFmtId="0" fontId="19" fillId="2" borderId="53" xfId="0" applyFont="1" applyFill="1" applyBorder="1" applyAlignment="1">
      <alignment horizontal="center" wrapText="1"/>
    </xf>
    <xf numFmtId="171" fontId="15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right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justify" vertical="center" wrapText="1"/>
    </xf>
    <xf numFmtId="0" fontId="10" fillId="2" borderId="52" xfId="0" applyFont="1" applyFill="1" applyBorder="1" applyAlignment="1">
      <alignment horizontal="justify" vertical="center" wrapText="1"/>
    </xf>
    <xf numFmtId="0" fontId="10" fillId="2" borderId="53" xfId="0" applyFont="1" applyFill="1" applyBorder="1" applyAlignment="1">
      <alignment horizontal="justify" vertical="center" wrapText="1"/>
    </xf>
    <xf numFmtId="0" fontId="10" fillId="2" borderId="51" xfId="0" applyFont="1" applyFill="1" applyBorder="1" applyAlignment="1">
      <alignment horizontal="left" vertical="center" wrapText="1"/>
    </xf>
    <xf numFmtId="0" fontId="10" fillId="2" borderId="52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 applyProtection="1">
      <alignment horizontal="center" vertical="center"/>
      <protection locked="0"/>
    </xf>
    <xf numFmtId="2" fontId="3" fillId="3" borderId="30" xfId="0" applyNumberFormat="1" applyFont="1" applyFill="1" applyBorder="1" applyAlignment="1" applyProtection="1">
      <alignment horizontal="center" vertical="center"/>
      <protection locked="0"/>
    </xf>
    <xf numFmtId="2" fontId="3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left"/>
      <protection locked="0"/>
    </xf>
    <xf numFmtId="0" fontId="2" fillId="2" borderId="50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/>
      <protection locked="0"/>
    </xf>
    <xf numFmtId="0" fontId="2" fillId="2" borderId="23" xfId="0" applyFont="1" applyFill="1" applyBorder="1" applyAlignment="1">
      <alignment horizontal="center"/>
    </xf>
    <xf numFmtId="0" fontId="3" fillId="3" borderId="0" xfId="0" applyFont="1" applyFill="1" applyAlignment="1" applyProtection="1">
      <alignment horizontal="left" wrapText="1"/>
      <protection locked="0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 wrapText="1"/>
      <protection locked="0"/>
    </xf>
    <xf numFmtId="1" fontId="2" fillId="5" borderId="27" xfId="0" applyNumberFormat="1" applyFont="1" applyFill="1" applyBorder="1" applyAlignment="1">
      <alignment horizontal="center"/>
    </xf>
    <xf numFmtId="0" fontId="22" fillId="2" borderId="0" xfId="1" applyFont="1"/>
    <xf numFmtId="0" fontId="22" fillId="6" borderId="0" xfId="1" applyFont="1" applyFill="1" applyProtection="1">
      <protection locked="0"/>
    </xf>
    <xf numFmtId="0" fontId="22" fillId="2" borderId="0" xfId="1" applyFont="1" applyBorder="1"/>
    <xf numFmtId="0" fontId="23" fillId="2" borderId="0" xfId="1" applyFont="1"/>
    <xf numFmtId="0" fontId="22" fillId="2" borderId="0" xfId="1" applyFont="1" applyAlignment="1">
      <alignment horizontal="right"/>
    </xf>
    <xf numFmtId="0" fontId="22" fillId="2" borderId="0" xfId="1" applyFont="1" applyFill="1" applyBorder="1" applyAlignment="1">
      <alignment horizontal="right"/>
    </xf>
    <xf numFmtId="0" fontId="24" fillId="2" borderId="55" xfId="1" applyFont="1" applyBorder="1" applyAlignment="1">
      <alignment horizontal="center"/>
    </xf>
    <xf numFmtId="0" fontId="24" fillId="2" borderId="56" xfId="1" applyFont="1" applyBorder="1" applyAlignment="1">
      <alignment horizontal="center"/>
    </xf>
    <xf numFmtId="0" fontId="24" fillId="2" borderId="57" xfId="1" applyFont="1" applyBorder="1" applyAlignment="1">
      <alignment horizontal="center"/>
    </xf>
    <xf numFmtId="0" fontId="24" fillId="2" borderId="0" xfId="1" applyFont="1" applyBorder="1" applyAlignment="1"/>
    <xf numFmtId="0" fontId="25" fillId="2" borderId="58" xfId="1" quotePrefix="1" applyFont="1" applyBorder="1" applyAlignment="1">
      <alignment horizontal="center"/>
    </xf>
    <xf numFmtId="0" fontId="26" fillId="2" borderId="0" xfId="1" applyFont="1" applyAlignment="1">
      <alignment horizontal="right"/>
    </xf>
    <xf numFmtId="0" fontId="27" fillId="2" borderId="0" xfId="1" applyFont="1" applyBorder="1" applyAlignment="1">
      <alignment horizontal="center"/>
    </xf>
    <xf numFmtId="0" fontId="24" fillId="2" borderId="0" xfId="1" applyFont="1" applyBorder="1" applyAlignment="1">
      <alignment horizontal="center"/>
    </xf>
    <xf numFmtId="172" fontId="27" fillId="2" borderId="0" xfId="1" applyNumberFormat="1" applyFont="1" applyBorder="1" applyAlignment="1">
      <alignment horizontal="center"/>
    </xf>
    <xf numFmtId="0" fontId="28" fillId="2" borderId="0" xfId="1" applyFont="1"/>
    <xf numFmtId="0" fontId="28" fillId="2" borderId="0" xfId="1" applyFont="1" applyAlignment="1">
      <alignment horizontal="left"/>
    </xf>
    <xf numFmtId="0" fontId="27" fillId="2" borderId="0" xfId="1" applyFont="1"/>
    <xf numFmtId="0" fontId="26" fillId="2" borderId="0" xfId="1" applyFont="1"/>
    <xf numFmtId="0" fontId="26" fillId="2" borderId="0" xfId="1" applyFont="1" applyAlignment="1">
      <alignment horizontal="left"/>
    </xf>
    <xf numFmtId="2" fontId="26" fillId="2" borderId="0" xfId="1" applyNumberFormat="1" applyFont="1" applyAlignment="1">
      <alignment horizontal="center"/>
    </xf>
    <xf numFmtId="0" fontId="26" fillId="2" borderId="0" xfId="1" quotePrefix="1" applyFont="1" applyAlignment="1">
      <alignment horizontal="left"/>
    </xf>
    <xf numFmtId="171" fontId="26" fillId="2" borderId="0" xfId="1" applyNumberFormat="1" applyFont="1" applyAlignment="1">
      <alignment horizontal="center"/>
    </xf>
    <xf numFmtId="0" fontId="26" fillId="2" borderId="59" xfId="1" applyFont="1" applyBorder="1" applyAlignment="1">
      <alignment horizontal="center"/>
    </xf>
    <xf numFmtId="0" fontId="26" fillId="2" borderId="60" xfId="1" quotePrefix="1" applyFont="1" applyBorder="1" applyAlignment="1">
      <alignment horizontal="center"/>
    </xf>
    <xf numFmtId="0" fontId="26" fillId="2" borderId="59" xfId="1" quotePrefix="1" applyFont="1" applyBorder="1" applyAlignment="1">
      <alignment horizontal="center"/>
    </xf>
    <xf numFmtId="0" fontId="27" fillId="2" borderId="61" xfId="1" applyFont="1" applyBorder="1" applyAlignment="1">
      <alignment horizontal="center"/>
    </xf>
    <xf numFmtId="0" fontId="27" fillId="6" borderId="61" xfId="1" applyFont="1" applyFill="1" applyBorder="1" applyAlignment="1" applyProtection="1">
      <alignment horizontal="center"/>
      <protection locked="0"/>
    </xf>
    <xf numFmtId="2" fontId="27" fillId="6" borderId="61" xfId="1" applyNumberFormat="1" applyFont="1" applyFill="1" applyBorder="1" applyAlignment="1" applyProtection="1">
      <alignment horizontal="center"/>
      <protection locked="0"/>
    </xf>
    <xf numFmtId="2" fontId="27" fillId="6" borderId="62" xfId="1" applyNumberFormat="1" applyFont="1" applyFill="1" applyBorder="1" applyAlignment="1" applyProtection="1">
      <alignment horizontal="center"/>
      <protection locked="0"/>
    </xf>
    <xf numFmtId="0" fontId="27" fillId="6" borderId="63" xfId="1" applyFont="1" applyFill="1" applyBorder="1" applyAlignment="1" applyProtection="1">
      <alignment horizontal="center"/>
      <protection locked="0"/>
    </xf>
    <xf numFmtId="2" fontId="27" fillId="6" borderId="63" xfId="1" applyNumberFormat="1" applyFont="1" applyFill="1" applyBorder="1" applyAlignment="1" applyProtection="1">
      <alignment horizontal="center"/>
      <protection locked="0"/>
    </xf>
    <xf numFmtId="0" fontId="27" fillId="2" borderId="62" xfId="1" applyFont="1" applyBorder="1"/>
    <xf numFmtId="1" fontId="26" fillId="7" borderId="60" xfId="1" applyNumberFormat="1" applyFont="1" applyFill="1" applyBorder="1" applyAlignment="1">
      <alignment horizontal="center"/>
    </xf>
    <xf numFmtId="1" fontId="26" fillId="7" borderId="59" xfId="1" applyNumberFormat="1" applyFont="1" applyFill="1" applyBorder="1" applyAlignment="1">
      <alignment horizontal="center"/>
    </xf>
    <xf numFmtId="2" fontId="26" fillId="7" borderId="59" xfId="1" applyNumberFormat="1" applyFont="1" applyFill="1" applyBorder="1" applyAlignment="1">
      <alignment horizontal="center"/>
    </xf>
    <xf numFmtId="0" fontId="27" fillId="2" borderId="61" xfId="1" applyFont="1" applyBorder="1"/>
    <xf numFmtId="10" fontId="26" fillId="8" borderId="59" xfId="1" applyNumberFormat="1" applyFont="1" applyFill="1" applyBorder="1" applyAlignment="1">
      <alignment horizontal="center"/>
    </xf>
    <xf numFmtId="170" fontId="26" fillId="2" borderId="0" xfId="1" applyNumberFormat="1" applyFont="1" applyFill="1" applyBorder="1" applyAlignment="1">
      <alignment horizontal="center"/>
    </xf>
    <xf numFmtId="0" fontId="27" fillId="2" borderId="64" xfId="1" applyFont="1" applyBorder="1"/>
    <xf numFmtId="0" fontId="27" fillId="2" borderId="63" xfId="1" applyFont="1" applyBorder="1"/>
    <xf numFmtId="0" fontId="26" fillId="7" borderId="59" xfId="1" applyFont="1" applyFill="1" applyBorder="1" applyAlignment="1">
      <alignment horizontal="center"/>
    </xf>
    <xf numFmtId="0" fontId="26" fillId="2" borderId="65" xfId="1" applyFont="1" applyFill="1" applyBorder="1" applyAlignment="1">
      <alignment horizontal="center"/>
    </xf>
    <xf numFmtId="0" fontId="27" fillId="2" borderId="65" xfId="1" applyFont="1" applyBorder="1"/>
    <xf numFmtId="0" fontId="27" fillId="2" borderId="66" xfId="1" applyFont="1" applyBorder="1"/>
    <xf numFmtId="0" fontId="27" fillId="2" borderId="0" xfId="1" applyFont="1" applyBorder="1"/>
    <xf numFmtId="0" fontId="27" fillId="2" borderId="0" xfId="1" quotePrefix="1" applyFont="1" applyAlignment="1" applyProtection="1">
      <alignment horizontal="left"/>
      <protection locked="0"/>
    </xf>
    <xf numFmtId="0" fontId="27" fillId="2" borderId="0" xfId="1" applyFont="1" applyProtection="1">
      <protection locked="0"/>
    </xf>
    <xf numFmtId="0" fontId="27" fillId="2" borderId="0" xfId="1" applyFont="1" applyBorder="1" applyProtection="1">
      <protection locked="0"/>
    </xf>
    <xf numFmtId="0" fontId="27" fillId="2" borderId="0" xfId="1" applyFont="1" applyAlignment="1" applyProtection="1">
      <alignment horizontal="left"/>
      <protection locked="0"/>
    </xf>
    <xf numFmtId="0" fontId="22" fillId="2" borderId="67" xfId="1" applyFont="1" applyBorder="1"/>
    <xf numFmtId="0" fontId="22" fillId="2" borderId="0" xfId="1" applyFont="1" applyAlignment="1">
      <alignment horizontal="center"/>
    </xf>
    <xf numFmtId="10" fontId="22" fillId="2" borderId="67" xfId="2" applyNumberFormat="1" applyFont="1" applyBorder="1"/>
    <xf numFmtId="0" fontId="21" fillId="2" borderId="0" xfId="1"/>
    <xf numFmtId="0" fontId="26" fillId="2" borderId="58" xfId="1" applyFont="1" applyBorder="1" applyAlignment="1"/>
    <xf numFmtId="0" fontId="26" fillId="2" borderId="58" xfId="1" applyFont="1" applyBorder="1" applyAlignment="1">
      <alignment horizontal="center"/>
    </xf>
    <xf numFmtId="0" fontId="27" fillId="2" borderId="58" xfId="1" applyFont="1" applyBorder="1" applyAlignment="1">
      <alignment horizontal="center"/>
    </xf>
    <xf numFmtId="0" fontId="26" fillId="2" borderId="0" xfId="1" applyFont="1" applyBorder="1" applyAlignment="1">
      <alignment horizontal="right"/>
    </xf>
    <xf numFmtId="0" fontId="22" fillId="2" borderId="65" xfId="1" quotePrefix="1" applyFont="1" applyBorder="1" applyAlignment="1"/>
    <xf numFmtId="0" fontId="22" fillId="2" borderId="0" xfId="1" quotePrefix="1" applyFont="1" applyBorder="1" applyAlignment="1"/>
    <xf numFmtId="0" fontId="22" fillId="2" borderId="65" xfId="1" applyFont="1" applyBorder="1" applyAlignment="1"/>
    <xf numFmtId="0" fontId="23" fillId="2" borderId="68" xfId="1" applyFont="1" applyBorder="1" applyAlignment="1"/>
    <xf numFmtId="0" fontId="23" fillId="2" borderId="0" xfId="1" applyFont="1" applyBorder="1" applyAlignment="1"/>
    <xf numFmtId="0" fontId="22" fillId="2" borderId="68" xfId="1" applyFont="1" applyBorder="1" applyAlignment="1"/>
  </cellXfs>
  <cellStyles count="3">
    <cellStyle name="Normal" xfId="0" builtinId="0"/>
    <cellStyle name="Normal 2" xfId="1"/>
    <cellStyle name="Percent 2" xfId="2"/>
  </cellStyles>
  <dxfs count="30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7" name="Picture 6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B27" sqref="B27"/>
    </sheetView>
  </sheetViews>
  <sheetFormatPr defaultRowHeight="12.75" x14ac:dyDescent="0.2"/>
  <cols>
    <col min="1" max="1" width="35.140625" bestFit="1" customWidth="1"/>
    <col min="2" max="2" width="41.42578125" customWidth="1"/>
    <col min="3" max="3" width="31.85546875" customWidth="1"/>
    <col min="4" max="5" width="30.28515625" bestFit="1" customWidth="1"/>
    <col min="6" max="6" width="23.140625" customWidth="1"/>
    <col min="7" max="7" width="28.42578125" customWidth="1"/>
    <col min="8" max="8" width="21.5703125" customWidth="1"/>
  </cols>
  <sheetData>
    <row r="1" spans="1:10" s="275" customFormat="1" ht="13.5" x14ac:dyDescent="0.25"/>
    <row r="2" spans="1:10" s="275" customFormat="1" ht="13.5" x14ac:dyDescent="0.25"/>
    <row r="3" spans="1:10" s="275" customFormat="1" ht="13.5" x14ac:dyDescent="0.25">
      <c r="A3" s="276"/>
      <c r="B3" s="276"/>
      <c r="C3" s="276"/>
    </row>
    <row r="4" spans="1:10" s="275" customFormat="1" ht="13.5" x14ac:dyDescent="0.25">
      <c r="B4" s="276"/>
      <c r="C4" s="276"/>
    </row>
    <row r="5" spans="1:10" s="275" customFormat="1" ht="13.5" x14ac:dyDescent="0.25">
      <c r="B5" s="276"/>
      <c r="C5" s="276"/>
    </row>
    <row r="6" spans="1:10" s="275" customFormat="1" ht="13.5" x14ac:dyDescent="0.25"/>
    <row r="7" spans="1:10" s="275" customFormat="1" ht="13.5" x14ac:dyDescent="0.25"/>
    <row r="8" spans="1:10" s="275" customFormat="1" ht="13.5" x14ac:dyDescent="0.25"/>
    <row r="9" spans="1:10" s="275" customFormat="1" ht="13.5" x14ac:dyDescent="0.25"/>
    <row r="10" spans="1:10" s="275" customFormat="1" ht="13.5" x14ac:dyDescent="0.25"/>
    <row r="11" spans="1:10" s="275" customFormat="1" ht="13.5" x14ac:dyDescent="0.25"/>
    <row r="12" spans="1:10" s="275" customFormat="1" ht="13.5" x14ac:dyDescent="0.25"/>
    <row r="13" spans="1:10" s="275" customFormat="1" ht="13.5" x14ac:dyDescent="0.25">
      <c r="F13" s="277"/>
      <c r="G13" s="277"/>
      <c r="H13" s="277"/>
      <c r="I13" s="277"/>
      <c r="J13" s="277"/>
    </row>
    <row r="14" spans="1:10" s="275" customFormat="1" ht="15.75" thickBot="1" x14ac:dyDescent="0.35">
      <c r="A14" s="278"/>
      <c r="B14" s="277"/>
      <c r="C14" s="279"/>
      <c r="D14" s="277"/>
      <c r="F14" s="280"/>
      <c r="G14" s="277"/>
      <c r="H14" s="277"/>
      <c r="I14" s="277"/>
      <c r="J14" s="277"/>
    </row>
    <row r="15" spans="1:10" s="275" customFormat="1" ht="19.5" thickBot="1" x14ac:dyDescent="0.35">
      <c r="A15" s="281" t="s">
        <v>0</v>
      </c>
      <c r="B15" s="282"/>
      <c r="C15" s="282"/>
      <c r="D15" s="282"/>
      <c r="E15" s="282"/>
      <c r="F15" s="283"/>
      <c r="G15" s="284"/>
      <c r="H15" s="284"/>
      <c r="I15" s="277"/>
      <c r="J15" s="277"/>
    </row>
    <row r="16" spans="1:10" s="277" customFormat="1" ht="20.25" x14ac:dyDescent="0.3">
      <c r="A16" s="285" t="s">
        <v>109</v>
      </c>
      <c r="B16" s="285"/>
      <c r="C16" s="285"/>
      <c r="D16" s="285"/>
      <c r="E16" s="285"/>
      <c r="F16" s="285"/>
      <c r="G16" s="284"/>
      <c r="H16" s="284"/>
    </row>
    <row r="17" spans="1:10" s="277" customFormat="1" ht="18.75" x14ac:dyDescent="0.3">
      <c r="A17" s="286" t="s">
        <v>2</v>
      </c>
      <c r="B17" s="287" t="str">
        <f>Acyclovir!B3</f>
        <v>Acyclovir Tablets USP 400mg</v>
      </c>
      <c r="C17" s="288"/>
      <c r="D17" s="288"/>
      <c r="E17" s="288"/>
      <c r="F17" s="288"/>
      <c r="G17" s="284"/>
      <c r="H17" s="284"/>
    </row>
    <row r="18" spans="1:10" s="277" customFormat="1" ht="18.75" x14ac:dyDescent="0.3">
      <c r="A18" s="286" t="s">
        <v>4</v>
      </c>
      <c r="B18" s="287" t="str">
        <f>Acyclovir!B4</f>
        <v>NDQD201502082</v>
      </c>
      <c r="C18" s="288"/>
      <c r="D18" s="288"/>
      <c r="E18" s="288"/>
      <c r="F18" s="288"/>
      <c r="G18" s="284"/>
      <c r="H18" s="284"/>
    </row>
    <row r="19" spans="1:10" s="277" customFormat="1" ht="18.75" x14ac:dyDescent="0.3">
      <c r="A19" s="286" t="s">
        <v>6</v>
      </c>
      <c r="B19" s="287" t="str">
        <f>Acyclovir!B5</f>
        <v>Acyclovir Ph. Eur.</v>
      </c>
      <c r="C19" s="288"/>
      <c r="D19" s="288"/>
      <c r="E19" s="288"/>
      <c r="F19" s="288"/>
      <c r="G19" s="284"/>
      <c r="H19" s="284"/>
    </row>
    <row r="20" spans="1:10" s="277" customFormat="1" ht="18.75" x14ac:dyDescent="0.3">
      <c r="A20" s="286" t="s">
        <v>8</v>
      </c>
      <c r="B20" s="287" t="str">
        <f>Acyclovir!B6</f>
        <v>Acyclovir Ph. Eur. 400mg</v>
      </c>
      <c r="C20" s="288"/>
      <c r="D20" s="288"/>
      <c r="E20" s="288"/>
      <c r="F20" s="288"/>
      <c r="G20" s="284"/>
      <c r="H20" s="284"/>
    </row>
    <row r="21" spans="1:10" s="277" customFormat="1" ht="18.75" x14ac:dyDescent="0.3">
      <c r="A21" s="286" t="s">
        <v>10</v>
      </c>
      <c r="B21" s="289">
        <f>Acyclovir!B7</f>
        <v>42089</v>
      </c>
      <c r="C21" s="288"/>
      <c r="D21" s="288"/>
      <c r="E21" s="288"/>
      <c r="F21" s="288"/>
      <c r="G21" s="284"/>
      <c r="H21" s="284"/>
    </row>
    <row r="22" spans="1:10" s="277" customFormat="1" ht="18.75" x14ac:dyDescent="0.3">
      <c r="A22" s="286" t="s">
        <v>12</v>
      </c>
      <c r="B22" s="289">
        <f>Acyclovir!B8</f>
        <v>42102</v>
      </c>
      <c r="C22" s="288"/>
      <c r="D22" s="288"/>
      <c r="E22" s="288"/>
      <c r="F22" s="288"/>
      <c r="G22" s="284"/>
      <c r="H22" s="284"/>
    </row>
    <row r="23" spans="1:10" s="275" customFormat="1" ht="20.100000000000001" customHeight="1" x14ac:dyDescent="0.25">
      <c r="F23" s="277"/>
      <c r="G23" s="277"/>
      <c r="H23" s="277"/>
      <c r="I23" s="277"/>
      <c r="J23" s="277"/>
    </row>
    <row r="24" spans="1:10" s="275" customFormat="1" ht="18.75" x14ac:dyDescent="0.3">
      <c r="A24" s="290" t="s">
        <v>13</v>
      </c>
      <c r="B24" s="291" t="s">
        <v>110</v>
      </c>
      <c r="C24" s="292"/>
      <c r="D24" s="292"/>
      <c r="E24" s="292"/>
      <c r="F24" s="277"/>
      <c r="G24" s="277"/>
      <c r="H24" s="277"/>
      <c r="I24" s="277"/>
      <c r="J24" s="277"/>
    </row>
    <row r="25" spans="1:10" s="275" customFormat="1" ht="18.75" x14ac:dyDescent="0.3">
      <c r="A25" s="293" t="s">
        <v>14</v>
      </c>
      <c r="B25" s="294" t="str">
        <f>Acyclovir!B11</f>
        <v>Acyclovir</v>
      </c>
      <c r="C25" s="292"/>
      <c r="D25" s="292"/>
      <c r="E25" s="292"/>
    </row>
    <row r="26" spans="1:10" s="275" customFormat="1" ht="18.75" x14ac:dyDescent="0.3">
      <c r="A26" s="293" t="s">
        <v>16</v>
      </c>
      <c r="B26" s="295" t="str">
        <f>Acyclovir!B12</f>
        <v>WRS-A32-1</v>
      </c>
      <c r="C26" s="292"/>
      <c r="D26" s="292"/>
      <c r="E26" s="292"/>
    </row>
    <row r="27" spans="1:10" s="275" customFormat="1" ht="18.75" x14ac:dyDescent="0.3">
      <c r="A27" s="296" t="s">
        <v>111</v>
      </c>
      <c r="B27" s="295">
        <f>Acyclovir!B13</f>
        <v>99.7</v>
      </c>
      <c r="C27" s="292"/>
      <c r="D27" s="292"/>
      <c r="E27" s="292"/>
    </row>
    <row r="28" spans="1:10" s="275" customFormat="1" ht="18.75" x14ac:dyDescent="0.3">
      <c r="A28" s="296" t="s">
        <v>112</v>
      </c>
      <c r="B28" s="297">
        <f>Acyclovir!D32</f>
        <v>0.1</v>
      </c>
      <c r="C28" s="292"/>
      <c r="D28" s="292"/>
      <c r="E28" s="292"/>
    </row>
    <row r="29" spans="1:10" s="275" customFormat="1" ht="18.75" x14ac:dyDescent="0.3">
      <c r="A29" s="292"/>
      <c r="B29" s="292"/>
      <c r="C29" s="292"/>
      <c r="D29" s="292"/>
      <c r="E29" s="292"/>
    </row>
    <row r="30" spans="1:10" s="275" customFormat="1" ht="18.75" x14ac:dyDescent="0.3">
      <c r="A30" s="298" t="s">
        <v>113</v>
      </c>
      <c r="B30" s="299" t="s">
        <v>114</v>
      </c>
      <c r="C30" s="298" t="s">
        <v>115</v>
      </c>
      <c r="D30" s="298" t="s">
        <v>116</v>
      </c>
      <c r="E30" s="300" t="s">
        <v>117</v>
      </c>
    </row>
    <row r="31" spans="1:10" s="275" customFormat="1" ht="18.75" x14ac:dyDescent="0.3">
      <c r="A31" s="301">
        <v>1</v>
      </c>
      <c r="B31" s="302">
        <v>120041108</v>
      </c>
      <c r="C31" s="302">
        <v>4477.2</v>
      </c>
      <c r="D31" s="303">
        <v>0.9</v>
      </c>
      <c r="E31" s="304">
        <v>6.6</v>
      </c>
    </row>
    <row r="32" spans="1:10" s="275" customFormat="1" ht="18.75" x14ac:dyDescent="0.3">
      <c r="A32" s="301">
        <v>2</v>
      </c>
      <c r="B32" s="302">
        <v>120059027</v>
      </c>
      <c r="C32" s="302">
        <v>4472.3999999999996</v>
      </c>
      <c r="D32" s="303">
        <v>0.9</v>
      </c>
      <c r="E32" s="303">
        <v>6.6</v>
      </c>
    </row>
    <row r="33" spans="1:6" s="275" customFormat="1" ht="18.75" x14ac:dyDescent="0.3">
      <c r="A33" s="301">
        <v>3</v>
      </c>
      <c r="B33" s="302">
        <v>120044967</v>
      </c>
      <c r="C33" s="302">
        <v>4482.1000000000004</v>
      </c>
      <c r="D33" s="303">
        <v>0.9</v>
      </c>
      <c r="E33" s="303">
        <v>6.6</v>
      </c>
    </row>
    <row r="34" spans="1:6" s="275" customFormat="1" ht="18.75" x14ac:dyDescent="0.3">
      <c r="A34" s="301">
        <v>4</v>
      </c>
      <c r="B34" s="302">
        <v>120052190</v>
      </c>
      <c r="C34" s="302">
        <v>4480.6000000000004</v>
      </c>
      <c r="D34" s="303">
        <v>0.9</v>
      </c>
      <c r="E34" s="303">
        <v>6.6</v>
      </c>
    </row>
    <row r="35" spans="1:6" s="275" customFormat="1" ht="18.75" x14ac:dyDescent="0.3">
      <c r="A35" s="301">
        <v>5</v>
      </c>
      <c r="B35" s="302">
        <v>119830886</v>
      </c>
      <c r="C35" s="302">
        <v>4488.8999999999996</v>
      </c>
      <c r="D35" s="303">
        <v>0.9</v>
      </c>
      <c r="E35" s="303">
        <v>6.6</v>
      </c>
    </row>
    <row r="36" spans="1:6" s="275" customFormat="1" ht="18.75" x14ac:dyDescent="0.3">
      <c r="A36" s="301">
        <v>6</v>
      </c>
      <c r="B36" s="305">
        <v>120043603</v>
      </c>
      <c r="C36" s="305">
        <v>4484.6000000000004</v>
      </c>
      <c r="D36" s="306">
        <v>0.9</v>
      </c>
      <c r="E36" s="306">
        <v>6.6</v>
      </c>
    </row>
    <row r="37" spans="1:6" s="275" customFormat="1" ht="18.75" x14ac:dyDescent="0.3">
      <c r="A37" s="307" t="s">
        <v>118</v>
      </c>
      <c r="B37" s="308">
        <f>AVERAGE(B31:B36)</f>
        <v>120011963.5</v>
      </c>
      <c r="C37" s="309">
        <f>AVERAGE(C31:C36)</f>
        <v>4480.9666666666662</v>
      </c>
      <c r="D37" s="310">
        <f>AVERAGE(D31:D36)</f>
        <v>0.9</v>
      </c>
      <c r="E37" s="310">
        <f>AVERAGE(E31:E36)</f>
        <v>6.6000000000000005</v>
      </c>
    </row>
    <row r="38" spans="1:6" s="275" customFormat="1" ht="18.75" x14ac:dyDescent="0.3">
      <c r="A38" s="311" t="s">
        <v>119</v>
      </c>
      <c r="B38" s="312">
        <f>(STDEV(B31:B36)/B37)</f>
        <v>7.4118906963904698E-4</v>
      </c>
      <c r="C38" s="313"/>
      <c r="D38" s="313"/>
      <c r="E38" s="314"/>
      <c r="F38" s="277"/>
    </row>
    <row r="39" spans="1:6" s="277" customFormat="1" ht="18.75" x14ac:dyDescent="0.3">
      <c r="A39" s="315" t="s">
        <v>53</v>
      </c>
      <c r="B39" s="316">
        <f>COUNT(B31:B36)</f>
        <v>6</v>
      </c>
      <c r="C39" s="317"/>
      <c r="D39" s="318"/>
      <c r="E39" s="319"/>
    </row>
    <row r="40" spans="1:6" s="277" customFormat="1" ht="18.75" x14ac:dyDescent="0.3">
      <c r="A40" s="292"/>
      <c r="B40" s="292"/>
      <c r="C40" s="292"/>
      <c r="D40" s="292"/>
      <c r="E40" s="320"/>
    </row>
    <row r="41" spans="1:6" s="277" customFormat="1" ht="18.75" x14ac:dyDescent="0.3">
      <c r="A41" s="293" t="s">
        <v>120</v>
      </c>
      <c r="B41" s="321" t="s">
        <v>121</v>
      </c>
      <c r="C41" s="322"/>
      <c r="D41" s="322"/>
      <c r="E41" s="323"/>
    </row>
    <row r="42" spans="1:6" s="275" customFormat="1" ht="18.75" x14ac:dyDescent="0.3">
      <c r="A42" s="293"/>
      <c r="B42" s="321" t="s">
        <v>122</v>
      </c>
      <c r="C42" s="322"/>
      <c r="D42" s="322"/>
      <c r="E42" s="323"/>
      <c r="F42" s="277"/>
    </row>
    <row r="43" spans="1:6" s="275" customFormat="1" ht="18.75" x14ac:dyDescent="0.3">
      <c r="A43" s="293"/>
      <c r="B43" s="324" t="s">
        <v>123</v>
      </c>
      <c r="C43" s="322"/>
      <c r="D43" s="322"/>
      <c r="E43" s="322"/>
    </row>
    <row r="44" spans="1:6" s="275" customFormat="1" ht="14.25" thickBot="1" x14ac:dyDescent="0.3">
      <c r="A44" s="325"/>
      <c r="B44" s="326"/>
      <c r="D44" s="327"/>
      <c r="F44" s="328"/>
    </row>
    <row r="45" spans="1:6" s="275" customFormat="1" ht="18.75" x14ac:dyDescent="0.3">
      <c r="B45" s="329" t="s">
        <v>94</v>
      </c>
      <c r="C45" s="329"/>
      <c r="D45" s="330" t="s">
        <v>95</v>
      </c>
      <c r="E45" s="331"/>
      <c r="F45" s="330" t="s">
        <v>96</v>
      </c>
    </row>
    <row r="46" spans="1:6" s="275" customFormat="1" ht="48" customHeight="1" x14ac:dyDescent="0.3">
      <c r="A46" s="332" t="s">
        <v>97</v>
      </c>
      <c r="B46" s="333"/>
      <c r="C46" s="334"/>
      <c r="D46" s="333"/>
      <c r="E46" s="277"/>
      <c r="F46" s="335"/>
    </row>
    <row r="47" spans="1:6" s="275" customFormat="1" ht="48" customHeight="1" x14ac:dyDescent="0.3">
      <c r="A47" s="332" t="s">
        <v>98</v>
      </c>
      <c r="B47" s="336"/>
      <c r="C47" s="337"/>
      <c r="D47" s="336"/>
      <c r="E47" s="277"/>
      <c r="F47" s="338"/>
    </row>
  </sheetData>
  <mergeCells count="2">
    <mergeCell ref="A15:F15"/>
    <mergeCell ref="A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68" workbookViewId="0">
      <selection activeCell="J80" sqref="J80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2" t="s">
        <v>0</v>
      </c>
      <c r="B11" s="233"/>
      <c r="C11" s="233"/>
      <c r="D11" s="233"/>
      <c r="E11" s="233"/>
      <c r="F11" s="234"/>
      <c r="G11" s="222"/>
    </row>
    <row r="12" spans="1:7" ht="16.5" customHeight="1" x14ac:dyDescent="0.3">
      <c r="A12" s="231" t="s">
        <v>99</v>
      </c>
      <c r="B12" s="231"/>
      <c r="C12" s="231"/>
      <c r="D12" s="231"/>
      <c r="E12" s="231"/>
      <c r="F12" s="231"/>
      <c r="G12" s="221"/>
    </row>
    <row r="14" spans="1:7" ht="16.5" customHeight="1" x14ac:dyDescent="0.3">
      <c r="A14" s="236" t="s">
        <v>2</v>
      </c>
      <c r="B14" s="236"/>
      <c r="C14" s="191" t="s">
        <v>3</v>
      </c>
    </row>
    <row r="15" spans="1:7" ht="16.5" customHeight="1" x14ac:dyDescent="0.3">
      <c r="A15" s="236" t="s">
        <v>4</v>
      </c>
      <c r="B15" s="236"/>
      <c r="C15" s="191" t="s">
        <v>5</v>
      </c>
    </row>
    <row r="16" spans="1:7" ht="16.5" customHeight="1" x14ac:dyDescent="0.3">
      <c r="A16" s="236" t="s">
        <v>6</v>
      </c>
      <c r="B16" s="236"/>
      <c r="C16" s="191" t="s">
        <v>7</v>
      </c>
    </row>
    <row r="17" spans="1:5" ht="16.5" customHeight="1" x14ac:dyDescent="0.3">
      <c r="A17" s="236" t="s">
        <v>8</v>
      </c>
      <c r="B17" s="236"/>
      <c r="C17" s="191" t="s">
        <v>9</v>
      </c>
    </row>
    <row r="18" spans="1:5" ht="16.5" customHeight="1" x14ac:dyDescent="0.3">
      <c r="A18" s="236" t="s">
        <v>10</v>
      </c>
      <c r="B18" s="236"/>
      <c r="C18" s="228" t="s">
        <v>11</v>
      </c>
    </row>
    <row r="19" spans="1:5" ht="16.5" customHeight="1" x14ac:dyDescent="0.3">
      <c r="A19" s="236" t="s">
        <v>12</v>
      </c>
      <c r="B19" s="236"/>
      <c r="C19" s="228" t="e">
        <f>#REF!</f>
        <v>#REF!</v>
      </c>
    </row>
    <row r="20" spans="1:5" ht="16.5" customHeight="1" x14ac:dyDescent="0.3">
      <c r="A20" s="193"/>
      <c r="B20" s="193"/>
      <c r="C20" s="208"/>
    </row>
    <row r="21" spans="1:5" ht="16.5" customHeight="1" x14ac:dyDescent="0.3">
      <c r="A21" s="231" t="s">
        <v>13</v>
      </c>
      <c r="B21" s="231"/>
      <c r="C21" s="190" t="s">
        <v>100</v>
      </c>
      <c r="D21" s="197"/>
    </row>
    <row r="22" spans="1:5" ht="15.75" customHeight="1" x14ac:dyDescent="0.3">
      <c r="A22" s="235"/>
      <c r="B22" s="235"/>
      <c r="C22" s="188"/>
      <c r="D22" s="235"/>
      <c r="E22" s="235"/>
    </row>
    <row r="23" spans="1:5" ht="33.75" customHeight="1" x14ac:dyDescent="0.3">
      <c r="C23" s="217" t="s">
        <v>101</v>
      </c>
      <c r="D23" s="216" t="s">
        <v>102</v>
      </c>
      <c r="E23" s="183"/>
    </row>
    <row r="24" spans="1:5" ht="15.75" customHeight="1" x14ac:dyDescent="0.3">
      <c r="C24" s="226" t="s">
        <v>103</v>
      </c>
      <c r="D24" s="218">
        <f t="shared" ref="D24:D43" si="0">(C24-$C$46)/$C$46</f>
        <v>-5.9168054639387735E-3</v>
      </c>
      <c r="E24" s="184"/>
    </row>
    <row r="25" spans="1:5" ht="15.75" customHeight="1" x14ac:dyDescent="0.3">
      <c r="C25" s="226">
        <v>530.14</v>
      </c>
      <c r="D25" s="219">
        <f t="shared" si="0"/>
        <v>5.1942945589141531E-3</v>
      </c>
      <c r="E25" s="184"/>
    </row>
    <row r="26" spans="1:5" ht="15.75" customHeight="1" x14ac:dyDescent="0.3">
      <c r="C26" s="226">
        <v>528.65</v>
      </c>
      <c r="D26" s="219">
        <f t="shared" si="0"/>
        <v>2.3691172493491494E-3</v>
      </c>
      <c r="E26" s="184"/>
    </row>
    <row r="27" spans="1:5" ht="15.75" customHeight="1" x14ac:dyDescent="0.3">
      <c r="C27" s="226">
        <v>523.13</v>
      </c>
      <c r="D27" s="219">
        <f t="shared" si="0"/>
        <v>-8.0973114411197599E-3</v>
      </c>
      <c r="E27" s="184"/>
    </row>
    <row r="28" spans="1:5" ht="15.75" customHeight="1" x14ac:dyDescent="0.3">
      <c r="C28" s="226">
        <v>524.79999999999995</v>
      </c>
      <c r="D28" s="219">
        <f t="shared" si="0"/>
        <v>-4.9308375438221683E-3</v>
      </c>
      <c r="E28" s="184"/>
    </row>
    <row r="29" spans="1:5" ht="15.75" customHeight="1" x14ac:dyDescent="0.3">
      <c r="C29" s="226">
        <v>532.72</v>
      </c>
      <c r="D29" s="219">
        <f t="shared" si="0"/>
        <v>1.0086212316416021E-2</v>
      </c>
      <c r="E29" s="184"/>
    </row>
    <row r="30" spans="1:5" ht="15.75" customHeight="1" x14ac:dyDescent="0.3">
      <c r="C30" s="226">
        <v>534.99</v>
      </c>
      <c r="D30" s="219">
        <f t="shared" si="0"/>
        <v>1.4390341506155932E-2</v>
      </c>
      <c r="E30" s="184"/>
    </row>
    <row r="31" spans="1:5" ht="15.75" customHeight="1" x14ac:dyDescent="0.3">
      <c r="C31" s="226">
        <v>527.92999999999995</v>
      </c>
      <c r="D31" s="219">
        <f t="shared" si="0"/>
        <v>1.0039308984183658E-3</v>
      </c>
      <c r="E31" s="184"/>
    </row>
    <row r="32" spans="1:5" ht="15.75" customHeight="1" x14ac:dyDescent="0.3">
      <c r="C32" s="226">
        <v>524.41</v>
      </c>
      <c r="D32" s="219">
        <f t="shared" si="0"/>
        <v>-5.6703134839096222E-3</v>
      </c>
      <c r="E32" s="184"/>
    </row>
    <row r="33" spans="1:7" ht="15.75" customHeight="1" x14ac:dyDescent="0.3">
      <c r="C33" s="226">
        <v>530.57000000000005</v>
      </c>
      <c r="D33" s="219">
        <f t="shared" si="0"/>
        <v>6.0096141851645728E-3</v>
      </c>
      <c r="E33" s="184"/>
    </row>
    <row r="34" spans="1:7" ht="15.75" customHeight="1" x14ac:dyDescent="0.3">
      <c r="C34" s="226">
        <v>526.82000000000005</v>
      </c>
      <c r="D34" s="219">
        <f t="shared" si="0"/>
        <v>-1.1007313925996563E-3</v>
      </c>
      <c r="E34" s="184"/>
    </row>
    <row r="35" spans="1:7" ht="15.75" customHeight="1" x14ac:dyDescent="0.3">
      <c r="C35" s="226">
        <v>525.13</v>
      </c>
      <c r="D35" s="219">
        <f t="shared" si="0"/>
        <v>-4.3051271329788386E-3</v>
      </c>
      <c r="E35" s="184"/>
    </row>
    <row r="36" spans="1:7" ht="15.75" customHeight="1" x14ac:dyDescent="0.3">
      <c r="C36" s="226">
        <v>525.64</v>
      </c>
      <c r="D36" s="219">
        <f t="shared" si="0"/>
        <v>-3.3381201344029211E-3</v>
      </c>
      <c r="E36" s="184"/>
    </row>
    <row r="37" spans="1:7" ht="15.75" customHeight="1" x14ac:dyDescent="0.3">
      <c r="C37" s="226">
        <v>524.36</v>
      </c>
      <c r="D37" s="219">
        <f t="shared" si="0"/>
        <v>-5.7651180916130588E-3</v>
      </c>
      <c r="E37" s="184"/>
    </row>
    <row r="38" spans="1:7" ht="15.75" customHeight="1" x14ac:dyDescent="0.3">
      <c r="C38" s="226">
        <v>528.86</v>
      </c>
      <c r="D38" s="219">
        <f t="shared" si="0"/>
        <v>2.767296601704015E-3</v>
      </c>
      <c r="E38" s="184"/>
    </row>
    <row r="39" spans="1:7" ht="15.75" customHeight="1" x14ac:dyDescent="0.3">
      <c r="C39" s="226">
        <v>522.54</v>
      </c>
      <c r="D39" s="219">
        <f t="shared" si="0"/>
        <v>-9.2160058120213922E-3</v>
      </c>
      <c r="E39" s="184"/>
    </row>
    <row r="40" spans="1:7" ht="15.75" customHeight="1" x14ac:dyDescent="0.3">
      <c r="C40" s="226">
        <v>527.15</v>
      </c>
      <c r="D40" s="219">
        <f t="shared" si="0"/>
        <v>-4.7502098175654204E-4</v>
      </c>
      <c r="E40" s="184"/>
    </row>
    <row r="41" spans="1:7" ht="15.75" customHeight="1" x14ac:dyDescent="0.3">
      <c r="C41" s="226">
        <v>527.72</v>
      </c>
      <c r="D41" s="219">
        <f t="shared" si="0"/>
        <v>6.0575154606371559E-4</v>
      </c>
      <c r="E41" s="184"/>
    </row>
    <row r="42" spans="1:7" ht="15.75" customHeight="1" x14ac:dyDescent="0.3">
      <c r="C42" s="226">
        <v>529.4</v>
      </c>
      <c r="D42" s="219">
        <f t="shared" si="0"/>
        <v>3.7911863649019951E-3</v>
      </c>
      <c r="E42" s="184"/>
    </row>
    <row r="43" spans="1:7" ht="16.5" customHeight="1" x14ac:dyDescent="0.3">
      <c r="C43" s="227">
        <v>525.65</v>
      </c>
      <c r="D43" s="220">
        <f t="shared" si="0"/>
        <v>-3.3191592128622334E-3</v>
      </c>
      <c r="E43" s="184"/>
    </row>
    <row r="44" spans="1:7" ht="16.5" customHeight="1" x14ac:dyDescent="0.3">
      <c r="C44" s="185"/>
      <c r="D44" s="184"/>
      <c r="E44" s="186"/>
    </row>
    <row r="45" spans="1:7" ht="16.5" customHeight="1" x14ac:dyDescent="0.3">
      <c r="B45" s="213" t="s">
        <v>104</v>
      </c>
      <c r="C45" s="214">
        <f>SUM(C24:C44)</f>
        <v>10020.609999999999</v>
      </c>
      <c r="D45" s="209"/>
      <c r="E45" s="185"/>
    </row>
    <row r="46" spans="1:7" ht="17.25" customHeight="1" x14ac:dyDescent="0.3">
      <c r="B46" s="213" t="s">
        <v>105</v>
      </c>
      <c r="C46" s="215">
        <f>AVERAGE(C24:C44)</f>
        <v>527.40052631578942</v>
      </c>
      <c r="E46" s="187"/>
    </row>
    <row r="47" spans="1:7" ht="17.25" customHeight="1" x14ac:dyDescent="0.3">
      <c r="A47" s="191"/>
      <c r="B47" s="210"/>
      <c r="D47" s="189"/>
      <c r="E47" s="187"/>
    </row>
    <row r="48" spans="1:7" ht="33.75" customHeight="1" x14ac:dyDescent="0.3">
      <c r="B48" s="223" t="s">
        <v>105</v>
      </c>
      <c r="C48" s="216" t="s">
        <v>106</v>
      </c>
      <c r="D48" s="211"/>
      <c r="G48" s="189"/>
    </row>
    <row r="49" spans="1:6" ht="17.25" customHeight="1" x14ac:dyDescent="0.3">
      <c r="B49" s="229">
        <f>C46</f>
        <v>527.40052631578942</v>
      </c>
      <c r="C49" s="224">
        <f>-IF(C46&lt;=80,10%,IF(C46&lt;250,7.5%,5%))</f>
        <v>-0.05</v>
      </c>
      <c r="D49" s="212">
        <f>IF(C46&lt;=80,C46*0.9,IF(C46&lt;250,C46*0.925,C46*0.95))</f>
        <v>501.0304999999999</v>
      </c>
    </row>
    <row r="50" spans="1:6" ht="17.25" customHeight="1" x14ac:dyDescent="0.3">
      <c r="B50" s="230"/>
      <c r="C50" s="225">
        <f>IF(C46&lt;=80, 10%, IF(C46&lt;250, 7.5%, 5%))</f>
        <v>0.05</v>
      </c>
      <c r="D50" s="212">
        <f>IF(C46&lt;=80, C46*1.1, IF(C46&lt;250, C46*1.075, C46*1.05))</f>
        <v>553.77055263157888</v>
      </c>
    </row>
    <row r="51" spans="1:6" ht="16.5" customHeight="1" x14ac:dyDescent="0.3">
      <c r="A51" s="194"/>
      <c r="B51" s="195"/>
      <c r="C51" s="191"/>
      <c r="D51" s="196"/>
      <c r="E51" s="191"/>
      <c r="F51" s="197"/>
    </row>
    <row r="52" spans="1:6" ht="16.5" customHeight="1" x14ac:dyDescent="0.3">
      <c r="A52" s="191"/>
      <c r="B52" s="198" t="s">
        <v>94</v>
      </c>
      <c r="C52" s="198"/>
      <c r="D52" s="199" t="s">
        <v>95</v>
      </c>
      <c r="E52" s="200"/>
      <c r="F52" s="199" t="s">
        <v>96</v>
      </c>
    </row>
    <row r="53" spans="1:6" ht="34.5" customHeight="1" x14ac:dyDescent="0.3">
      <c r="A53" s="201" t="s">
        <v>97</v>
      </c>
      <c r="B53" s="202"/>
      <c r="C53" s="203"/>
      <c r="D53" s="202"/>
      <c r="E53" s="192"/>
      <c r="F53" s="204"/>
    </row>
    <row r="54" spans="1:6" ht="34.5" customHeight="1" x14ac:dyDescent="0.3">
      <c r="A54" s="201" t="s">
        <v>98</v>
      </c>
      <c r="B54" s="205"/>
      <c r="C54" s="206"/>
      <c r="D54" s="205"/>
      <c r="E54" s="192"/>
      <c r="F54" s="20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topLeftCell="A61" zoomScale="50" zoomScaleNormal="50" workbookViewId="0">
      <selection activeCell="B7" sqref="B7:B8"/>
    </sheetView>
  </sheetViews>
  <sheetFormatPr defaultColWidth="9.140625" defaultRowHeight="18.7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12" ht="19.5" customHeight="1" thickBot="1" x14ac:dyDescent="0.35">
      <c r="A1" s="269" t="s">
        <v>0</v>
      </c>
      <c r="B1" s="270"/>
      <c r="C1" s="270"/>
      <c r="D1" s="270"/>
      <c r="E1" s="270"/>
      <c r="F1" s="270"/>
      <c r="G1" s="270"/>
      <c r="H1" s="271"/>
    </row>
    <row r="2" spans="1:12" ht="20.25" customHeight="1" x14ac:dyDescent="0.3">
      <c r="A2" s="272" t="s">
        <v>1</v>
      </c>
      <c r="B2" s="272"/>
      <c r="C2" s="272"/>
      <c r="D2" s="272"/>
      <c r="E2" s="272"/>
      <c r="F2" s="272"/>
      <c r="G2" s="272"/>
      <c r="H2" s="272"/>
    </row>
    <row r="3" spans="1:12" ht="26.25" customHeight="1" x14ac:dyDescent="0.4">
      <c r="A3" s="3" t="s">
        <v>2</v>
      </c>
      <c r="B3" s="268" t="s">
        <v>3</v>
      </c>
      <c r="C3" s="268"/>
      <c r="D3" s="182"/>
      <c r="E3" s="4"/>
      <c r="F3" s="5"/>
      <c r="G3" s="5"/>
      <c r="H3" s="5"/>
    </row>
    <row r="4" spans="1:12" ht="26.25" customHeight="1" x14ac:dyDescent="0.4">
      <c r="A4" s="3" t="s">
        <v>4</v>
      </c>
      <c r="B4" s="6" t="s">
        <v>5</v>
      </c>
      <c r="C4" s="5">
        <v>1</v>
      </c>
      <c r="D4" s="5"/>
      <c r="E4" s="5"/>
      <c r="F4" s="5"/>
      <c r="G4" s="5"/>
      <c r="H4" s="5"/>
    </row>
    <row r="5" spans="1:12" ht="26.25" customHeight="1" x14ac:dyDescent="0.4">
      <c r="A5" s="3" t="s">
        <v>6</v>
      </c>
      <c r="B5" s="273" t="s">
        <v>7</v>
      </c>
      <c r="C5" s="273"/>
      <c r="D5" s="5"/>
      <c r="E5" s="5"/>
      <c r="F5" s="5"/>
      <c r="G5" s="5"/>
      <c r="H5" s="5"/>
    </row>
    <row r="6" spans="1:12" ht="26.25" customHeight="1" x14ac:dyDescent="0.4">
      <c r="A6" s="3" t="s">
        <v>8</v>
      </c>
      <c r="B6" s="273" t="s">
        <v>9</v>
      </c>
      <c r="C6" s="273"/>
      <c r="D6" s="273"/>
      <c r="E6" s="273"/>
      <c r="F6" s="273"/>
      <c r="G6" s="273"/>
      <c r="H6" s="273"/>
      <c r="I6" s="7"/>
    </row>
    <row r="7" spans="1:12" ht="26.25" customHeight="1" x14ac:dyDescent="0.4">
      <c r="A7" s="3" t="s">
        <v>10</v>
      </c>
      <c r="B7" s="8">
        <v>42089</v>
      </c>
      <c r="C7" s="5"/>
      <c r="D7" s="5"/>
      <c r="E7" s="5"/>
      <c r="F7" s="5"/>
      <c r="G7" s="5"/>
      <c r="H7" s="5"/>
    </row>
    <row r="8" spans="1:12" ht="26.25" customHeight="1" x14ac:dyDescent="0.4">
      <c r="A8" s="3" t="s">
        <v>12</v>
      </c>
      <c r="B8" s="8">
        <v>42102</v>
      </c>
      <c r="C8" s="5"/>
      <c r="D8" s="5"/>
      <c r="E8" s="5"/>
      <c r="F8" s="5"/>
      <c r="G8" s="5"/>
      <c r="H8" s="5"/>
    </row>
    <row r="9" spans="1:12" x14ac:dyDescent="0.3">
      <c r="A9" s="3"/>
      <c r="B9" s="9"/>
    </row>
    <row r="10" spans="1:12" x14ac:dyDescent="0.3">
      <c r="A10" s="10" t="s">
        <v>13</v>
      </c>
      <c r="B10" s="9"/>
    </row>
    <row r="11" spans="1:12" ht="26.25" customHeight="1" x14ac:dyDescent="0.4">
      <c r="A11" s="11" t="s">
        <v>14</v>
      </c>
      <c r="B11" s="268" t="s">
        <v>107</v>
      </c>
      <c r="C11" s="268"/>
    </row>
    <row r="12" spans="1:12" ht="26.25" customHeight="1" x14ac:dyDescent="0.4">
      <c r="A12" s="12" t="s">
        <v>15</v>
      </c>
      <c r="B12" s="266" t="s">
        <v>108</v>
      </c>
      <c r="C12" s="266"/>
    </row>
    <row r="13" spans="1:12" ht="27" customHeight="1" x14ac:dyDescent="0.4">
      <c r="A13" s="12" t="s">
        <v>16</v>
      </c>
      <c r="B13" s="13">
        <v>99.7</v>
      </c>
    </row>
    <row r="14" spans="1:12" s="14" customFormat="1" ht="27" customHeight="1" x14ac:dyDescent="0.4">
      <c r="A14" s="12" t="s">
        <v>17</v>
      </c>
      <c r="C14" s="243" t="s">
        <v>18</v>
      </c>
      <c r="D14" s="244"/>
      <c r="E14" s="244"/>
      <c r="F14" s="244"/>
      <c r="G14" s="245"/>
      <c r="I14" s="15"/>
      <c r="J14" s="15"/>
      <c r="K14" s="15"/>
      <c r="L14" s="15"/>
    </row>
    <row r="15" spans="1:12" s="14" customFormat="1" ht="19.5" customHeight="1" x14ac:dyDescent="0.4">
      <c r="A15" s="12" t="s">
        <v>19</v>
      </c>
      <c r="B15" s="16">
        <f>B13-B14</f>
        <v>99.7</v>
      </c>
      <c r="C15" s="17"/>
      <c r="D15" s="17"/>
      <c r="E15" s="17"/>
      <c r="F15" s="17"/>
      <c r="G15" s="18"/>
      <c r="I15" s="15"/>
      <c r="J15" s="15"/>
      <c r="K15" s="15"/>
      <c r="L15" s="15"/>
    </row>
    <row r="16" spans="1:12" s="14" customFormat="1" ht="27" customHeight="1" x14ac:dyDescent="0.4">
      <c r="A16" s="12" t="s">
        <v>20</v>
      </c>
      <c r="B16" s="19">
        <v>1</v>
      </c>
      <c r="C16" s="246" t="s">
        <v>21</v>
      </c>
      <c r="D16" s="247"/>
      <c r="E16" s="247"/>
      <c r="F16" s="247"/>
      <c r="G16" s="247"/>
      <c r="H16" s="248"/>
      <c r="I16" s="15"/>
      <c r="J16" s="15"/>
      <c r="K16" s="15"/>
      <c r="L16" s="15"/>
    </row>
    <row r="17" spans="1:14" s="14" customFormat="1" ht="27" customHeight="1" x14ac:dyDescent="0.4">
      <c r="A17" s="12" t="s">
        <v>22</v>
      </c>
      <c r="B17" s="19">
        <v>1</v>
      </c>
      <c r="C17" s="246" t="s">
        <v>23</v>
      </c>
      <c r="D17" s="247"/>
      <c r="E17" s="247"/>
      <c r="F17" s="247"/>
      <c r="G17" s="247"/>
      <c r="H17" s="248"/>
      <c r="I17" s="15"/>
      <c r="J17" s="15"/>
      <c r="K17" s="15"/>
      <c r="L17" s="20"/>
      <c r="M17" s="20"/>
      <c r="N17" s="21"/>
    </row>
    <row r="18" spans="1:14" s="14" customFormat="1" ht="17.25" customHeight="1" x14ac:dyDescent="0.4">
      <c r="A18" s="12"/>
      <c r="B18" s="22"/>
      <c r="C18" s="23"/>
      <c r="D18" s="23"/>
      <c r="E18" s="23"/>
      <c r="F18" s="23"/>
      <c r="G18" s="23"/>
      <c r="H18" s="23"/>
      <c r="I18" s="15"/>
      <c r="J18" s="15"/>
      <c r="K18" s="15"/>
      <c r="L18" s="20"/>
      <c r="M18" s="20"/>
      <c r="N18" s="21"/>
    </row>
    <row r="19" spans="1:14" s="14" customFormat="1" ht="26.25" x14ac:dyDescent="0.4">
      <c r="A19" s="12" t="s">
        <v>24</v>
      </c>
      <c r="B19" s="24">
        <f>B16/B17</f>
        <v>1</v>
      </c>
      <c r="C19" s="2" t="s">
        <v>25</v>
      </c>
      <c r="D19" s="2"/>
      <c r="E19" s="2"/>
      <c r="F19" s="2"/>
      <c r="G19" s="2"/>
      <c r="I19" s="15"/>
      <c r="J19" s="15"/>
      <c r="K19" s="15"/>
      <c r="L19" s="20"/>
      <c r="M19" s="20"/>
      <c r="N19" s="21"/>
    </row>
    <row r="20" spans="1:14" s="14" customFormat="1" ht="19.5" customHeight="1" x14ac:dyDescent="0.4">
      <c r="A20" s="12"/>
      <c r="B20" s="16"/>
      <c r="G20" s="2"/>
      <c r="I20" s="15"/>
      <c r="J20" s="15"/>
      <c r="K20" s="15"/>
      <c r="L20" s="20"/>
      <c r="M20" s="20"/>
      <c r="N20" s="21"/>
    </row>
    <row r="21" spans="1:14" s="14" customFormat="1" ht="27" customHeight="1" x14ac:dyDescent="0.4">
      <c r="A21" s="25" t="s">
        <v>26</v>
      </c>
      <c r="B21" s="26">
        <v>100</v>
      </c>
      <c r="C21" s="2"/>
      <c r="D21" s="249" t="s">
        <v>27</v>
      </c>
      <c r="E21" s="267"/>
      <c r="F21" s="249" t="s">
        <v>28</v>
      </c>
      <c r="G21" s="250"/>
      <c r="J21" s="15"/>
      <c r="K21" s="15"/>
      <c r="L21" s="20"/>
      <c r="M21" s="20"/>
      <c r="N21" s="21"/>
    </row>
    <row r="22" spans="1:14" s="14" customFormat="1" ht="27" customHeight="1" x14ac:dyDescent="0.4">
      <c r="A22" s="27" t="s">
        <v>29</v>
      </c>
      <c r="B22" s="28">
        <v>1</v>
      </c>
      <c r="C22" s="29" t="s">
        <v>30</v>
      </c>
      <c r="D22" s="30" t="s">
        <v>31</v>
      </c>
      <c r="E22" s="31" t="s">
        <v>32</v>
      </c>
      <c r="F22" s="30" t="s">
        <v>31</v>
      </c>
      <c r="G22" s="32" t="s">
        <v>32</v>
      </c>
      <c r="I22" s="33" t="s">
        <v>33</v>
      </c>
      <c r="J22" s="15"/>
      <c r="K22" s="15"/>
      <c r="L22" s="20"/>
      <c r="M22" s="20"/>
      <c r="N22" s="21"/>
    </row>
    <row r="23" spans="1:14" s="14" customFormat="1" ht="26.25" customHeight="1" x14ac:dyDescent="0.4">
      <c r="A23" s="27" t="s">
        <v>34</v>
      </c>
      <c r="B23" s="28">
        <v>1</v>
      </c>
      <c r="C23" s="34">
        <v>1</v>
      </c>
      <c r="D23" s="35">
        <v>119910255</v>
      </c>
      <c r="E23" s="36">
        <f>IF(ISBLANK(D23),"-",$D$33/$D$30*D23)</f>
        <v>111053617.91746432</v>
      </c>
      <c r="F23" s="35">
        <v>140498057</v>
      </c>
      <c r="G23" s="37">
        <f>IF(ISBLANK(F23),"-",$D$33/$F$30*F23)</f>
        <v>110873972.82326917</v>
      </c>
      <c r="I23" s="38"/>
      <c r="J23" s="15"/>
      <c r="K23" s="15"/>
      <c r="L23" s="20"/>
      <c r="M23" s="20"/>
      <c r="N23" s="21"/>
    </row>
    <row r="24" spans="1:14" s="14" customFormat="1" ht="26.25" customHeight="1" x14ac:dyDescent="0.4">
      <c r="A24" s="27" t="s">
        <v>35</v>
      </c>
      <c r="B24" s="28">
        <v>1</v>
      </c>
      <c r="C24" s="39">
        <v>2</v>
      </c>
      <c r="D24" s="40">
        <v>119922400</v>
      </c>
      <c r="E24" s="41">
        <f>IF(ISBLANK(D24),"-",$D$33/$D$30*D24)</f>
        <v>111064865.88111518</v>
      </c>
      <c r="F24" s="40">
        <v>140762648</v>
      </c>
      <c r="G24" s="42">
        <f>IF(ISBLANK(F24),"-",$D$33/$F$30*F24)</f>
        <v>111082774.68124278</v>
      </c>
      <c r="I24" s="251">
        <f>ABS((F28/D28*D27)-F27)/D27</f>
        <v>1.0300165335276042E-3</v>
      </c>
      <c r="J24" s="15"/>
      <c r="K24" s="15"/>
      <c r="L24" s="20"/>
      <c r="M24" s="20"/>
      <c r="N24" s="21"/>
    </row>
    <row r="25" spans="1:14" ht="26.25" customHeight="1" x14ac:dyDescent="0.4">
      <c r="A25" s="27" t="s">
        <v>36</v>
      </c>
      <c r="B25" s="28">
        <v>1</v>
      </c>
      <c r="C25" s="39">
        <v>3</v>
      </c>
      <c r="D25" s="40">
        <v>119905492</v>
      </c>
      <c r="E25" s="41">
        <f>IF(ISBLANK(D25),"-",$D$33/$D$30*D25)</f>
        <v>111049206.71525195</v>
      </c>
      <c r="F25" s="40">
        <v>140554525</v>
      </c>
      <c r="G25" s="42">
        <f>IF(ISBLANK(F25),"-",$D$33/$F$30*F25)</f>
        <v>110918534.51779413</v>
      </c>
      <c r="I25" s="251"/>
      <c r="L25" s="20"/>
      <c r="M25" s="20"/>
      <c r="N25" s="43"/>
    </row>
    <row r="26" spans="1:14" ht="27" customHeight="1" x14ac:dyDescent="0.4">
      <c r="A26" s="27" t="s">
        <v>37</v>
      </c>
      <c r="B26" s="28">
        <v>1</v>
      </c>
      <c r="C26" s="44">
        <v>4</v>
      </c>
      <c r="D26" s="45"/>
      <c r="E26" s="46" t="str">
        <f>IF(ISBLANK(D26),"-",$D$33/$D$30*D26)</f>
        <v>-</v>
      </c>
      <c r="F26" s="45"/>
      <c r="G26" s="47" t="str">
        <f>IF(ISBLANK(F26),"-",$D$33/$F$30*F26)</f>
        <v>-</v>
      </c>
      <c r="I26" s="48"/>
      <c r="L26" s="20"/>
      <c r="M26" s="20"/>
      <c r="N26" s="43"/>
    </row>
    <row r="27" spans="1:14" ht="27" customHeight="1" x14ac:dyDescent="0.4">
      <c r="A27" s="27" t="s">
        <v>38</v>
      </c>
      <c r="B27" s="28">
        <v>1</v>
      </c>
      <c r="C27" s="49" t="s">
        <v>39</v>
      </c>
      <c r="D27" s="50">
        <f>AVERAGE(D23:D26)</f>
        <v>119912715.66666667</v>
      </c>
      <c r="E27" s="51">
        <f>AVERAGE(E23:E26)</f>
        <v>111055896.83794384</v>
      </c>
      <c r="F27" s="50">
        <f>AVERAGE(F23:F26)</f>
        <v>140605076.66666666</v>
      </c>
      <c r="G27" s="52">
        <f>AVERAGE(G23:G26)</f>
        <v>110958427.34076869</v>
      </c>
      <c r="H27" s="53"/>
    </row>
    <row r="28" spans="1:14" ht="26.25" customHeight="1" x14ac:dyDescent="0.4">
      <c r="A28" s="27" t="s">
        <v>40</v>
      </c>
      <c r="B28" s="28">
        <v>1</v>
      </c>
      <c r="C28" s="54" t="s">
        <v>41</v>
      </c>
      <c r="D28" s="55">
        <v>10.83</v>
      </c>
      <c r="E28" s="43"/>
      <c r="F28" s="55">
        <v>12.71</v>
      </c>
      <c r="H28" s="53"/>
    </row>
    <row r="29" spans="1:14" ht="26.25" customHeight="1" x14ac:dyDescent="0.4">
      <c r="A29" s="27" t="s">
        <v>42</v>
      </c>
      <c r="B29" s="28">
        <v>1</v>
      </c>
      <c r="C29" s="56" t="s">
        <v>43</v>
      </c>
      <c r="D29" s="57">
        <f>D28*$B$19</f>
        <v>10.83</v>
      </c>
      <c r="E29" s="58"/>
      <c r="F29" s="57">
        <f>F28*$B$19</f>
        <v>12.71</v>
      </c>
      <c r="H29" s="53"/>
    </row>
    <row r="30" spans="1:14" ht="19.5" customHeight="1" x14ac:dyDescent="0.3">
      <c r="A30" s="27" t="s">
        <v>44</v>
      </c>
      <c r="B30" s="59">
        <f>(B29/B28)*(B27/B26)*(B25/B24)*(B23/B22)*B21</f>
        <v>100</v>
      </c>
      <c r="C30" s="56" t="s">
        <v>45</v>
      </c>
      <c r="D30" s="60">
        <f>D29*$B$15/100</f>
        <v>10.797509999999999</v>
      </c>
      <c r="E30" s="61"/>
      <c r="F30" s="60">
        <f>F29*$B$15/100</f>
        <v>12.671870000000002</v>
      </c>
      <c r="H30" s="53"/>
    </row>
    <row r="31" spans="1:14" ht="19.5" customHeight="1" x14ac:dyDescent="0.3">
      <c r="A31" s="237" t="s">
        <v>46</v>
      </c>
      <c r="B31" s="238"/>
      <c r="C31" s="56" t="s">
        <v>47</v>
      </c>
      <c r="D31" s="62">
        <f>D30/$B$30</f>
        <v>0.10797509999999999</v>
      </c>
      <c r="E31" s="63"/>
      <c r="F31" s="64">
        <f>F30/$B$30</f>
        <v>0.12671870000000002</v>
      </c>
      <c r="H31" s="53"/>
    </row>
    <row r="32" spans="1:14" ht="27" customHeight="1" x14ac:dyDescent="0.4">
      <c r="A32" s="239"/>
      <c r="B32" s="240"/>
      <c r="C32" s="65" t="s">
        <v>48</v>
      </c>
      <c r="D32" s="66">
        <v>0.1</v>
      </c>
      <c r="E32" s="67"/>
      <c r="F32" s="63"/>
      <c r="H32" s="53"/>
    </row>
    <row r="33" spans="1:12" x14ac:dyDescent="0.3">
      <c r="C33" s="68" t="s">
        <v>49</v>
      </c>
      <c r="D33" s="60">
        <f>D32*$B$30</f>
        <v>10</v>
      </c>
      <c r="F33" s="69"/>
      <c r="H33" s="53"/>
    </row>
    <row r="34" spans="1:12" ht="19.5" customHeight="1" x14ac:dyDescent="0.3">
      <c r="C34" s="70" t="s">
        <v>50</v>
      </c>
      <c r="D34" s="71">
        <f>D33/B19</f>
        <v>10</v>
      </c>
      <c r="F34" s="69"/>
      <c r="H34" s="53"/>
    </row>
    <row r="35" spans="1:12" x14ac:dyDescent="0.3">
      <c r="C35" s="25" t="s">
        <v>51</v>
      </c>
      <c r="D35" s="72">
        <f>AVERAGE(E23:E26,G23:G26)</f>
        <v>111007162.08935626</v>
      </c>
      <c r="F35" s="73"/>
      <c r="H35" s="53"/>
    </row>
    <row r="36" spans="1:12" x14ac:dyDescent="0.3">
      <c r="C36" s="27" t="s">
        <v>52</v>
      </c>
      <c r="D36" s="74">
        <f>STDEV(E23:E26,G23:G26)/D35</f>
        <v>7.9117501536386781E-4</v>
      </c>
      <c r="F36" s="73"/>
      <c r="H36" s="53"/>
    </row>
    <row r="37" spans="1:12" ht="19.5" customHeight="1" x14ac:dyDescent="0.3">
      <c r="C37" s="75" t="s">
        <v>53</v>
      </c>
      <c r="D37" s="76">
        <f>COUNT(E23:E26,G23:G26)</f>
        <v>6</v>
      </c>
      <c r="F37" s="73"/>
    </row>
    <row r="39" spans="1:12" x14ac:dyDescent="0.3">
      <c r="A39" s="77" t="s">
        <v>13</v>
      </c>
      <c r="B39" s="78" t="s">
        <v>54</v>
      </c>
    </row>
    <row r="40" spans="1:12" x14ac:dyDescent="0.3">
      <c r="A40" s="2" t="s">
        <v>55</v>
      </c>
      <c r="B40" s="79" t="str">
        <f>B6</f>
        <v>Acyclovir Ph. Eur. 400mg</v>
      </c>
    </row>
    <row r="41" spans="1:12" ht="26.25" customHeight="1" x14ac:dyDescent="0.4">
      <c r="A41" s="80" t="s">
        <v>56</v>
      </c>
      <c r="B41" s="81">
        <v>400</v>
      </c>
      <c r="C41" s="2" t="str">
        <f>B5</f>
        <v>Acyclovir Ph. Eur.</v>
      </c>
      <c r="H41" s="82"/>
    </row>
    <row r="42" spans="1:12" x14ac:dyDescent="0.3">
      <c r="A42" s="79" t="s">
        <v>57</v>
      </c>
      <c r="B42" s="83">
        <f>Uniformity!C46</f>
        <v>527.40052631578942</v>
      </c>
      <c r="H42" s="82"/>
    </row>
    <row r="43" spans="1:12" ht="19.5" customHeight="1" x14ac:dyDescent="0.3">
      <c r="H43" s="82"/>
    </row>
    <row r="44" spans="1:12" s="14" customFormat="1" ht="27" customHeight="1" x14ac:dyDescent="0.4">
      <c r="A44" s="25" t="s">
        <v>58</v>
      </c>
      <c r="B44" s="26">
        <v>100</v>
      </c>
      <c r="C44" s="2"/>
      <c r="D44" s="84" t="s">
        <v>59</v>
      </c>
      <c r="E44" s="85" t="s">
        <v>30</v>
      </c>
      <c r="F44" s="85" t="s">
        <v>31</v>
      </c>
      <c r="G44" s="85" t="s">
        <v>60</v>
      </c>
      <c r="H44" s="29" t="s">
        <v>61</v>
      </c>
      <c r="L44" s="15"/>
    </row>
    <row r="45" spans="1:12" s="14" customFormat="1" ht="26.25" customHeight="1" x14ac:dyDescent="0.4">
      <c r="A45" s="27" t="s">
        <v>62</v>
      </c>
      <c r="B45" s="28">
        <v>5</v>
      </c>
      <c r="C45" s="254" t="s">
        <v>63</v>
      </c>
      <c r="D45" s="257">
        <v>275.68</v>
      </c>
      <c r="E45" s="86">
        <v>1</v>
      </c>
      <c r="F45" s="87">
        <v>118693642</v>
      </c>
      <c r="G45" s="88">
        <f>IF(ISBLANK(F45),"-",(F45/$D$35*$D$32*$B$53)*($B$42/$D$45))</f>
        <v>409.11155916637665</v>
      </c>
      <c r="H45" s="89">
        <f t="shared" ref="H45:H56" si="0">IF(ISBLANK(F45),"-",G45/$B$41)</f>
        <v>1.0227788979159416</v>
      </c>
      <c r="L45" s="15"/>
    </row>
    <row r="46" spans="1:12" s="14" customFormat="1" ht="26.25" customHeight="1" x14ac:dyDescent="0.4">
      <c r="A46" s="27" t="s">
        <v>64</v>
      </c>
      <c r="B46" s="28">
        <v>100</v>
      </c>
      <c r="C46" s="255"/>
      <c r="D46" s="258"/>
      <c r="E46" s="90">
        <v>2</v>
      </c>
      <c r="F46" s="40">
        <v>119135605</v>
      </c>
      <c r="G46" s="91">
        <f>IF(ISBLANK(F46),"-",(F46/$D$35*$D$32*$B$53)*($B$42/$D$45))</f>
        <v>410.63491095655809</v>
      </c>
      <c r="H46" s="92">
        <f t="shared" si="0"/>
        <v>1.0265872773913953</v>
      </c>
      <c r="L46" s="15"/>
    </row>
    <row r="47" spans="1:12" s="14" customFormat="1" ht="26.25" customHeight="1" x14ac:dyDescent="0.4">
      <c r="A47" s="27" t="s">
        <v>65</v>
      </c>
      <c r="B47" s="28">
        <v>1</v>
      </c>
      <c r="C47" s="255"/>
      <c r="D47" s="258"/>
      <c r="E47" s="90">
        <v>3</v>
      </c>
      <c r="F47" s="93">
        <v>119120181</v>
      </c>
      <c r="G47" s="91">
        <f>IF(ISBLANK(F47),"-",(F47/$D$35*$D$32*$B$53)*($B$42/$D$45))</f>
        <v>410.58174773246071</v>
      </c>
      <c r="H47" s="92">
        <f t="shared" si="0"/>
        <v>1.0264543693311519</v>
      </c>
      <c r="L47" s="15"/>
    </row>
    <row r="48" spans="1:12" ht="27" customHeight="1" x14ac:dyDescent="0.4">
      <c r="A48" s="27" t="s">
        <v>66</v>
      </c>
      <c r="B48" s="28">
        <v>1</v>
      </c>
      <c r="C48" s="265"/>
      <c r="D48" s="259"/>
      <c r="E48" s="94">
        <v>4</v>
      </c>
      <c r="F48" s="95"/>
      <c r="G48" s="91" t="str">
        <f>IF(ISBLANK(F48),"-",(F48/$D$35*$D$32*$B$53)*($B$42/$D$45))</f>
        <v>-</v>
      </c>
      <c r="H48" s="92" t="str">
        <f t="shared" si="0"/>
        <v>-</v>
      </c>
    </row>
    <row r="49" spans="1:8" ht="26.25" customHeight="1" x14ac:dyDescent="0.4">
      <c r="A49" s="27" t="s">
        <v>67</v>
      </c>
      <c r="B49" s="28">
        <v>1</v>
      </c>
      <c r="C49" s="254" t="s">
        <v>68</v>
      </c>
      <c r="D49" s="257">
        <v>278.64</v>
      </c>
      <c r="E49" s="86">
        <v>1</v>
      </c>
      <c r="F49" s="87">
        <v>117142680</v>
      </c>
      <c r="G49" s="96">
        <f>IF(ISBLANK(F49),"-",(F49/$D$35*$D$32*$B$53)*($B$42/$D$49))</f>
        <v>399.47651152683898</v>
      </c>
      <c r="H49" s="97">
        <f t="shared" si="0"/>
        <v>0.99869127881709741</v>
      </c>
    </row>
    <row r="50" spans="1:8" ht="26.25" customHeight="1" x14ac:dyDescent="0.4">
      <c r="A50" s="27" t="s">
        <v>69</v>
      </c>
      <c r="B50" s="28">
        <v>1</v>
      </c>
      <c r="C50" s="255"/>
      <c r="D50" s="258"/>
      <c r="E50" s="90">
        <v>2</v>
      </c>
      <c r="F50" s="40">
        <v>117471214</v>
      </c>
      <c r="G50" s="98">
        <f>IF(ISBLANK(F50),"-",(F50/$D$35*$D$32*$B$53)*($B$42/$D$49))</f>
        <v>400.59686848160521</v>
      </c>
      <c r="H50" s="99">
        <f t="shared" si="0"/>
        <v>1.001492171204013</v>
      </c>
    </row>
    <row r="51" spans="1:8" ht="26.25" customHeight="1" x14ac:dyDescent="0.4">
      <c r="A51" s="27" t="s">
        <v>70</v>
      </c>
      <c r="B51" s="28">
        <v>1</v>
      </c>
      <c r="C51" s="255"/>
      <c r="D51" s="258"/>
      <c r="E51" s="90">
        <v>3</v>
      </c>
      <c r="F51" s="40">
        <v>118031583</v>
      </c>
      <c r="G51" s="98">
        <f>IF(ISBLANK(F51),"-",(F51/$D$35*$D$32*$B$53)*($B$42/$D$49))</f>
        <v>402.50782231404088</v>
      </c>
      <c r="H51" s="99">
        <f t="shared" si="0"/>
        <v>1.0062695557851022</v>
      </c>
    </row>
    <row r="52" spans="1:8" ht="27" customHeight="1" x14ac:dyDescent="0.4">
      <c r="A52" s="27" t="s">
        <v>71</v>
      </c>
      <c r="B52" s="28">
        <v>1</v>
      </c>
      <c r="C52" s="265"/>
      <c r="D52" s="259"/>
      <c r="E52" s="94">
        <v>4</v>
      </c>
      <c r="F52" s="95"/>
      <c r="G52" s="100" t="str">
        <f>IF(ISBLANK(F52),"-",(F52/$D$35*$D$32*$B$53)*($B$42/$D$49))</f>
        <v>-</v>
      </c>
      <c r="H52" s="101" t="str">
        <f t="shared" si="0"/>
        <v>-</v>
      </c>
    </row>
    <row r="53" spans="1:8" ht="26.25" customHeight="1" x14ac:dyDescent="0.4">
      <c r="A53" s="27" t="s">
        <v>72</v>
      </c>
      <c r="B53" s="102">
        <f>(B52/B51)*(B50/B49)*(B48/B47)*(B46/B45)*B44</f>
        <v>2000</v>
      </c>
      <c r="C53" s="254" t="s">
        <v>73</v>
      </c>
      <c r="D53" s="257">
        <v>272.79000000000002</v>
      </c>
      <c r="E53" s="86">
        <v>1</v>
      </c>
      <c r="F53" s="87">
        <v>116572864</v>
      </c>
      <c r="G53" s="96">
        <f>IF(ISBLANK(F53),"-",(F53/$D$35*$D$32*$B$53)*($B$42/$D$53))</f>
        <v>406.05847121583918</v>
      </c>
      <c r="H53" s="92">
        <f t="shared" si="0"/>
        <v>1.0151461780395978</v>
      </c>
    </row>
    <row r="54" spans="1:8" ht="27" customHeight="1" x14ac:dyDescent="0.4">
      <c r="A54" s="75" t="s">
        <v>74</v>
      </c>
      <c r="B54" s="103">
        <f>(D32*B53)/B41*B42</f>
        <v>263.70026315789471</v>
      </c>
      <c r="C54" s="255"/>
      <c r="D54" s="258"/>
      <c r="E54" s="90">
        <v>2</v>
      </c>
      <c r="F54" s="40">
        <v>116721716</v>
      </c>
      <c r="G54" s="98">
        <f>IF(ISBLANK(F54),"-",(F54/$D$35*$D$32*$B$53)*($B$42/$D$53))</f>
        <v>406.57696766075304</v>
      </c>
      <c r="H54" s="92">
        <f t="shared" si="0"/>
        <v>1.0164424191518826</v>
      </c>
    </row>
    <row r="55" spans="1:8" ht="26.25" customHeight="1" x14ac:dyDescent="0.4">
      <c r="A55" s="260" t="s">
        <v>46</v>
      </c>
      <c r="B55" s="261"/>
      <c r="C55" s="255"/>
      <c r="D55" s="258"/>
      <c r="E55" s="90">
        <v>3</v>
      </c>
      <c r="F55" s="40">
        <v>115194108</v>
      </c>
      <c r="G55" s="98">
        <f>IF(ISBLANK(F55),"-",(F55/$D$35*$D$32*$B$53)*($B$42/$D$53))</f>
        <v>401.25584790944373</v>
      </c>
      <c r="H55" s="92">
        <f t="shared" si="0"/>
        <v>1.0031396197736093</v>
      </c>
    </row>
    <row r="56" spans="1:8" ht="27" customHeight="1" x14ac:dyDescent="0.4">
      <c r="A56" s="262"/>
      <c r="B56" s="263"/>
      <c r="C56" s="256"/>
      <c r="D56" s="259"/>
      <c r="E56" s="94">
        <v>4</v>
      </c>
      <c r="F56" s="95"/>
      <c r="G56" s="100" t="str">
        <f>IF(ISBLANK(F56),"-",(F56/$D$35*$D$32*$B$53)*($B$42/$D$53))</f>
        <v>-</v>
      </c>
      <c r="H56" s="104" t="str">
        <f t="shared" si="0"/>
        <v>-</v>
      </c>
    </row>
    <row r="57" spans="1:8" ht="26.25" customHeight="1" x14ac:dyDescent="0.4">
      <c r="A57" s="105"/>
      <c r="B57" s="105"/>
      <c r="C57" s="105"/>
      <c r="D57" s="105"/>
      <c r="E57" s="105"/>
      <c r="F57" s="106"/>
      <c r="G57" s="107" t="s">
        <v>39</v>
      </c>
      <c r="H57" s="108">
        <f>AVERAGE(H45:H56)</f>
        <v>1.0130001963788657</v>
      </c>
    </row>
    <row r="58" spans="1:8" ht="26.25" customHeight="1" x14ac:dyDescent="0.4">
      <c r="C58" s="105"/>
      <c r="D58" s="105"/>
      <c r="E58" s="105"/>
      <c r="F58" s="106"/>
      <c r="G58" s="109" t="s">
        <v>52</v>
      </c>
      <c r="H58" s="110">
        <f>STDEV(H45:H56)/H57</f>
        <v>1.0799287991842949E-2</v>
      </c>
    </row>
    <row r="59" spans="1:8" ht="27" customHeight="1" x14ac:dyDescent="0.4">
      <c r="A59" s="105"/>
      <c r="B59" s="105"/>
      <c r="C59" s="106"/>
      <c r="D59" s="106"/>
      <c r="E59" s="111"/>
      <c r="F59" s="106"/>
      <c r="G59" s="112" t="s">
        <v>53</v>
      </c>
      <c r="H59" s="113">
        <f>COUNT(H45:H56)</f>
        <v>9</v>
      </c>
    </row>
    <row r="61" spans="1:8" ht="26.25" customHeight="1" x14ac:dyDescent="0.4">
      <c r="A61" s="11" t="s">
        <v>75</v>
      </c>
      <c r="B61" s="114" t="s">
        <v>76</v>
      </c>
      <c r="C61" s="241" t="str">
        <f>B5</f>
        <v>Acyclovir Ph. Eur.</v>
      </c>
      <c r="D61" s="241"/>
      <c r="E61" s="115" t="s">
        <v>77</v>
      </c>
      <c r="F61" s="115"/>
      <c r="G61" s="116">
        <f>H57</f>
        <v>1.0130001963788657</v>
      </c>
      <c r="H61" s="117"/>
    </row>
    <row r="62" spans="1:8" x14ac:dyDescent="0.3">
      <c r="A62" s="10" t="s">
        <v>78</v>
      </c>
      <c r="B62" s="10" t="s">
        <v>79</v>
      </c>
    </row>
    <row r="63" spans="1:8" x14ac:dyDescent="0.3">
      <c r="A63" s="10"/>
      <c r="B63" s="10"/>
    </row>
    <row r="64" spans="1:8" ht="26.25" customHeight="1" x14ac:dyDescent="0.4">
      <c r="A64" s="11" t="s">
        <v>14</v>
      </c>
      <c r="B64" s="264" t="str">
        <f>B11</f>
        <v>Acyclovir</v>
      </c>
      <c r="C64" s="264"/>
    </row>
    <row r="65" spans="1:12" ht="26.25" customHeight="1" x14ac:dyDescent="0.4">
      <c r="A65" s="12" t="s">
        <v>15</v>
      </c>
      <c r="B65" s="264" t="str">
        <f>B12</f>
        <v>WRS-A32-1</v>
      </c>
      <c r="C65" s="264"/>
    </row>
    <row r="66" spans="1:12" ht="27" customHeight="1" x14ac:dyDescent="0.4">
      <c r="A66" s="12" t="s">
        <v>16</v>
      </c>
      <c r="B66" s="118">
        <f>B13</f>
        <v>99.7</v>
      </c>
    </row>
    <row r="67" spans="1:12" s="14" customFormat="1" ht="27" customHeight="1" x14ac:dyDescent="0.4">
      <c r="A67" s="12" t="s">
        <v>17</v>
      </c>
      <c r="B67" s="14">
        <v>0</v>
      </c>
      <c r="C67" s="243" t="s">
        <v>18</v>
      </c>
      <c r="D67" s="244"/>
      <c r="E67" s="244"/>
      <c r="F67" s="244"/>
      <c r="G67" s="245"/>
      <c r="I67" s="15"/>
      <c r="J67" s="15"/>
      <c r="K67" s="15"/>
      <c r="L67" s="15"/>
    </row>
    <row r="68" spans="1:12" s="14" customFormat="1" ht="19.5" customHeight="1" x14ac:dyDescent="0.4">
      <c r="A68" s="12" t="s">
        <v>19</v>
      </c>
      <c r="B68" s="16">
        <f>B66-B67</f>
        <v>99.7</v>
      </c>
      <c r="C68" s="17"/>
      <c r="D68" s="17"/>
      <c r="E68" s="17"/>
      <c r="F68" s="17"/>
      <c r="G68" s="18"/>
      <c r="I68" s="15"/>
      <c r="J68" s="15"/>
      <c r="K68" s="15"/>
      <c r="L68" s="15"/>
    </row>
    <row r="69" spans="1:12" s="14" customFormat="1" ht="27" customHeight="1" x14ac:dyDescent="0.4">
      <c r="A69" s="12" t="s">
        <v>20</v>
      </c>
      <c r="B69" s="19">
        <v>1</v>
      </c>
      <c r="C69" s="246" t="s">
        <v>80</v>
      </c>
      <c r="D69" s="247"/>
      <c r="E69" s="247"/>
      <c r="F69" s="247"/>
      <c r="G69" s="247"/>
      <c r="H69" s="248"/>
      <c r="I69" s="15"/>
      <c r="J69" s="15"/>
      <c r="K69" s="15"/>
      <c r="L69" s="15"/>
    </row>
    <row r="70" spans="1:12" s="14" customFormat="1" ht="27" customHeight="1" x14ac:dyDescent="0.4">
      <c r="A70" s="12" t="s">
        <v>22</v>
      </c>
      <c r="B70" s="19">
        <v>1</v>
      </c>
      <c r="C70" s="246" t="s">
        <v>81</v>
      </c>
      <c r="D70" s="247"/>
      <c r="E70" s="247"/>
      <c r="F70" s="247"/>
      <c r="G70" s="247"/>
      <c r="H70" s="248"/>
      <c r="I70" s="15"/>
      <c r="J70" s="15"/>
      <c r="K70" s="15"/>
      <c r="L70" s="15"/>
    </row>
    <row r="71" spans="1:12" s="14" customFormat="1" ht="26.25" x14ac:dyDescent="0.4">
      <c r="A71" s="12"/>
      <c r="B71" s="22"/>
      <c r="C71" s="23"/>
      <c r="D71" s="23"/>
      <c r="E71" s="23"/>
      <c r="F71" s="23"/>
      <c r="G71" s="23"/>
      <c r="H71" s="23"/>
      <c r="I71" s="15"/>
      <c r="J71" s="15"/>
      <c r="K71" s="15"/>
      <c r="L71" s="15"/>
    </row>
    <row r="72" spans="1:12" s="14" customFormat="1" ht="26.25" x14ac:dyDescent="0.4">
      <c r="A72" s="12" t="s">
        <v>24</v>
      </c>
      <c r="B72" s="24">
        <f>B69/B70</f>
        <v>1</v>
      </c>
      <c r="C72" s="2" t="s">
        <v>25</v>
      </c>
      <c r="D72" s="2"/>
      <c r="E72" s="2"/>
      <c r="F72" s="2"/>
      <c r="G72" s="2"/>
      <c r="I72" s="15"/>
      <c r="J72" s="15"/>
      <c r="K72" s="15"/>
      <c r="L72" s="15"/>
    </row>
    <row r="73" spans="1:12" ht="19.5" customHeight="1" x14ac:dyDescent="0.3">
      <c r="A73" s="10"/>
      <c r="B73" s="10"/>
    </row>
    <row r="74" spans="1:12" ht="27" customHeight="1" x14ac:dyDescent="0.4">
      <c r="A74" s="25" t="s">
        <v>26</v>
      </c>
      <c r="B74" s="26">
        <v>100</v>
      </c>
      <c r="D74" s="119" t="s">
        <v>27</v>
      </c>
      <c r="E74" s="120"/>
      <c r="F74" s="249" t="s">
        <v>28</v>
      </c>
      <c r="G74" s="250"/>
    </row>
    <row r="75" spans="1:12" ht="27" customHeight="1" x14ac:dyDescent="0.4">
      <c r="A75" s="27" t="s">
        <v>29</v>
      </c>
      <c r="B75" s="28">
        <v>3</v>
      </c>
      <c r="C75" s="121" t="s">
        <v>30</v>
      </c>
      <c r="D75" s="30" t="s">
        <v>31</v>
      </c>
      <c r="E75" s="31" t="s">
        <v>32</v>
      </c>
      <c r="F75" s="30" t="s">
        <v>31</v>
      </c>
      <c r="G75" s="122" t="s">
        <v>32</v>
      </c>
      <c r="I75" s="33" t="s">
        <v>33</v>
      </c>
    </row>
    <row r="76" spans="1:12" ht="26.25" customHeight="1" x14ac:dyDescent="0.4">
      <c r="A76" s="27" t="s">
        <v>34</v>
      </c>
      <c r="B76" s="28">
        <v>50</v>
      </c>
      <c r="C76" s="123">
        <v>1</v>
      </c>
      <c r="D76" s="35">
        <v>0.64600000000000002</v>
      </c>
      <c r="E76" s="36">
        <f>IF(ISBLANK(D76),"-",$D$86/$D$83*D76)</f>
        <v>0.73538058278797358</v>
      </c>
      <c r="F76" s="35">
        <v>0.68100000000000005</v>
      </c>
      <c r="G76" s="37">
        <f>IF(ISBLANK(F76),"-",$D$86/$F$83*F76)</f>
        <v>0.72383738403256204</v>
      </c>
      <c r="I76" s="38"/>
    </row>
    <row r="77" spans="1:12" ht="26.25" customHeight="1" x14ac:dyDescent="0.4">
      <c r="A77" s="27" t="s">
        <v>35</v>
      </c>
      <c r="B77" s="28">
        <v>1</v>
      </c>
      <c r="C77" s="106">
        <v>2</v>
      </c>
      <c r="D77" s="40">
        <v>0.64600000000000002</v>
      </c>
      <c r="E77" s="41">
        <f>IF(ISBLANK(D77),"-",$D$86/$D$83*D77)</f>
        <v>0.73538058278797358</v>
      </c>
      <c r="F77" s="40">
        <v>0.68</v>
      </c>
      <c r="G77" s="42">
        <f>IF(ISBLANK(F77),"-",$D$86/$F$83*F77)</f>
        <v>0.72277448038493708</v>
      </c>
      <c r="I77" s="251">
        <f>ABS((F81/D81*D80)-F80)/D80</f>
        <v>1.7354912154733611E-2</v>
      </c>
    </row>
    <row r="78" spans="1:12" ht="26.25" customHeight="1" x14ac:dyDescent="0.4">
      <c r="A78" s="27" t="s">
        <v>36</v>
      </c>
      <c r="B78" s="28">
        <v>1</v>
      </c>
      <c r="C78" s="106">
        <v>3</v>
      </c>
      <c r="D78" s="40">
        <v>0.64700000000000002</v>
      </c>
      <c r="E78" s="41">
        <f>IF(ISBLANK(D78),"-",$D$86/$D$83*D78)</f>
        <v>0.73651894282324903</v>
      </c>
      <c r="F78" s="40">
        <v>0.68200000000000005</v>
      </c>
      <c r="G78" s="42">
        <f>IF(ISBLANK(F78),"-",$D$86/$F$83*F78)</f>
        <v>0.72490028768018688</v>
      </c>
      <c r="I78" s="251"/>
    </row>
    <row r="79" spans="1:12" ht="27" customHeight="1" x14ac:dyDescent="0.4">
      <c r="A79" s="27" t="s">
        <v>37</v>
      </c>
      <c r="B79" s="28">
        <v>1</v>
      </c>
      <c r="C79" s="124">
        <v>4</v>
      </c>
      <c r="D79" s="45"/>
      <c r="E79" s="46" t="str">
        <f>IF(ISBLANK(D79),"-",$D$86/$D$83*D79)</f>
        <v>-</v>
      </c>
      <c r="F79" s="125"/>
      <c r="G79" s="47" t="str">
        <f>IF(ISBLANK(F79),"-",$D$86/$F$83*F79)</f>
        <v>-</v>
      </c>
      <c r="I79" s="48"/>
    </row>
    <row r="80" spans="1:12" ht="27" customHeight="1" x14ac:dyDescent="0.4">
      <c r="A80" s="27" t="s">
        <v>38</v>
      </c>
      <c r="B80" s="28">
        <v>1</v>
      </c>
      <c r="C80" s="126" t="s">
        <v>39</v>
      </c>
      <c r="D80" s="127">
        <f>AVERAGE(D76:D79)</f>
        <v>0.64633333333333332</v>
      </c>
      <c r="E80" s="51">
        <f>AVERAGE(E76:E79)</f>
        <v>0.7357600361330654</v>
      </c>
      <c r="F80" s="128">
        <f>AVERAGE(F76:F79)</f>
        <v>0.68100000000000005</v>
      </c>
      <c r="G80" s="129">
        <f>AVERAGE(G76:G79)</f>
        <v>0.72383738403256215</v>
      </c>
    </row>
    <row r="81" spans="1:10" ht="26.25" customHeight="1" x14ac:dyDescent="0.4">
      <c r="A81" s="27" t="s">
        <v>40</v>
      </c>
      <c r="B81" s="13">
        <v>1</v>
      </c>
      <c r="C81" s="130" t="s">
        <v>82</v>
      </c>
      <c r="D81" s="131">
        <v>19.579999999999998</v>
      </c>
      <c r="E81" s="43"/>
      <c r="F81" s="55">
        <v>20.97</v>
      </c>
    </row>
    <row r="82" spans="1:10" ht="26.25" customHeight="1" x14ac:dyDescent="0.4">
      <c r="A82" s="27" t="s">
        <v>42</v>
      </c>
      <c r="B82" s="13">
        <v>1</v>
      </c>
      <c r="C82" s="132" t="s">
        <v>83</v>
      </c>
      <c r="D82" s="133">
        <f>D81*$B$72</f>
        <v>19.579999999999998</v>
      </c>
      <c r="E82" s="58"/>
      <c r="F82" s="57">
        <f>F81*$B$72</f>
        <v>20.97</v>
      </c>
    </row>
    <row r="83" spans="1:10" ht="19.5" customHeight="1" x14ac:dyDescent="0.3">
      <c r="A83" s="27" t="s">
        <v>44</v>
      </c>
      <c r="B83" s="134">
        <f>(B82/B81)*(B80/B79)*(B78/B77)*(B76/B75)*B74</f>
        <v>1666.6666666666667</v>
      </c>
      <c r="C83" s="132" t="s">
        <v>84</v>
      </c>
      <c r="D83" s="135">
        <f>D82*$B$68/100</f>
        <v>19.521259999999998</v>
      </c>
      <c r="E83" s="61"/>
      <c r="F83" s="60">
        <f>F82*$B$68/100</f>
        <v>20.907089999999997</v>
      </c>
    </row>
    <row r="84" spans="1:10" ht="19.5" customHeight="1" x14ac:dyDescent="0.3">
      <c r="A84" s="237" t="s">
        <v>46</v>
      </c>
      <c r="B84" s="252"/>
      <c r="C84" s="132" t="s">
        <v>85</v>
      </c>
      <c r="D84" s="136">
        <f>D83/$B$83</f>
        <v>1.1712755999999998E-2</v>
      </c>
      <c r="E84" s="61"/>
      <c r="F84" s="64">
        <f>F83/$B$83</f>
        <v>1.2544253999999998E-2</v>
      </c>
      <c r="G84" s="137"/>
      <c r="H84" s="53"/>
    </row>
    <row r="85" spans="1:10" ht="19.5" customHeight="1" x14ac:dyDescent="0.3">
      <c r="A85" s="239"/>
      <c r="B85" s="253"/>
      <c r="C85" s="132" t="s">
        <v>48</v>
      </c>
      <c r="D85" s="138">
        <f>$B$41/$B$101</f>
        <v>1.3333333333333332E-2</v>
      </c>
      <c r="F85" s="69"/>
      <c r="G85" s="139"/>
      <c r="H85" s="53"/>
    </row>
    <row r="86" spans="1:10" x14ac:dyDescent="0.3">
      <c r="C86" s="132" t="s">
        <v>49</v>
      </c>
      <c r="D86" s="133">
        <f>D85*$B$83</f>
        <v>22.222222222222221</v>
      </c>
      <c r="F86" s="69"/>
      <c r="G86" s="137"/>
      <c r="H86" s="53"/>
    </row>
    <row r="87" spans="1:10" ht="19.5" customHeight="1" x14ac:dyDescent="0.3">
      <c r="C87" s="140" t="s">
        <v>50</v>
      </c>
      <c r="D87" s="141">
        <f>D86/B19</f>
        <v>22.222222222222221</v>
      </c>
      <c r="F87" s="73"/>
      <c r="G87" s="137"/>
      <c r="H87" s="53"/>
      <c r="J87" s="142"/>
    </row>
    <row r="88" spans="1:10" x14ac:dyDescent="0.3">
      <c r="C88" s="143" t="s">
        <v>86</v>
      </c>
      <c r="D88" s="144">
        <f>AVERAGE(E76:E79,G76:G79)</f>
        <v>0.72979871008281361</v>
      </c>
      <c r="F88" s="73"/>
      <c r="G88" s="145"/>
      <c r="H88" s="53"/>
      <c r="J88" s="146"/>
    </row>
    <row r="89" spans="1:10" x14ac:dyDescent="0.3">
      <c r="C89" s="109" t="s">
        <v>52</v>
      </c>
      <c r="D89" s="147">
        <f>STDEV(E76:E78,G76:G78)/D88</f>
        <v>9.013391504342062E-3</v>
      </c>
      <c r="F89" s="73"/>
      <c r="G89" s="137"/>
      <c r="H89" s="53"/>
      <c r="J89" s="146"/>
    </row>
    <row r="90" spans="1:10" ht="19.5" customHeight="1" thickBot="1" x14ac:dyDescent="0.35">
      <c r="C90" s="112" t="s">
        <v>53</v>
      </c>
      <c r="D90" s="274">
        <f>COUNT(E76:E79,G76:G79)</f>
        <v>6</v>
      </c>
      <c r="F90" s="73"/>
      <c r="G90" s="137"/>
      <c r="H90" s="53"/>
      <c r="J90" s="146"/>
    </row>
    <row r="91" spans="1:10" ht="19.5" customHeight="1" thickBot="1" x14ac:dyDescent="0.35">
      <c r="A91" s="77"/>
      <c r="B91" s="77"/>
      <c r="C91" s="77"/>
      <c r="D91" s="77"/>
      <c r="E91" s="77"/>
    </row>
    <row r="92" spans="1:10" ht="26.25" customHeight="1" x14ac:dyDescent="0.4">
      <c r="A92" s="25" t="s">
        <v>87</v>
      </c>
      <c r="B92" s="26">
        <v>900</v>
      </c>
      <c r="C92" s="148" t="s">
        <v>88</v>
      </c>
      <c r="D92" s="149" t="s">
        <v>31</v>
      </c>
      <c r="E92" s="150" t="s">
        <v>89</v>
      </c>
      <c r="F92" s="151" t="s">
        <v>90</v>
      </c>
    </row>
    <row r="93" spans="1:10" ht="26.25" customHeight="1" x14ac:dyDescent="0.4">
      <c r="A93" s="27" t="s">
        <v>91</v>
      </c>
      <c r="B93" s="28">
        <v>3</v>
      </c>
      <c r="C93" s="152">
        <v>1</v>
      </c>
      <c r="D93" s="153">
        <v>0.71899999999999997</v>
      </c>
      <c r="E93" s="154">
        <f t="shared" ref="E93:E98" si="1">IF(ISBLANK(D93),"-",D93/$D$88*$D$85*$B$101)</f>
        <v>394.08126655549273</v>
      </c>
      <c r="F93" s="155">
        <f>IF(ISBLANK(D93), "-", E93/$B$41)</f>
        <v>0.98520316638873184</v>
      </c>
    </row>
    <row r="94" spans="1:10" ht="26.25" customHeight="1" x14ac:dyDescent="0.4">
      <c r="A94" s="27" t="s">
        <v>64</v>
      </c>
      <c r="B94" s="28">
        <v>100</v>
      </c>
      <c r="C94" s="152">
        <v>2</v>
      </c>
      <c r="D94" s="153">
        <v>0.75</v>
      </c>
      <c r="E94" s="156">
        <f t="shared" si="1"/>
        <v>411.07225301337905</v>
      </c>
      <c r="F94" s="157">
        <f t="shared" ref="F93:F98" si="2">IF(ISBLANK(D94), "-", E94/$B$41)</f>
        <v>1.0276806325334475</v>
      </c>
    </row>
    <row r="95" spans="1:10" ht="26.25" customHeight="1" x14ac:dyDescent="0.4">
      <c r="A95" s="27" t="s">
        <v>65</v>
      </c>
      <c r="B95" s="28">
        <v>1</v>
      </c>
      <c r="C95" s="152">
        <v>3</v>
      </c>
      <c r="D95" s="153">
        <v>0.70199999999999996</v>
      </c>
      <c r="E95" s="156">
        <f t="shared" si="1"/>
        <v>384.76362882052274</v>
      </c>
      <c r="F95" s="157">
        <f>IF(ISBLANK(D95), "-", E95/$B$41)</f>
        <v>0.96190907205130682</v>
      </c>
    </row>
    <row r="96" spans="1:10" ht="26.25" customHeight="1" x14ac:dyDescent="0.4">
      <c r="A96" s="27" t="s">
        <v>66</v>
      </c>
      <c r="B96" s="28">
        <v>1</v>
      </c>
      <c r="C96" s="152">
        <v>4</v>
      </c>
      <c r="D96" s="153">
        <v>0.72599999999999998</v>
      </c>
      <c r="E96" s="156">
        <f t="shared" si="1"/>
        <v>397.9179409169509</v>
      </c>
      <c r="F96" s="157">
        <f t="shared" si="2"/>
        <v>0.9947948522923773</v>
      </c>
    </row>
    <row r="97" spans="1:10" ht="26.25" customHeight="1" x14ac:dyDescent="0.4">
      <c r="A97" s="27" t="s">
        <v>67</v>
      </c>
      <c r="B97" s="28">
        <v>1</v>
      </c>
      <c r="C97" s="152">
        <v>5</v>
      </c>
      <c r="D97" s="153">
        <v>0.65</v>
      </c>
      <c r="E97" s="156">
        <f t="shared" si="1"/>
        <v>356.26261927826181</v>
      </c>
      <c r="F97" s="157">
        <f>IF(ISBLANK(D97), "-", E97/$B$41)</f>
        <v>0.89065654819565454</v>
      </c>
    </row>
    <row r="98" spans="1:10" ht="26.25" customHeight="1" x14ac:dyDescent="0.4">
      <c r="A98" s="27" t="s">
        <v>69</v>
      </c>
      <c r="B98" s="28">
        <v>1</v>
      </c>
      <c r="C98" s="158">
        <v>6</v>
      </c>
      <c r="D98" s="159">
        <v>0.74099999999999999</v>
      </c>
      <c r="E98" s="160">
        <f t="shared" si="1"/>
        <v>406.13938597721852</v>
      </c>
      <c r="F98" s="161">
        <f>IF(ISBLANK(D98), "-", E98/$B$41)</f>
        <v>1.0153484649430462</v>
      </c>
    </row>
    <row r="99" spans="1:10" ht="26.25" customHeight="1" x14ac:dyDescent="0.4">
      <c r="A99" s="27" t="s">
        <v>70</v>
      </c>
      <c r="B99" s="28">
        <v>1</v>
      </c>
      <c r="C99" s="152"/>
      <c r="D99" s="106"/>
      <c r="F99" s="162"/>
    </row>
    <row r="100" spans="1:10" ht="26.25" customHeight="1" x14ac:dyDescent="0.4">
      <c r="A100" s="27" t="s">
        <v>71</v>
      </c>
      <c r="B100" s="28">
        <v>1</v>
      </c>
      <c r="C100" s="152"/>
      <c r="D100" s="163"/>
      <c r="E100" s="164" t="s">
        <v>39</v>
      </c>
      <c r="F100" s="165">
        <f>AVERAGE(F93:F98)</f>
        <v>0.97926545606742732</v>
      </c>
    </row>
    <row r="101" spans="1:10" ht="27" customHeight="1" x14ac:dyDescent="0.4">
      <c r="A101" s="27" t="s">
        <v>72</v>
      </c>
      <c r="B101" s="59">
        <f>(B100/B99)*(B98/B97)*(B96/B95)*(B94/B93)*B92</f>
        <v>30000.000000000004</v>
      </c>
      <c r="C101" s="166"/>
      <c r="D101" s="167"/>
      <c r="E101" s="126" t="s">
        <v>52</v>
      </c>
      <c r="F101" s="168">
        <f>STDEV(F93:F98)/F100</f>
        <v>5.0183619455129863E-2</v>
      </c>
    </row>
    <row r="102" spans="1:10" ht="27" customHeight="1" x14ac:dyDescent="0.4">
      <c r="A102" s="237" t="s">
        <v>46</v>
      </c>
      <c r="B102" s="238"/>
      <c r="C102" s="169"/>
      <c r="D102" s="170"/>
      <c r="E102" s="171" t="s">
        <v>53</v>
      </c>
      <c r="F102" s="172">
        <f>COUNT(F93:F98)</f>
        <v>6</v>
      </c>
      <c r="J102" s="146"/>
    </row>
    <row r="103" spans="1:10" ht="19.5" customHeight="1" x14ac:dyDescent="0.3">
      <c r="A103" s="239"/>
      <c r="B103" s="240"/>
      <c r="F103" s="106"/>
    </row>
    <row r="104" spans="1:10" x14ac:dyDescent="0.3">
      <c r="A104" s="181"/>
      <c r="B104" s="23"/>
      <c r="F104" s="106"/>
    </row>
    <row r="105" spans="1:10" ht="26.25" customHeight="1" x14ac:dyDescent="0.4">
      <c r="A105" s="11" t="s">
        <v>75</v>
      </c>
      <c r="B105" s="114" t="s">
        <v>92</v>
      </c>
      <c r="C105" s="241" t="str">
        <f>B5</f>
        <v>Acyclovir Ph. Eur.</v>
      </c>
      <c r="D105" s="241"/>
      <c r="E105" s="115" t="s">
        <v>93</v>
      </c>
      <c r="F105" s="115"/>
      <c r="G105" s="116">
        <f>F100</f>
        <v>0.97926545606742732</v>
      </c>
    </row>
    <row r="106" spans="1:10" ht="19.5" customHeight="1" x14ac:dyDescent="0.3">
      <c r="A106" s="173"/>
      <c r="B106" s="173"/>
      <c r="C106" s="174"/>
      <c r="D106" s="174"/>
      <c r="E106" s="174"/>
      <c r="F106" s="174"/>
      <c r="G106" s="174"/>
      <c r="H106" s="174"/>
    </row>
    <row r="107" spans="1:10" x14ac:dyDescent="0.3">
      <c r="B107" s="242" t="s">
        <v>94</v>
      </c>
      <c r="C107" s="242"/>
      <c r="E107" s="121" t="s">
        <v>95</v>
      </c>
      <c r="F107" s="175"/>
      <c r="G107" s="242" t="s">
        <v>96</v>
      </c>
      <c r="H107" s="242"/>
    </row>
    <row r="108" spans="1:10" x14ac:dyDescent="0.3">
      <c r="A108" s="176" t="s">
        <v>97</v>
      </c>
      <c r="B108" s="177"/>
      <c r="C108" s="177"/>
      <c r="E108" s="177"/>
      <c r="G108" s="178"/>
      <c r="H108" s="178"/>
    </row>
    <row r="109" spans="1:10" x14ac:dyDescent="0.3">
      <c r="A109" s="176" t="s">
        <v>98</v>
      </c>
      <c r="B109" s="179"/>
      <c r="C109" s="179"/>
      <c r="E109" s="179"/>
      <c r="G109" s="180"/>
      <c r="H109" s="180"/>
    </row>
    <row r="110" spans="1:10" x14ac:dyDescent="0.3">
      <c r="A110" s="105"/>
      <c r="B110" s="105"/>
      <c r="C110" s="106"/>
      <c r="D110" s="106"/>
      <c r="E110" s="106"/>
      <c r="F110" s="111"/>
      <c r="G110" s="106"/>
      <c r="H110" s="106"/>
    </row>
    <row r="111" spans="1:10" x14ac:dyDescent="0.3">
      <c r="A111" s="105"/>
      <c r="B111" s="105"/>
      <c r="C111" s="106"/>
      <c r="D111" s="106"/>
      <c r="E111" s="106"/>
      <c r="F111" s="111"/>
      <c r="G111" s="106"/>
      <c r="H111" s="106"/>
    </row>
    <row r="112" spans="1:10" x14ac:dyDescent="0.3">
      <c r="A112" s="105"/>
      <c r="B112" s="105"/>
      <c r="C112" s="106"/>
      <c r="D112" s="106"/>
      <c r="E112" s="106"/>
      <c r="F112" s="111"/>
      <c r="G112" s="106"/>
      <c r="H112" s="106"/>
    </row>
    <row r="113" spans="1:8" x14ac:dyDescent="0.3">
      <c r="A113" s="105"/>
      <c r="B113" s="105"/>
      <c r="C113" s="106"/>
      <c r="D113" s="106"/>
      <c r="E113" s="106"/>
      <c r="F113" s="111"/>
      <c r="G113" s="106"/>
      <c r="H113" s="106"/>
    </row>
    <row r="114" spans="1:8" x14ac:dyDescent="0.3">
      <c r="A114" s="105"/>
      <c r="B114" s="105"/>
      <c r="C114" s="106"/>
      <c r="D114" s="106"/>
      <c r="E114" s="106"/>
      <c r="F114" s="111"/>
      <c r="G114" s="106"/>
      <c r="H114" s="106"/>
    </row>
    <row r="115" spans="1:8" x14ac:dyDescent="0.3">
      <c r="A115" s="105"/>
      <c r="B115" s="105"/>
      <c r="C115" s="106"/>
      <c r="D115" s="106"/>
      <c r="E115" s="106"/>
      <c r="F115" s="111"/>
      <c r="G115" s="106"/>
      <c r="H115" s="106"/>
    </row>
    <row r="116" spans="1:8" x14ac:dyDescent="0.3">
      <c r="A116" s="105"/>
      <c r="B116" s="105"/>
      <c r="C116" s="106"/>
      <c r="D116" s="106"/>
      <c r="E116" s="106"/>
      <c r="F116" s="111"/>
      <c r="G116" s="106"/>
      <c r="H116" s="106"/>
    </row>
    <row r="117" spans="1:8" x14ac:dyDescent="0.3">
      <c r="A117" s="105"/>
      <c r="B117" s="105"/>
      <c r="C117" s="106"/>
      <c r="D117" s="106"/>
      <c r="E117" s="106"/>
      <c r="F117" s="111"/>
      <c r="G117" s="106"/>
      <c r="H117" s="106"/>
    </row>
    <row r="118" spans="1:8" x14ac:dyDescent="0.3">
      <c r="A118" s="105"/>
      <c r="B118" s="105"/>
      <c r="C118" s="106"/>
      <c r="D118" s="106"/>
      <c r="E118" s="106"/>
      <c r="F118" s="111"/>
      <c r="G118" s="106"/>
      <c r="H118" s="106"/>
    </row>
    <row r="235" spans="1:1" x14ac:dyDescent="0.3">
      <c r="A235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11:C11"/>
    <mergeCell ref="A1:H1"/>
    <mergeCell ref="A2:H2"/>
    <mergeCell ref="B3:C3"/>
    <mergeCell ref="B5:C5"/>
    <mergeCell ref="B6:H6"/>
    <mergeCell ref="B12:C12"/>
    <mergeCell ref="C14:G14"/>
    <mergeCell ref="C16:H16"/>
    <mergeCell ref="C17:H17"/>
    <mergeCell ref="D21:E21"/>
    <mergeCell ref="F21:G21"/>
    <mergeCell ref="I24:I25"/>
    <mergeCell ref="A31:B32"/>
    <mergeCell ref="C45:C48"/>
    <mergeCell ref="D45:D48"/>
    <mergeCell ref="C49:C52"/>
    <mergeCell ref="D49:D52"/>
    <mergeCell ref="I77:I78"/>
    <mergeCell ref="A84:B85"/>
    <mergeCell ref="C53:C56"/>
    <mergeCell ref="D53:D56"/>
    <mergeCell ref="A55:B56"/>
    <mergeCell ref="C61:D61"/>
    <mergeCell ref="B64:C64"/>
    <mergeCell ref="B65:C65"/>
    <mergeCell ref="A102:B103"/>
    <mergeCell ref="C105:D105"/>
    <mergeCell ref="B107:C107"/>
    <mergeCell ref="G107:H107"/>
    <mergeCell ref="C67:G67"/>
    <mergeCell ref="C69:H69"/>
    <mergeCell ref="C70:H70"/>
    <mergeCell ref="F74:G74"/>
  </mergeCells>
  <conditionalFormatting sqref="E36">
    <cfRule type="cellIs" dxfId="8" priority="1" operator="greaterThan">
      <formula>0.02</formula>
    </cfRule>
  </conditionalFormatting>
  <conditionalFormatting sqref="D36">
    <cfRule type="cellIs" dxfId="7" priority="2" operator="greaterThan">
      <formula>0.02</formula>
    </cfRule>
  </conditionalFormatting>
  <conditionalFormatting sqref="H58">
    <cfRule type="cellIs" dxfId="6" priority="3" operator="greaterThan">
      <formula>0.02</formula>
    </cfRule>
  </conditionalFormatting>
  <conditionalFormatting sqref="D89">
    <cfRule type="cellIs" dxfId="5" priority="4" operator="greaterThan">
      <formula>0.02</formula>
    </cfRule>
  </conditionalFormatting>
  <conditionalFormatting sqref="I24">
    <cfRule type="cellIs" dxfId="4" priority="5" operator="lessThanOrEqual">
      <formula>0.02</formula>
    </cfRule>
  </conditionalFormatting>
  <conditionalFormatting sqref="I24">
    <cfRule type="cellIs" dxfId="3" priority="6" operator="greaterThan">
      <formula>0.02</formula>
    </cfRule>
  </conditionalFormatting>
  <conditionalFormatting sqref="I77">
    <cfRule type="cellIs" dxfId="2" priority="7" operator="lessThanOrEqual">
      <formula>0.02</formula>
    </cfRule>
  </conditionalFormatting>
  <conditionalFormatting sqref="I77">
    <cfRule type="cellIs" dxfId="1" priority="8" operator="greaterThan">
      <formula>0.02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Acyclovir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2015-04-08T11:56:18Z</cp:lastPrinted>
  <dcterms:created xsi:type="dcterms:W3CDTF">2005-07-05T10:19:27Z</dcterms:created>
  <dcterms:modified xsi:type="dcterms:W3CDTF">2015-04-09T06:55:27Z</dcterms:modified>
  <cp:category/>
</cp:coreProperties>
</file>