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5" r:id="rId1"/>
    <sheet name="Uniformity" sheetId="3" r:id="rId2"/>
    <sheet name="Acyclovir" sheetId="2" r:id="rId3"/>
  </sheets>
  <externalReferences>
    <externalReference r:id="rId4"/>
  </externalReference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17" i="5" l="1"/>
  <c r="B39" i="5"/>
  <c r="E37" i="5"/>
  <c r="D37" i="5"/>
  <c r="C37" i="5"/>
  <c r="B37" i="5"/>
  <c r="B38" i="5" s="1"/>
  <c r="B28" i="5"/>
  <c r="B27" i="5"/>
  <c r="B26" i="5"/>
  <c r="B25" i="5"/>
  <c r="B22" i="5"/>
  <c r="B21" i="5"/>
  <c r="B20" i="5"/>
  <c r="B19" i="5"/>
  <c r="B18" i="5"/>
  <c r="D104" i="2" l="1"/>
  <c r="B57" i="2" l="1"/>
  <c r="C46" i="3"/>
  <c r="C49" i="3" s="1"/>
  <c r="C45" i="3"/>
  <c r="D41" i="3"/>
  <c r="D37" i="3"/>
  <c r="D33" i="3"/>
  <c r="D29" i="3"/>
  <c r="D25" i="3"/>
  <c r="C19" i="3"/>
  <c r="C120" i="2"/>
  <c r="B116" i="2"/>
  <c r="D100" i="2"/>
  <c r="B98" i="2"/>
  <c r="F97" i="2"/>
  <c r="D97" i="2"/>
  <c r="F95" i="2"/>
  <c r="D95" i="2"/>
  <c r="G94" i="2"/>
  <c r="E94" i="2"/>
  <c r="B87" i="2"/>
  <c r="B81" i="2"/>
  <c r="B83" i="2" s="1"/>
  <c r="B80" i="2"/>
  <c r="B79" i="2"/>
  <c r="C76" i="2"/>
  <c r="H71" i="2"/>
  <c r="G71" i="2"/>
  <c r="B68" i="2"/>
  <c r="H67" i="2"/>
  <c r="G67" i="2"/>
  <c r="H63" i="2"/>
  <c r="G63" i="2"/>
  <c r="C56" i="2"/>
  <c r="B55" i="2"/>
  <c r="B45" i="2"/>
  <c r="D48" i="2" s="1"/>
  <c r="F42" i="2"/>
  <c r="D42" i="2"/>
  <c r="B34" i="2"/>
  <c r="D44" i="2" s="1"/>
  <c r="B30" i="2"/>
  <c r="D49" i="2" l="1"/>
  <c r="F44" i="2"/>
  <c r="F45" i="2" s="1"/>
  <c r="G41" i="2" s="1"/>
  <c r="D45" i="2"/>
  <c r="E38" i="2" s="1"/>
  <c r="D101" i="2"/>
  <c r="I92" i="2"/>
  <c r="D98" i="2"/>
  <c r="F98" i="2"/>
  <c r="E39" i="2"/>
  <c r="B69" i="2"/>
  <c r="I39" i="2"/>
  <c r="D24" i="3"/>
  <c r="D28" i="3"/>
  <c r="D32" i="3"/>
  <c r="D36" i="3"/>
  <c r="D40" i="3"/>
  <c r="D49" i="3"/>
  <c r="C50" i="3"/>
  <c r="D26" i="3"/>
  <c r="D30" i="3"/>
  <c r="D34" i="3"/>
  <c r="D38" i="3"/>
  <c r="D42" i="3"/>
  <c r="B49" i="3"/>
  <c r="D50" i="3"/>
  <c r="D27" i="3"/>
  <c r="D31" i="3"/>
  <c r="D35" i="3"/>
  <c r="D39" i="3"/>
  <c r="D43" i="3"/>
  <c r="D46" i="2" l="1"/>
  <c r="E41" i="2"/>
  <c r="F46" i="2"/>
  <c r="G38" i="2"/>
  <c r="E40" i="2"/>
  <c r="G40" i="2"/>
  <c r="G39" i="2"/>
  <c r="G91" i="2"/>
  <c r="E91" i="2"/>
  <c r="D102" i="2"/>
  <c r="F99" i="2"/>
  <c r="G93" i="2"/>
  <c r="G92" i="2"/>
  <c r="D99" i="2"/>
  <c r="E93" i="2"/>
  <c r="E92" i="2"/>
  <c r="E42" i="2" l="1"/>
  <c r="G42" i="2"/>
  <c r="D52" i="2"/>
  <c r="D50" i="2"/>
  <c r="G70" i="2" s="1"/>
  <c r="H70" i="2" s="1"/>
  <c r="D103" i="2"/>
  <c r="G95" i="2"/>
  <c r="E95" i="2"/>
  <c r="G61" i="2" l="1"/>
  <c r="H61" i="2" s="1"/>
  <c r="G65" i="2"/>
  <c r="H65" i="2" s="1"/>
  <c r="G66" i="2"/>
  <c r="H66" i="2" s="1"/>
  <c r="G60" i="2"/>
  <c r="H60" i="2" s="1"/>
  <c r="G64" i="2"/>
  <c r="H64" i="2" s="1"/>
  <c r="G68" i="2"/>
  <c r="H68" i="2" s="1"/>
  <c r="G62" i="2"/>
  <c r="H62" i="2" s="1"/>
  <c r="D51" i="2"/>
  <c r="G69" i="2"/>
  <c r="H69" i="2" s="1"/>
  <c r="E111" i="2"/>
  <c r="F111" i="2" s="1"/>
  <c r="E108" i="2"/>
  <c r="F108" i="2" s="1"/>
  <c r="E110" i="2"/>
  <c r="F110" i="2" s="1"/>
  <c r="E113" i="2"/>
  <c r="F113" i="2" s="1"/>
  <c r="E109" i="2"/>
  <c r="F109" i="2" s="1"/>
  <c r="E112" i="2"/>
  <c r="F112" i="2" s="1"/>
  <c r="H72" i="2" l="1"/>
  <c r="G76" i="2" s="1"/>
  <c r="H74" i="2"/>
  <c r="F117" i="2"/>
  <c r="F115" i="2"/>
  <c r="G120" i="2" s="1"/>
  <c r="H73" i="2"/>
  <c r="F116" i="2" l="1"/>
</calcChain>
</file>

<file path=xl/sharedStrings.xml><?xml version="1.0" encoding="utf-8"?>
<sst xmlns="http://schemas.openxmlformats.org/spreadsheetml/2006/main" count="216" uniqueCount="124">
  <si>
    <t>Please enter the required information in the cells highlighted in green</t>
  </si>
  <si>
    <t>Analysis Report</t>
  </si>
  <si>
    <t>Sample Name:</t>
  </si>
  <si>
    <t>Acyclovir Tablets USP 200mg</t>
  </si>
  <si>
    <t>Laboratory Ref No:</t>
  </si>
  <si>
    <t>NDQD201502083</t>
  </si>
  <si>
    <t>Active Ingredient:</t>
  </si>
  <si>
    <t>Acyclovir Ph. Eur.</t>
  </si>
  <si>
    <t>Label Claim:</t>
  </si>
  <si>
    <t>Acyclovir Ph. Eur. 200mg</t>
  </si>
  <si>
    <t>Date Analysis Started:</t>
  </si>
  <si>
    <t>2015-02-13 07:21:16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</si>
  <si>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</si>
  <si>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</si>
  <si>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</si>
  <si>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</si>
  <si>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</si>
  <si>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</si>
  <si>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</si>
  <si>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</si>
  <si>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</si>
  <si>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</si>
  <si>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</si>
  <si>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</si>
  <si>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</si>
  <si>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</si>
  <si>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</si>
  <si>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</si>
  <si>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</si>
  <si>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</si>
  <si>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</si>
  <si>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</si>
  <si>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</si>
  <si>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</si>
  <si>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</si>
  <si>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</si>
  <si>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</si>
  <si>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</si>
  <si>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</si>
  <si>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</si>
  <si>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</si>
  <si>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</si>
  <si>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</si>
  <si>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</si>
  <si>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</si>
  <si>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</si>
  <si>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</si>
  <si>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</si>
  <si>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</si>
  <si>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</si>
  <si>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</si>
  <si>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</si>
  <si>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</si>
  <si>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</si>
  <si>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</si>
  <si>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</si>
  <si>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</si>
  <si>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</si>
  <si>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</si>
  <si>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</si>
  <si>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</si>
  <si>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</si>
  <si>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</si>
  <si>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</si>
  <si>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</si>
  <si>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</si>
  <si>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</si>
  <si>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</si>
  <si>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</si>
  <si>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</si>
  <si>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</si>
  <si>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</si>
  <si>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</si>
  <si>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</si>
  <si>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</si>
  <si>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</si>
  <si>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</si>
  <si>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</si>
  <si>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</si>
  <si>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</si>
  <si>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</si>
  <si>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</si>
  <si>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</si>
  <si>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</si>
  <si>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</si>
  <si>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</si>
  <si>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</si>
  <si>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</si>
  <si>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</si>
  <si>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</si>
  <si>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</si>
  <si>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</si>
  <si>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</si>
  <si>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</si>
  <si>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Name</t>
  </si>
  <si>
    <t>Date</t>
  </si>
  <si>
    <t>Signature</t>
  </si>
  <si>
    <t>Analysed by:</t>
  </si>
  <si>
    <t>Reviewed By: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</si>
  <si>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</si>
  <si>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</si>
  <si>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</si>
  <si>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</si>
  <si>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</si>
  <si>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</si>
  <si>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</si>
  <si>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Acyclovir</t>
  </si>
  <si>
    <t>WRS-A32-1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</si>
  <si>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</si>
  <si>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</si>
  <si>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</si>
  <si>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</si>
  <si>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</si>
  <si>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</si>
  <si>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</si>
  <si>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</si>
  <si>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</si>
  <si>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</si>
  <si>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</si>
  <si>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</si>
  <si>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</si>
  <si>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</si>
  <si>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</si>
  <si>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>The Assymetry of all peaks were below</t>
    </r>
    <r>
      <rPr>
        <b/>
        <sz val="14"/>
        <rFont val="Book Antiqua"/>
        <family val="1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</si>
</sst>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dd\-mmm\-yyyy"/>
    <numFmt numFmtId="165" formatCode="dd\-mmm\-yy"/>
    <numFmt numFmtId="166" formatCode="0.0000\ &quot;mg&quot;"/>
    <numFmt numFmtId="167" formatCode="0.000"/>
    <numFmt numFmtId="168" formatCode="0.0000"/>
    <numFmt numFmtId="169" formatCode="0.0\ &quot;mg&quot;"/>
    <numFmt numFmtId="170" formatCode="0.0%"/>
    <numFmt numFmtId="171" formatCode="0.00000"/>
    <numFmt numFmtId="172" formatCode="[$-409]d/mmm/yy;@"/>
    <numFmt numFmtId="173" formatCode="0.0"/>
  </numFmts>
  <fonts count="32" x14ac:knownFonts="1">
    <font>
      <sz val="10"/>
      <color rgb="FF000000"/>
      <name val="Arial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10"/>
      <color rgb="FF000000"/>
      <name val="Book Antiqua"/>
    </font>
    <font>
      <b/>
      <u/>
      <sz val="16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i/>
      <sz val="10"/>
      <color rgb="FF000000"/>
      <name val="Book Antiqua"/>
    </font>
    <font>
      <vertAlign val="superscript"/>
      <sz val="14"/>
      <color rgb="FF000000"/>
      <name val="Book Antiqua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4"/>
      <color rgb="FF000000"/>
      <name val="Book Antiqua"/>
      <family val="1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b/>
      <i/>
      <sz val="14"/>
      <name val="Book Antiqua"/>
      <family val="1"/>
    </font>
    <font>
      <b/>
      <u/>
      <sz val="16"/>
      <name val="Book Antiqua"/>
      <family val="1"/>
    </font>
    <font>
      <b/>
      <sz val="14"/>
      <name val="Book Antiqua"/>
      <family val="1"/>
    </font>
    <font>
      <sz val="14"/>
      <name val="Book Antiqua"/>
      <family val="1"/>
    </font>
    <font>
      <b/>
      <u/>
      <sz val="14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6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4" fillId="2" borderId="0"/>
    <xf numFmtId="9" fontId="24" fillId="2" borderId="0" applyFont="0" applyFill="0" applyBorder="0" applyAlignment="0" applyProtection="0"/>
    <xf numFmtId="0" fontId="22" fillId="2" borderId="0"/>
  </cellStyleXfs>
  <cellXfs count="341"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 applyProtection="1">
      <alignment horizontal="left"/>
      <protection locked="0"/>
    </xf>
    <xf numFmtId="0" fontId="4" fillId="2" borderId="0" xfId="0" applyFont="1" applyFill="1"/>
    <xf numFmtId="0" fontId="1" fillId="3" borderId="0" xfId="0" applyFont="1" applyFill="1" applyProtection="1">
      <protection locked="0"/>
    </xf>
    <xf numFmtId="164" fontId="4" fillId="3" borderId="0" xfId="0" applyNumberFormat="1" applyFont="1" applyFill="1" applyAlignment="1" applyProtection="1">
      <alignment horizontal="center"/>
      <protection locked="0"/>
    </xf>
    <xf numFmtId="165" fontId="1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6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2" fontId="3" fillId="3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vertical="center" wrapText="1"/>
    </xf>
    <xf numFmtId="0" fontId="9" fillId="2" borderId="0" xfId="0" applyFont="1" applyFill="1"/>
    <xf numFmtId="2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 vertical="center" wrapText="1"/>
    </xf>
    <xf numFmtId="166" fontId="2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3" fillId="3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right"/>
    </xf>
    <xf numFmtId="0" fontId="3" fillId="3" borderId="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3" borderId="10" xfId="0" applyFont="1" applyFill="1" applyBorder="1" applyAlignment="1" applyProtection="1">
      <alignment horizontal="center"/>
      <protection locked="0"/>
    </xf>
    <xf numFmtId="167" fontId="1" fillId="2" borderId="6" xfId="0" applyNumberFormat="1" applyFont="1" applyFill="1" applyBorder="1" applyAlignment="1">
      <alignment horizontal="center"/>
    </xf>
    <xf numFmtId="167" fontId="1" fillId="2" borderId="11" xfId="0" applyNumberFormat="1" applyFont="1" applyFill="1" applyBorder="1" applyAlignment="1">
      <alignment horizontal="center"/>
    </xf>
    <xf numFmtId="0" fontId="9" fillId="2" borderId="12" xfId="0" applyFont="1" applyFill="1" applyBorder="1"/>
    <xf numFmtId="0" fontId="1" fillId="2" borderId="4" xfId="0" applyFont="1" applyFill="1" applyBorder="1" applyAlignment="1">
      <alignment horizontal="center"/>
    </xf>
    <xf numFmtId="0" fontId="3" fillId="3" borderId="3" xfId="0" applyFont="1" applyFill="1" applyBorder="1" applyAlignment="1" applyProtection="1">
      <alignment horizontal="center"/>
      <protection locked="0"/>
    </xf>
    <xf numFmtId="167" fontId="1" fillId="2" borderId="13" xfId="0" applyNumberFormat="1" applyFont="1" applyFill="1" applyBorder="1" applyAlignment="1">
      <alignment horizontal="center"/>
    </xf>
    <xf numFmtId="167" fontId="1" fillId="2" borderId="14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2" borderId="15" xfId="0" applyFont="1" applyFill="1" applyBorder="1" applyAlignment="1">
      <alignment horizontal="center"/>
    </xf>
    <xf numFmtId="0" fontId="3" fillId="3" borderId="16" xfId="0" applyFont="1" applyFill="1" applyBorder="1" applyAlignment="1" applyProtection="1">
      <alignment horizontal="center"/>
      <protection locked="0"/>
    </xf>
    <xf numFmtId="167" fontId="1" fillId="2" borderId="17" xfId="0" applyNumberFormat="1" applyFont="1" applyFill="1" applyBorder="1" applyAlignment="1">
      <alignment horizontal="center"/>
    </xf>
    <xf numFmtId="167" fontId="1" fillId="2" borderId="18" xfId="0" applyNumberFormat="1" applyFont="1" applyFill="1" applyBorder="1" applyAlignment="1">
      <alignment horizontal="center"/>
    </xf>
    <xf numFmtId="0" fontId="1" fillId="2" borderId="19" xfId="0" applyFont="1" applyFill="1" applyBorder="1"/>
    <xf numFmtId="0" fontId="1" fillId="2" borderId="4" xfId="0" applyFont="1" applyFill="1" applyBorder="1" applyAlignment="1">
      <alignment horizontal="right"/>
    </xf>
    <xf numFmtId="1" fontId="2" fillId="4" borderId="20" xfId="0" applyNumberFormat="1" applyFont="1" applyFill="1" applyBorder="1" applyAlignment="1">
      <alignment horizontal="center"/>
    </xf>
    <xf numFmtId="167" fontId="2" fillId="4" borderId="21" xfId="0" applyNumberFormat="1" applyFont="1" applyFill="1" applyBorder="1" applyAlignment="1">
      <alignment horizontal="center"/>
    </xf>
    <xf numFmtId="167" fontId="2" fillId="4" borderId="2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" fillId="2" borderId="23" xfId="0" applyFont="1" applyFill="1" applyBorder="1" applyAlignment="1">
      <alignment horizontal="right"/>
    </xf>
    <xf numFmtId="0" fontId="3" fillId="3" borderId="24" xfId="0" applyFont="1" applyFill="1" applyBorder="1" applyAlignment="1" applyProtection="1">
      <alignment horizontal="center"/>
      <protection locked="0"/>
    </xf>
    <xf numFmtId="0" fontId="1" fillId="2" borderId="25" xfId="0" applyFont="1" applyFill="1" applyBorder="1" applyAlignment="1">
      <alignment horizontal="right"/>
    </xf>
    <xf numFmtId="2" fontId="1" fillId="4" borderId="26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2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68" fontId="1" fillId="4" borderId="26" xfId="0" applyNumberFormat="1" applyFont="1" applyFill="1" applyBorder="1" applyAlignment="1">
      <alignment horizontal="center"/>
    </xf>
    <xf numFmtId="168" fontId="1" fillId="2" borderId="0" xfId="0" applyNumberFormat="1" applyFont="1" applyFill="1" applyAlignment="1">
      <alignment horizontal="center"/>
    </xf>
    <xf numFmtId="168" fontId="1" fillId="4" borderId="27" xfId="0" applyNumberFormat="1" applyFont="1" applyFill="1" applyBorder="1" applyAlignment="1">
      <alignment horizontal="center"/>
    </xf>
    <xf numFmtId="0" fontId="1" fillId="2" borderId="28" xfId="0" applyFont="1" applyFill="1" applyBorder="1" applyAlignment="1">
      <alignment horizontal="right"/>
    </xf>
    <xf numFmtId="168" fontId="3" fillId="3" borderId="26" xfId="0" applyNumberFormat="1" applyFont="1" applyFill="1" applyBorder="1" applyAlignment="1" applyProtection="1">
      <alignment horizontal="center"/>
      <protection locked="0"/>
    </xf>
    <xf numFmtId="168" fontId="1" fillId="2" borderId="0" xfId="0" applyNumberFormat="1" applyFont="1" applyFill="1"/>
    <xf numFmtId="0" fontId="1" fillId="2" borderId="10" xfId="0" applyFont="1" applyFill="1" applyBorder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1" fillId="2" borderId="19" xfId="0" applyFont="1" applyFill="1" applyBorder="1" applyAlignment="1">
      <alignment horizontal="right"/>
    </xf>
    <xf numFmtId="2" fontId="1" fillId="4" borderId="19" xfId="0" applyNumberFormat="1" applyFont="1" applyFill="1" applyBorder="1" applyAlignment="1">
      <alignment horizontal="center"/>
    </xf>
    <xf numFmtId="167" fontId="2" fillId="5" borderId="12" xfId="0" applyNumberFormat="1" applyFont="1" applyFill="1" applyBorder="1" applyAlignment="1">
      <alignment horizontal="center"/>
    </xf>
    <xf numFmtId="167" fontId="1" fillId="2" borderId="0" xfId="0" applyNumberFormat="1" applyFont="1" applyFill="1" applyAlignment="1">
      <alignment horizontal="center"/>
    </xf>
    <xf numFmtId="10" fontId="1" fillId="4" borderId="26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right"/>
    </xf>
    <xf numFmtId="0" fontId="1" fillId="5" borderId="19" xfId="0" applyFont="1" applyFill="1" applyBorder="1" applyAlignment="1">
      <alignment horizontal="center"/>
    </xf>
    <xf numFmtId="0" fontId="5" fillId="2" borderId="0" xfId="0" applyFont="1" applyFill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69" fontId="3" fillId="3" borderId="0" xfId="0" applyNumberFormat="1" applyFont="1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3" fillId="3" borderId="1" xfId="0" applyFont="1" applyFill="1" applyBorder="1" applyAlignment="1" applyProtection="1">
      <alignment horizontal="center"/>
      <protection locked="0"/>
    </xf>
    <xf numFmtId="2" fontId="1" fillId="2" borderId="1" xfId="0" applyNumberFormat="1" applyFont="1" applyFill="1" applyBorder="1" applyAlignment="1">
      <alignment horizontal="center"/>
    </xf>
    <xf numFmtId="10" fontId="1" fillId="2" borderId="12" xfId="0" applyNumberFormat="1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10" fontId="1" fillId="2" borderId="30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 applyProtection="1">
      <alignment horizontal="center"/>
      <protection locked="0"/>
    </xf>
    <xf numFmtId="0" fontId="1" fillId="2" borderId="19" xfId="0" applyFont="1" applyFill="1" applyBorder="1" applyAlignment="1">
      <alignment horizontal="center"/>
    </xf>
    <xf numFmtId="0" fontId="3" fillId="3" borderId="29" xfId="0" applyFont="1" applyFill="1" applyBorder="1" applyAlignment="1" applyProtection="1">
      <alignment horizontal="center"/>
      <protection locked="0"/>
    </xf>
    <xf numFmtId="2" fontId="1" fillId="2" borderId="12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 vertical="center"/>
    </xf>
    <xf numFmtId="2" fontId="1" fillId="2" borderId="30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 vertical="center"/>
    </xf>
    <xf numFmtId="2" fontId="1" fillId="2" borderId="19" xfId="0" applyNumberFormat="1" applyFont="1" applyFill="1" applyBorder="1" applyAlignment="1">
      <alignment horizontal="center"/>
    </xf>
    <xf numFmtId="10" fontId="1" fillId="2" borderId="3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2" fontId="4" fillId="2" borderId="31" xfId="0" applyNumberFormat="1" applyFont="1" applyFill="1" applyBorder="1" applyAlignment="1">
      <alignment horizontal="center"/>
    </xf>
    <xf numFmtId="10" fontId="1" fillId="2" borderId="19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2" xfId="0" applyFont="1" applyFill="1" applyBorder="1" applyAlignment="1">
      <alignment horizontal="right"/>
    </xf>
    <xf numFmtId="10" fontId="3" fillId="5" borderId="15" xfId="0" applyNumberFormat="1" applyFont="1" applyFill="1" applyBorder="1" applyAlignment="1">
      <alignment horizontal="center"/>
    </xf>
    <xf numFmtId="0" fontId="1" fillId="2" borderId="26" xfId="0" applyFont="1" applyFill="1" applyBorder="1" applyAlignment="1">
      <alignment horizontal="right"/>
    </xf>
    <xf numFmtId="170" fontId="3" fillId="4" borderId="33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27" xfId="0" applyFont="1" applyFill="1" applyBorder="1" applyAlignment="1">
      <alignment horizontal="right"/>
    </xf>
    <xf numFmtId="0" fontId="3" fillId="5" borderId="34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70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0" fontId="2" fillId="2" borderId="35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67" fontId="3" fillId="3" borderId="16" xfId="0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right"/>
    </xf>
    <xf numFmtId="1" fontId="2" fillId="4" borderId="39" xfId="0" applyNumberFormat="1" applyFont="1" applyFill="1" applyBorder="1" applyAlignment="1">
      <alignment horizontal="center"/>
    </xf>
    <xf numFmtId="1" fontId="2" fillId="4" borderId="40" xfId="0" applyNumberFormat="1" applyFont="1" applyFill="1" applyBorder="1" applyAlignment="1">
      <alignment horizontal="center"/>
    </xf>
    <xf numFmtId="167" fontId="2" fillId="4" borderId="19" xfId="0" applyNumberFormat="1" applyFont="1" applyFill="1" applyBorder="1" applyAlignment="1">
      <alignment horizontal="center"/>
    </xf>
    <xf numFmtId="0" fontId="1" fillId="2" borderId="41" xfId="0" applyFont="1" applyFill="1" applyBorder="1" applyAlignment="1">
      <alignment horizontal="right"/>
    </xf>
    <xf numFmtId="0" fontId="3" fillId="3" borderId="42" xfId="0" applyFont="1" applyFill="1" applyBorder="1" applyAlignment="1" applyProtection="1">
      <alignment horizontal="center"/>
      <protection locked="0"/>
    </xf>
    <xf numFmtId="0" fontId="1" fillId="2" borderId="5" xfId="0" applyFont="1" applyFill="1" applyBorder="1" applyAlignment="1">
      <alignment horizontal="right"/>
    </xf>
    <xf numFmtId="2" fontId="1" fillId="4" borderId="7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5" borderId="7" xfId="0" applyNumberFormat="1" applyFont="1" applyFill="1" applyBorder="1" applyAlignment="1">
      <alignment horizontal="center"/>
    </xf>
    <xf numFmtId="168" fontId="1" fillId="4" borderId="7" xfId="0" applyNumberFormat="1" applyFont="1" applyFill="1" applyBorder="1" applyAlignment="1">
      <alignment horizontal="center"/>
    </xf>
    <xf numFmtId="0" fontId="11" fillId="2" borderId="0" xfId="0" applyFont="1" applyFill="1"/>
    <xf numFmtId="168" fontId="1" fillId="5" borderId="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" fillId="2" borderId="43" xfId="0" applyFont="1" applyFill="1" applyBorder="1" applyAlignment="1">
      <alignment horizontal="right"/>
    </xf>
    <xf numFmtId="2" fontId="1" fillId="5" borderId="1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1" fillId="2" borderId="24" xfId="0" applyFont="1" applyFill="1" applyBorder="1" applyAlignment="1">
      <alignment horizontal="right"/>
    </xf>
    <xf numFmtId="167" fontId="2" fillId="5" borderId="24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0" fontId="2" fillId="4" borderId="26" xfId="0" applyNumberFormat="1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1" fontId="3" fillId="3" borderId="13" xfId="0" applyNumberFormat="1" applyFont="1" applyFill="1" applyBorder="1" applyAlignment="1" applyProtection="1">
      <alignment horizontal="center"/>
      <protection locked="0"/>
    </xf>
    <xf numFmtId="2" fontId="1" fillId="2" borderId="6" xfId="0" applyNumberFormat="1" applyFont="1" applyFill="1" applyBorder="1" applyAlignment="1">
      <alignment horizontal="center"/>
    </xf>
    <xf numFmtId="10" fontId="1" fillId="2" borderId="11" xfId="0" applyNumberFormat="1" applyFont="1" applyFill="1" applyBorder="1" applyAlignment="1">
      <alignment horizontal="center"/>
    </xf>
    <xf numFmtId="2" fontId="1" fillId="2" borderId="13" xfId="0" applyNumberFormat="1" applyFont="1" applyFill="1" applyBorder="1" applyAlignment="1">
      <alignment horizontal="center"/>
    </xf>
    <xf numFmtId="10" fontId="1" fillId="2" borderId="14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" fontId="3" fillId="3" borderId="17" xfId="0" applyNumberFormat="1" applyFont="1" applyFill="1" applyBorder="1" applyAlignment="1" applyProtection="1">
      <alignment horizontal="center"/>
      <protection locked="0"/>
    </xf>
    <xf numFmtId="2" fontId="1" fillId="2" borderId="17" xfId="0" applyNumberFormat="1" applyFont="1" applyFill="1" applyBorder="1" applyAlignment="1">
      <alignment horizontal="center"/>
    </xf>
    <xf numFmtId="10" fontId="1" fillId="2" borderId="18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7" fontId="1" fillId="2" borderId="46" xfId="0" applyNumberFormat="1" applyFont="1" applyFill="1" applyBorder="1" applyAlignment="1">
      <alignment horizontal="right"/>
    </xf>
    <xf numFmtId="10" fontId="3" fillId="5" borderId="7" xfId="0" applyNumberFormat="1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7" xfId="0" applyFont="1" applyFill="1" applyBorder="1"/>
    <xf numFmtId="10" fontId="3" fillId="4" borderId="7" xfId="0" applyNumberFormat="1" applyFont="1" applyFill="1" applyBorder="1" applyAlignment="1">
      <alignment horizontal="center"/>
    </xf>
    <xf numFmtId="0" fontId="1" fillId="2" borderId="29" xfId="0" applyFont="1" applyFill="1" applyBorder="1"/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right"/>
    </xf>
    <xf numFmtId="0" fontId="3" fillId="5" borderId="27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left" vertical="center" wrapText="1"/>
    </xf>
    <xf numFmtId="0" fontId="1" fillId="2" borderId="50" xfId="0" applyFont="1" applyFill="1" applyBorder="1"/>
    <xf numFmtId="0" fontId="1" fillId="2" borderId="36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38" xfId="0" applyFont="1" applyFill="1" applyBorder="1"/>
    <xf numFmtId="0" fontId="1" fillId="2" borderId="38" xfId="0" applyFont="1" applyFill="1" applyBorder="1"/>
    <xf numFmtId="0" fontId="2" fillId="2" borderId="25" xfId="0" applyFont="1" applyFill="1" applyBorder="1"/>
    <xf numFmtId="0" fontId="1" fillId="2" borderId="25" xfId="0" applyFont="1" applyFill="1" applyBorder="1"/>
    <xf numFmtId="0" fontId="10" fillId="2" borderId="0" xfId="0" applyFont="1" applyFill="1" applyAlignment="1">
      <alignment horizontal="right" vertical="center" wrapText="1"/>
    </xf>
    <xf numFmtId="0" fontId="3" fillId="2" borderId="0" xfId="0" applyFont="1" applyFill="1" applyAlignment="1" applyProtection="1">
      <alignment horizontal="right"/>
      <protection locked="0"/>
    </xf>
    <xf numFmtId="0" fontId="11" fillId="2" borderId="0" xfId="0" applyFont="1" applyFill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1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2" fontId="14" fillId="2" borderId="0" xfId="0" applyNumberFormat="1" applyFont="1" applyFill="1" applyAlignment="1">
      <alignment horizontal="right"/>
    </xf>
    <xf numFmtId="171" fontId="15" fillId="2" borderId="0" xfId="0" applyNumberFormat="1" applyFont="1" applyFill="1"/>
    <xf numFmtId="2" fontId="14" fillId="2" borderId="0" xfId="0" applyNumberFormat="1" applyFont="1" applyFill="1"/>
    <xf numFmtId="0" fontId="16" fillId="2" borderId="0" xfId="0" applyFont="1" applyFill="1" applyAlignment="1">
      <alignment horizontal="left"/>
    </xf>
    <xf numFmtId="0" fontId="13" fillId="2" borderId="0" xfId="0" applyFont="1" applyFill="1"/>
    <xf numFmtId="0" fontId="13" fillId="2" borderId="0" xfId="0" applyFont="1" applyFill="1"/>
    <xf numFmtId="0" fontId="17" fillId="2" borderId="0" xfId="0" applyFont="1" applyFill="1" applyAlignment="1">
      <alignment horizontal="right"/>
    </xf>
    <xf numFmtId="0" fontId="13" fillId="2" borderId="50" xfId="0" applyFont="1" applyFill="1" applyBorder="1"/>
    <xf numFmtId="0" fontId="13" fillId="2" borderId="0" xfId="0" applyFont="1" applyFill="1" applyAlignment="1">
      <alignment horizontal="center"/>
    </xf>
    <xf numFmtId="10" fontId="13" fillId="2" borderId="50" xfId="0" applyNumberFormat="1" applyFont="1" applyFill="1" applyBorder="1"/>
    <xf numFmtId="0" fontId="18" fillId="2" borderId="0" xfId="0" applyFont="1" applyFill="1"/>
    <xf numFmtId="0" fontId="17" fillId="2" borderId="36" xfId="0" applyFont="1" applyFill="1" applyBorder="1"/>
    <xf numFmtId="0" fontId="17" fillId="2" borderId="36" xfId="0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0" fontId="17" fillId="2" borderId="0" xfId="0" applyFont="1" applyFill="1" applyAlignment="1">
      <alignment horizontal="right"/>
    </xf>
    <xf numFmtId="0" fontId="13" fillId="2" borderId="38" xfId="0" applyFont="1" applyFill="1" applyBorder="1"/>
    <xf numFmtId="0" fontId="13" fillId="2" borderId="0" xfId="0" applyFont="1" applyFill="1"/>
    <xf numFmtId="0" fontId="13" fillId="2" borderId="38" xfId="0" applyFont="1" applyFill="1" applyBorder="1"/>
    <xf numFmtId="0" fontId="17" fillId="2" borderId="25" xfId="0" applyFont="1" applyFill="1" applyBorder="1"/>
    <xf numFmtId="0" fontId="17" fillId="2" borderId="0" xfId="0" applyFont="1" applyFill="1"/>
    <xf numFmtId="0" fontId="13" fillId="2" borderId="25" xfId="0" applyFont="1" applyFill="1" applyBorder="1"/>
    <xf numFmtId="172" fontId="13" fillId="2" borderId="0" xfId="0" applyNumberFormat="1" applyFont="1" applyFill="1"/>
    <xf numFmtId="168" fontId="13" fillId="2" borderId="0" xfId="0" applyNumberFormat="1" applyFont="1" applyFill="1" applyAlignment="1">
      <alignment horizontal="center"/>
    </xf>
    <xf numFmtId="2" fontId="17" fillId="2" borderId="0" xfId="0" applyNumberFormat="1" applyFont="1" applyFill="1"/>
    <xf numFmtId="10" fontId="11" fillId="2" borderId="0" xfId="0" applyNumberFormat="1" applyFont="1" applyFill="1"/>
    <xf numFmtId="2" fontId="17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right" vertical="center"/>
    </xf>
    <xf numFmtId="168" fontId="13" fillId="2" borderId="8" xfId="0" applyNumberFormat="1" applyFont="1" applyFill="1" applyBorder="1" applyAlignment="1">
      <alignment horizontal="center" vertical="center"/>
    </xf>
    <xf numFmtId="171" fontId="17" fillId="2" borderId="8" xfId="0" applyNumberFormat="1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wrapText="1"/>
    </xf>
    <xf numFmtId="171" fontId="17" fillId="2" borderId="8" xfId="0" applyNumberFormat="1" applyFont="1" applyFill="1" applyBorder="1" applyAlignment="1">
      <alignment horizontal="center" wrapText="1"/>
    </xf>
    <xf numFmtId="10" fontId="13" fillId="2" borderId="12" xfId="0" applyNumberFormat="1" applyFont="1" applyFill="1" applyBorder="1" applyAlignment="1">
      <alignment horizontal="center"/>
    </xf>
    <xf numFmtId="10" fontId="13" fillId="2" borderId="30" xfId="0" applyNumberFormat="1" applyFont="1" applyFill="1" applyBorder="1" applyAlignment="1">
      <alignment horizontal="center"/>
    </xf>
    <xf numFmtId="10" fontId="13" fillId="2" borderId="19" xfId="0" applyNumberFormat="1" applyFont="1" applyFill="1" applyBorder="1" applyAlignment="1">
      <alignment horizontal="center"/>
    </xf>
    <xf numFmtId="0" fontId="16" fillId="2" borderId="0" xfId="0" applyFont="1" applyFill="1"/>
    <xf numFmtId="0" fontId="19" fillId="2" borderId="0" xfId="0" applyFont="1" applyFill="1" applyAlignment="1">
      <alignment wrapText="1"/>
    </xf>
    <xf numFmtId="0" fontId="17" fillId="2" borderId="8" xfId="0" applyFont="1" applyFill="1" applyBorder="1" applyAlignment="1">
      <alignment horizontal="center" vertical="center"/>
    </xf>
    <xf numFmtId="170" fontId="17" fillId="2" borderId="24" xfId="0" applyNumberFormat="1" applyFont="1" applyFill="1" applyBorder="1" applyAlignment="1">
      <alignment horizontal="center"/>
    </xf>
    <xf numFmtId="170" fontId="17" fillId="2" borderId="27" xfId="0" applyNumberFormat="1" applyFont="1" applyFill="1" applyBorder="1" applyAlignment="1">
      <alignment horizontal="center"/>
    </xf>
    <xf numFmtId="2" fontId="13" fillId="3" borderId="30" xfId="0" applyNumberFormat="1" applyFont="1" applyFill="1" applyBorder="1" applyProtection="1">
      <protection locked="0"/>
    </xf>
    <xf numFmtId="2" fontId="13" fillId="3" borderId="19" xfId="0" applyNumberFormat="1" applyFont="1" applyFill="1" applyBorder="1" applyProtection="1">
      <protection locked="0"/>
    </xf>
    <xf numFmtId="172" fontId="13" fillId="2" borderId="0" xfId="0" applyNumberFormat="1" applyFont="1" applyFill="1" applyAlignment="1">
      <alignment horizontal="center"/>
    </xf>
    <xf numFmtId="168" fontId="17" fillId="2" borderId="12" xfId="0" applyNumberFormat="1" applyFont="1" applyFill="1" applyBorder="1" applyAlignment="1">
      <alignment horizontal="center" vertical="center"/>
    </xf>
    <xf numFmtId="168" fontId="17" fillId="2" borderId="19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9" fillId="2" borderId="51" xfId="0" applyFont="1" applyFill="1" applyBorder="1" applyAlignment="1">
      <alignment horizontal="center" wrapText="1"/>
    </xf>
    <xf numFmtId="0" fontId="19" fillId="2" borderId="52" xfId="0" applyFont="1" applyFill="1" applyBorder="1" applyAlignment="1">
      <alignment horizontal="center" wrapText="1"/>
    </xf>
    <xf numFmtId="0" fontId="19" fillId="2" borderId="53" xfId="0" applyFont="1" applyFill="1" applyBorder="1" applyAlignment="1">
      <alignment horizontal="center" wrapText="1"/>
    </xf>
    <xf numFmtId="171" fontId="15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right"/>
    </xf>
    <xf numFmtId="0" fontId="10" fillId="2" borderId="1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29" xfId="0" applyFont="1" applyFill="1" applyBorder="1" applyAlignment="1">
      <alignment horizontal="left" vertical="center" wrapText="1"/>
    </xf>
    <xf numFmtId="0" fontId="10" fillId="2" borderId="3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10" fillId="2" borderId="51" xfId="0" applyFont="1" applyFill="1" applyBorder="1" applyAlignment="1">
      <alignment horizontal="justify" vertical="center" wrapText="1"/>
    </xf>
    <xf numFmtId="0" fontId="10" fillId="2" borderId="52" xfId="0" applyFont="1" applyFill="1" applyBorder="1" applyAlignment="1">
      <alignment horizontal="justify" vertical="center" wrapText="1"/>
    </xf>
    <xf numFmtId="0" fontId="10" fillId="2" borderId="53" xfId="0" applyFont="1" applyFill="1" applyBorder="1" applyAlignment="1">
      <alignment horizontal="justify" vertical="center" wrapText="1"/>
    </xf>
    <xf numFmtId="0" fontId="10" fillId="2" borderId="51" xfId="0" applyFont="1" applyFill="1" applyBorder="1" applyAlignment="1">
      <alignment horizontal="left" vertical="center" wrapText="1"/>
    </xf>
    <xf numFmtId="0" fontId="10" fillId="2" borderId="52" xfId="0" applyFont="1" applyFill="1" applyBorder="1" applyAlignment="1">
      <alignment horizontal="left" vertical="center" wrapText="1"/>
    </xf>
    <xf numFmtId="0" fontId="10" fillId="2" borderId="5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/>
    </xf>
    <xf numFmtId="0" fontId="2" fillId="2" borderId="54" xfId="0" applyFont="1" applyFill="1" applyBorder="1" applyAlignment="1">
      <alignment horizontal="center"/>
    </xf>
    <xf numFmtId="10" fontId="6" fillId="2" borderId="30" xfId="0" applyNumberFormat="1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left" vertical="center" wrapText="1"/>
    </xf>
    <xf numFmtId="0" fontId="10" fillId="2" borderId="50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 applyProtection="1">
      <alignment horizontal="center" vertical="center"/>
      <protection locked="0"/>
    </xf>
    <xf numFmtId="2" fontId="3" fillId="3" borderId="30" xfId="0" applyNumberFormat="1" applyFont="1" applyFill="1" applyBorder="1" applyAlignment="1" applyProtection="1">
      <alignment horizontal="center" vertical="center"/>
      <protection locked="0"/>
    </xf>
    <xf numFmtId="2" fontId="3" fillId="3" borderId="19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 wrapText="1"/>
    </xf>
    <xf numFmtId="0" fontId="3" fillId="3" borderId="0" xfId="0" applyFont="1" applyFill="1" applyAlignment="1" applyProtection="1">
      <alignment horizontal="left"/>
      <protection locked="0"/>
    </xf>
    <xf numFmtId="0" fontId="2" fillId="2" borderId="50" xfId="0" applyFont="1" applyFill="1" applyBorder="1" applyAlignment="1">
      <alignment horizontal="center" vertical="center"/>
    </xf>
    <xf numFmtId="0" fontId="4" fillId="3" borderId="0" xfId="0" applyFont="1" applyFill="1" applyAlignment="1" applyProtection="1">
      <alignment horizontal="left"/>
      <protection locked="0"/>
    </xf>
    <xf numFmtId="0" fontId="2" fillId="2" borderId="23" xfId="0" applyFont="1" applyFill="1" applyBorder="1" applyAlignment="1">
      <alignment horizontal="center"/>
    </xf>
    <xf numFmtId="0" fontId="3" fillId="3" borderId="0" xfId="0" applyFont="1" applyFill="1" applyAlignment="1" applyProtection="1">
      <alignment horizontal="left" wrapText="1"/>
      <protection locked="0"/>
    </xf>
    <xf numFmtId="0" fontId="10" fillId="2" borderId="51" xfId="0" applyFont="1" applyFill="1" applyBorder="1" applyAlignment="1">
      <alignment horizontal="center"/>
    </xf>
    <xf numFmtId="0" fontId="10" fillId="2" borderId="52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 vertical="center"/>
    </xf>
    <xf numFmtId="0" fontId="4" fillId="3" borderId="0" xfId="0" applyFont="1" applyFill="1" applyAlignment="1" applyProtection="1">
      <alignment horizontal="left" wrapText="1"/>
      <protection locked="0"/>
    </xf>
    <xf numFmtId="0" fontId="21" fillId="3" borderId="0" xfId="0" applyFont="1" applyFill="1" applyAlignment="1" applyProtection="1">
      <alignment horizontal="left"/>
      <protection locked="0"/>
    </xf>
    <xf numFmtId="164" fontId="21" fillId="3" borderId="0" xfId="0" applyNumberFormat="1" applyFont="1" applyFill="1" applyAlignment="1" applyProtection="1">
      <alignment horizontal="center"/>
      <protection locked="0"/>
    </xf>
    <xf numFmtId="173" fontId="23" fillId="5" borderId="27" xfId="0" applyNumberFormat="1" applyFont="1" applyFill="1" applyBorder="1" applyAlignment="1">
      <alignment horizontal="center"/>
    </xf>
    <xf numFmtId="0" fontId="25" fillId="2" borderId="0" xfId="1" applyFont="1"/>
    <xf numFmtId="0" fontId="25" fillId="6" borderId="0" xfId="1" applyFont="1" applyFill="1" applyProtection="1">
      <protection locked="0"/>
    </xf>
    <xf numFmtId="0" fontId="25" fillId="2" borderId="0" xfId="1" applyFont="1" applyBorder="1"/>
    <xf numFmtId="0" fontId="26" fillId="2" borderId="0" xfId="1" applyFont="1"/>
    <xf numFmtId="0" fontId="25" fillId="2" borderId="0" xfId="1" applyFont="1" applyAlignment="1">
      <alignment horizontal="right"/>
    </xf>
    <xf numFmtId="0" fontId="25" fillId="2" borderId="0" xfId="1" applyFont="1" applyFill="1" applyBorder="1" applyAlignment="1">
      <alignment horizontal="right"/>
    </xf>
    <xf numFmtId="0" fontId="27" fillId="2" borderId="55" xfId="1" applyFont="1" applyBorder="1" applyAlignment="1">
      <alignment horizontal="center"/>
    </xf>
    <xf numFmtId="0" fontId="27" fillId="2" borderId="56" xfId="1" applyFont="1" applyBorder="1" applyAlignment="1">
      <alignment horizontal="center"/>
    </xf>
    <xf numFmtId="0" fontId="27" fillId="2" borderId="57" xfId="1" applyFont="1" applyBorder="1" applyAlignment="1">
      <alignment horizontal="center"/>
    </xf>
    <xf numFmtId="0" fontId="27" fillId="2" borderId="0" xfId="1" applyFont="1" applyBorder="1" applyAlignment="1"/>
    <xf numFmtId="0" fontId="28" fillId="2" borderId="58" xfId="1" quotePrefix="1" applyFont="1" applyBorder="1" applyAlignment="1">
      <alignment horizontal="center"/>
    </xf>
    <xf numFmtId="0" fontId="29" fillId="2" borderId="0" xfId="1" applyFont="1" applyAlignment="1">
      <alignment horizontal="right"/>
    </xf>
    <xf numFmtId="0" fontId="30" fillId="2" borderId="0" xfId="1" applyFont="1" applyBorder="1" applyAlignment="1">
      <alignment horizontal="center"/>
    </xf>
    <xf numFmtId="0" fontId="27" fillId="2" borderId="0" xfId="1" applyFont="1" applyBorder="1" applyAlignment="1">
      <alignment horizontal="center"/>
    </xf>
    <xf numFmtId="172" fontId="30" fillId="2" borderId="0" xfId="1" applyNumberFormat="1" applyFont="1" applyBorder="1" applyAlignment="1">
      <alignment horizontal="center"/>
    </xf>
    <xf numFmtId="0" fontId="31" fillId="2" borderId="0" xfId="1" applyFont="1"/>
    <xf numFmtId="0" fontId="31" fillId="2" borderId="0" xfId="1" applyFont="1" applyAlignment="1">
      <alignment horizontal="left"/>
    </xf>
    <xf numFmtId="0" fontId="30" fillId="2" borderId="0" xfId="1" applyFont="1"/>
    <xf numFmtId="0" fontId="29" fillId="2" borderId="0" xfId="1" applyFont="1"/>
    <xf numFmtId="0" fontId="29" fillId="2" borderId="0" xfId="1" applyFont="1" applyAlignment="1">
      <alignment horizontal="left"/>
    </xf>
    <xf numFmtId="2" fontId="29" fillId="2" borderId="0" xfId="1" applyNumberFormat="1" applyFont="1" applyAlignment="1">
      <alignment horizontal="center"/>
    </xf>
    <xf numFmtId="0" fontId="29" fillId="2" borderId="0" xfId="1" quotePrefix="1" applyFont="1" applyAlignment="1">
      <alignment horizontal="left"/>
    </xf>
    <xf numFmtId="171" fontId="29" fillId="2" borderId="0" xfId="1" applyNumberFormat="1" applyFont="1" applyAlignment="1">
      <alignment horizontal="center"/>
    </xf>
    <xf numFmtId="0" fontId="29" fillId="2" borderId="59" xfId="1" applyFont="1" applyBorder="1" applyAlignment="1">
      <alignment horizontal="center"/>
    </xf>
    <xf numFmtId="0" fontId="29" fillId="2" borderId="60" xfId="1" quotePrefix="1" applyFont="1" applyBorder="1" applyAlignment="1">
      <alignment horizontal="center"/>
    </xf>
    <xf numFmtId="0" fontId="29" fillId="2" borderId="59" xfId="1" quotePrefix="1" applyFont="1" applyBorder="1" applyAlignment="1">
      <alignment horizontal="center"/>
    </xf>
    <xf numFmtId="0" fontId="30" fillId="2" borderId="61" xfId="1" applyFont="1" applyBorder="1" applyAlignment="1">
      <alignment horizontal="center"/>
    </xf>
    <xf numFmtId="0" fontId="30" fillId="6" borderId="61" xfId="1" applyFont="1" applyFill="1" applyBorder="1" applyAlignment="1" applyProtection="1">
      <alignment horizontal="center"/>
      <protection locked="0"/>
    </xf>
    <xf numFmtId="2" fontId="30" fillId="6" borderId="61" xfId="1" applyNumberFormat="1" applyFont="1" applyFill="1" applyBorder="1" applyAlignment="1" applyProtection="1">
      <alignment horizontal="center"/>
      <protection locked="0"/>
    </xf>
    <xf numFmtId="2" fontId="30" fillId="6" borderId="62" xfId="1" applyNumberFormat="1" applyFont="1" applyFill="1" applyBorder="1" applyAlignment="1" applyProtection="1">
      <alignment horizontal="center"/>
      <protection locked="0"/>
    </xf>
    <xf numFmtId="0" fontId="30" fillId="6" borderId="63" xfId="1" applyFont="1" applyFill="1" applyBorder="1" applyAlignment="1" applyProtection="1">
      <alignment horizontal="center"/>
      <protection locked="0"/>
    </xf>
    <xf numFmtId="2" fontId="30" fillId="6" borderId="63" xfId="1" applyNumberFormat="1" applyFont="1" applyFill="1" applyBorder="1" applyAlignment="1" applyProtection="1">
      <alignment horizontal="center"/>
      <protection locked="0"/>
    </xf>
    <xf numFmtId="0" fontId="30" fillId="2" borderId="62" xfId="1" applyFont="1" applyBorder="1"/>
    <xf numFmtId="1" fontId="29" fillId="7" borderId="60" xfId="1" applyNumberFormat="1" applyFont="1" applyFill="1" applyBorder="1" applyAlignment="1">
      <alignment horizontal="center"/>
    </xf>
    <xf numFmtId="1" fontId="29" fillId="7" borderId="59" xfId="1" applyNumberFormat="1" applyFont="1" applyFill="1" applyBorder="1" applyAlignment="1">
      <alignment horizontal="center"/>
    </xf>
    <xf numFmtId="2" fontId="29" fillId="7" borderId="59" xfId="1" applyNumberFormat="1" applyFont="1" applyFill="1" applyBorder="1" applyAlignment="1">
      <alignment horizontal="center"/>
    </xf>
    <xf numFmtId="0" fontId="30" fillId="2" borderId="61" xfId="1" applyFont="1" applyBorder="1"/>
    <xf numFmtId="10" fontId="29" fillId="8" borderId="59" xfId="1" applyNumberFormat="1" applyFont="1" applyFill="1" applyBorder="1" applyAlignment="1">
      <alignment horizontal="center"/>
    </xf>
    <xf numFmtId="170" fontId="29" fillId="2" borderId="0" xfId="1" applyNumberFormat="1" applyFont="1" applyFill="1" applyBorder="1" applyAlignment="1">
      <alignment horizontal="center"/>
    </xf>
    <xf numFmtId="0" fontId="30" fillId="2" borderId="64" xfId="1" applyFont="1" applyBorder="1"/>
    <xf numFmtId="0" fontId="30" fillId="2" borderId="63" xfId="1" applyFont="1" applyBorder="1"/>
    <xf numFmtId="0" fontId="29" fillId="7" borderId="59" xfId="1" applyFont="1" applyFill="1" applyBorder="1" applyAlignment="1">
      <alignment horizontal="center"/>
    </xf>
    <xf numFmtId="0" fontId="29" fillId="2" borderId="65" xfId="1" applyFont="1" applyFill="1" applyBorder="1" applyAlignment="1">
      <alignment horizontal="center"/>
    </xf>
    <xf numFmtId="0" fontId="30" fillId="2" borderId="65" xfId="1" applyFont="1" applyBorder="1"/>
    <xf numFmtId="0" fontId="30" fillId="2" borderId="66" xfId="1" applyFont="1" applyBorder="1"/>
    <xf numFmtId="0" fontId="30" fillId="2" borderId="0" xfId="1" applyFont="1" applyBorder="1"/>
    <xf numFmtId="0" fontId="30" fillId="2" borderId="0" xfId="1" quotePrefix="1" applyFont="1" applyAlignment="1" applyProtection="1">
      <alignment horizontal="left"/>
      <protection locked="0"/>
    </xf>
    <xf numFmtId="0" fontId="30" fillId="2" borderId="0" xfId="1" applyFont="1" applyProtection="1">
      <protection locked="0"/>
    </xf>
    <xf numFmtId="0" fontId="30" fillId="2" borderId="0" xfId="1" applyFont="1" applyBorder="1" applyProtection="1">
      <protection locked="0"/>
    </xf>
    <xf numFmtId="0" fontId="30" fillId="2" borderId="0" xfId="1" applyFont="1" applyAlignment="1" applyProtection="1">
      <alignment horizontal="left"/>
      <protection locked="0"/>
    </xf>
    <xf numFmtId="0" fontId="25" fillId="2" borderId="67" xfId="1" applyFont="1" applyBorder="1"/>
    <xf numFmtId="0" fontId="25" fillId="2" borderId="0" xfId="1" applyFont="1" applyAlignment="1">
      <alignment horizontal="center"/>
    </xf>
    <xf numFmtId="10" fontId="25" fillId="2" borderId="67" xfId="2" applyNumberFormat="1" applyFont="1" applyBorder="1"/>
    <xf numFmtId="0" fontId="24" fillId="2" borderId="0" xfId="1"/>
    <xf numFmtId="0" fontId="29" fillId="2" borderId="58" xfId="1" applyFont="1" applyBorder="1" applyAlignment="1"/>
    <xf numFmtId="0" fontId="29" fillId="2" borderId="58" xfId="1" applyFont="1" applyBorder="1" applyAlignment="1">
      <alignment horizontal="center"/>
    </xf>
    <xf numFmtId="0" fontId="30" fillId="2" borderId="58" xfId="1" applyFont="1" applyBorder="1" applyAlignment="1">
      <alignment horizontal="center"/>
    </xf>
    <xf numFmtId="0" fontId="29" fillId="2" borderId="0" xfId="1" applyFont="1" applyBorder="1" applyAlignment="1">
      <alignment horizontal="right"/>
    </xf>
    <xf numFmtId="0" fontId="25" fillId="2" borderId="65" xfId="1" quotePrefix="1" applyFont="1" applyBorder="1" applyAlignment="1"/>
    <xf numFmtId="0" fontId="25" fillId="2" borderId="0" xfId="1" quotePrefix="1" applyFont="1" applyBorder="1" applyAlignment="1"/>
    <xf numFmtId="0" fontId="25" fillId="2" borderId="65" xfId="1" applyFont="1" applyBorder="1" applyAlignment="1"/>
    <xf numFmtId="0" fontId="26" fillId="2" borderId="68" xfId="1" applyFont="1" applyBorder="1" applyAlignment="1"/>
    <xf numFmtId="0" fontId="26" fillId="2" borderId="0" xfId="1" applyFont="1" applyBorder="1" applyAlignment="1"/>
    <xf numFmtId="0" fontId="25" fillId="2" borderId="68" xfId="1" applyFont="1" applyBorder="1" applyAlignment="1"/>
    <xf numFmtId="0" fontId="22" fillId="2" borderId="0" xfId="3" applyFill="1"/>
  </cellXfs>
  <cellStyles count="4">
    <cellStyle name="Normal" xfId="0" builtinId="0"/>
    <cellStyle name="Normal 2" xfId="1"/>
    <cellStyle name="Normal 3" xfId="3"/>
    <cellStyle name="Percent 2" xfId="2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1981200</xdr:colOff>
      <xdr:row>13</xdr:row>
      <xdr:rowOff>142875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22997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208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cyclovir"/>
    </sheetNames>
    <sheetDataSet>
      <sheetData sheetId="0"/>
      <sheetData sheetId="1"/>
      <sheetData sheetId="2">
        <row r="4">
          <cell r="B4" t="str">
            <v>NDQD201502082</v>
          </cell>
        </row>
        <row r="5">
          <cell r="B5" t="str">
            <v>Acyclovir Ph. Eur.</v>
          </cell>
        </row>
        <row r="6">
          <cell r="B6" t="str">
            <v>Acyclovir Ph. Eur. 400mg</v>
          </cell>
        </row>
        <row r="7">
          <cell r="B7">
            <v>42089</v>
          </cell>
        </row>
        <row r="8">
          <cell r="B8">
            <v>42102</v>
          </cell>
        </row>
        <row r="11">
          <cell r="B11" t="str">
            <v>Acyclovir</v>
          </cell>
        </row>
        <row r="12">
          <cell r="B12" t="str">
            <v>WRS-A32-1</v>
          </cell>
        </row>
        <row r="13">
          <cell r="B13">
            <v>99.7</v>
          </cell>
        </row>
        <row r="32">
          <cell r="D32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34" workbookViewId="0">
      <selection activeCell="D20" sqref="D20"/>
    </sheetView>
  </sheetViews>
  <sheetFormatPr defaultRowHeight="12.75" x14ac:dyDescent="0.2"/>
  <cols>
    <col min="1" max="1" width="35.140625" style="340" bestFit="1" customWidth="1"/>
    <col min="2" max="2" width="41.42578125" style="340" customWidth="1"/>
    <col min="3" max="3" width="31.85546875" style="340" customWidth="1"/>
    <col min="4" max="5" width="30.28515625" style="340" bestFit="1" customWidth="1"/>
    <col min="6" max="6" width="23.140625" style="340" customWidth="1"/>
    <col min="7" max="7" width="28.42578125" style="340" customWidth="1"/>
    <col min="8" max="8" width="21.5703125" style="340" customWidth="1"/>
    <col min="9" max="16384" width="9.140625" style="340"/>
  </cols>
  <sheetData>
    <row r="1" spans="1:10" s="276" customFormat="1" ht="13.5" x14ac:dyDescent="0.25"/>
    <row r="2" spans="1:10" s="276" customFormat="1" ht="13.5" x14ac:dyDescent="0.25"/>
    <row r="3" spans="1:10" s="276" customFormat="1" ht="13.5" x14ac:dyDescent="0.25">
      <c r="A3" s="277"/>
      <c r="B3" s="277"/>
      <c r="C3" s="277"/>
    </row>
    <row r="4" spans="1:10" s="276" customFormat="1" ht="13.5" x14ac:dyDescent="0.25">
      <c r="B4" s="277"/>
      <c r="C4" s="277"/>
    </row>
    <row r="5" spans="1:10" s="276" customFormat="1" ht="13.5" x14ac:dyDescent="0.25">
      <c r="B5" s="277"/>
      <c r="C5" s="277"/>
    </row>
    <row r="6" spans="1:10" s="276" customFormat="1" ht="13.5" x14ac:dyDescent="0.25"/>
    <row r="7" spans="1:10" s="276" customFormat="1" ht="13.5" x14ac:dyDescent="0.25"/>
    <row r="8" spans="1:10" s="276" customFormat="1" ht="13.5" x14ac:dyDescent="0.25"/>
    <row r="9" spans="1:10" s="276" customFormat="1" ht="13.5" x14ac:dyDescent="0.25"/>
    <row r="10" spans="1:10" s="276" customFormat="1" ht="13.5" x14ac:dyDescent="0.25"/>
    <row r="11" spans="1:10" s="276" customFormat="1" ht="13.5" x14ac:dyDescent="0.25"/>
    <row r="12" spans="1:10" s="276" customFormat="1" ht="13.5" x14ac:dyDescent="0.25"/>
    <row r="13" spans="1:10" s="276" customFormat="1" ht="13.5" x14ac:dyDescent="0.25">
      <c r="F13" s="278"/>
      <c r="G13" s="278"/>
      <c r="H13" s="278"/>
      <c r="I13" s="278"/>
      <c r="J13" s="278"/>
    </row>
    <row r="14" spans="1:10" s="276" customFormat="1" ht="15.75" thickBot="1" x14ac:dyDescent="0.35">
      <c r="A14" s="279"/>
      <c r="B14" s="278"/>
      <c r="C14" s="280"/>
      <c r="D14" s="278"/>
      <c r="F14" s="281"/>
      <c r="G14" s="278"/>
      <c r="H14" s="278"/>
      <c r="I14" s="278"/>
      <c r="J14" s="278"/>
    </row>
    <row r="15" spans="1:10" s="276" customFormat="1" ht="19.5" thickBot="1" x14ac:dyDescent="0.35">
      <c r="A15" s="282" t="s">
        <v>0</v>
      </c>
      <c r="B15" s="283"/>
      <c r="C15" s="283"/>
      <c r="D15" s="283"/>
      <c r="E15" s="283"/>
      <c r="F15" s="284"/>
      <c r="G15" s="285"/>
      <c r="H15" s="285"/>
      <c r="I15" s="278"/>
      <c r="J15" s="278"/>
    </row>
    <row r="16" spans="1:10" s="278" customFormat="1" ht="20.25" x14ac:dyDescent="0.3">
      <c r="A16" s="286" t="s">
        <v>109</v>
      </c>
      <c r="B16" s="286"/>
      <c r="C16" s="286"/>
      <c r="D16" s="286"/>
      <c r="E16" s="286"/>
      <c r="F16" s="286"/>
      <c r="G16" s="285"/>
      <c r="H16" s="285"/>
    </row>
    <row r="17" spans="1:10" s="278" customFormat="1" ht="18.75" x14ac:dyDescent="0.3">
      <c r="A17" s="287" t="s">
        <v>2</v>
      </c>
      <c r="B17" s="288" t="str">
        <f>Acyclovir!B18</f>
        <v>Acyclovir Tablets USP 200mg</v>
      </c>
      <c r="C17" s="289"/>
      <c r="D17" s="289"/>
      <c r="E17" s="289"/>
      <c r="F17" s="289"/>
      <c r="G17" s="285"/>
      <c r="H17" s="285"/>
    </row>
    <row r="18" spans="1:10" s="278" customFormat="1" ht="18.75" x14ac:dyDescent="0.3">
      <c r="A18" s="287" t="s">
        <v>4</v>
      </c>
      <c r="B18" s="288" t="str">
        <f>[1]Acyclovir!B4</f>
        <v>NDQD201502082</v>
      </c>
      <c r="C18" s="289"/>
      <c r="D18" s="289"/>
      <c r="E18" s="289"/>
      <c r="F18" s="289"/>
      <c r="G18" s="285"/>
      <c r="H18" s="285"/>
    </row>
    <row r="19" spans="1:10" s="278" customFormat="1" ht="18.75" x14ac:dyDescent="0.3">
      <c r="A19" s="287" t="s">
        <v>6</v>
      </c>
      <c r="B19" s="288" t="str">
        <f>[1]Acyclovir!B5</f>
        <v>Acyclovir Ph. Eur.</v>
      </c>
      <c r="C19" s="289"/>
      <c r="D19" s="289"/>
      <c r="E19" s="289"/>
      <c r="F19" s="289"/>
      <c r="G19" s="285"/>
      <c r="H19" s="285"/>
    </row>
    <row r="20" spans="1:10" s="278" customFormat="1" ht="18.75" x14ac:dyDescent="0.3">
      <c r="A20" s="287" t="s">
        <v>8</v>
      </c>
      <c r="B20" s="288" t="str">
        <f>[1]Acyclovir!B6</f>
        <v>Acyclovir Ph. Eur. 400mg</v>
      </c>
      <c r="C20" s="289"/>
      <c r="D20" s="289"/>
      <c r="E20" s="289"/>
      <c r="F20" s="289"/>
      <c r="G20" s="285"/>
      <c r="H20" s="285"/>
    </row>
    <row r="21" spans="1:10" s="278" customFormat="1" ht="18.75" x14ac:dyDescent="0.3">
      <c r="A21" s="287" t="s">
        <v>10</v>
      </c>
      <c r="B21" s="290">
        <f>[1]Acyclovir!B7</f>
        <v>42089</v>
      </c>
      <c r="C21" s="289"/>
      <c r="D21" s="289"/>
      <c r="E21" s="289"/>
      <c r="F21" s="289"/>
      <c r="G21" s="285"/>
      <c r="H21" s="285"/>
    </row>
    <row r="22" spans="1:10" s="278" customFormat="1" ht="18.75" x14ac:dyDescent="0.3">
      <c r="A22" s="287" t="s">
        <v>12</v>
      </c>
      <c r="B22" s="290">
        <f>[1]Acyclovir!B8</f>
        <v>42102</v>
      </c>
      <c r="C22" s="289"/>
      <c r="D22" s="289"/>
      <c r="E22" s="289"/>
      <c r="F22" s="289"/>
      <c r="G22" s="285"/>
      <c r="H22" s="285"/>
    </row>
    <row r="23" spans="1:10" s="276" customFormat="1" ht="20.100000000000001" customHeight="1" x14ac:dyDescent="0.25">
      <c r="F23" s="278"/>
      <c r="G23" s="278"/>
      <c r="H23" s="278"/>
      <c r="I23" s="278"/>
      <c r="J23" s="278"/>
    </row>
    <row r="24" spans="1:10" s="276" customFormat="1" ht="18.75" x14ac:dyDescent="0.3">
      <c r="A24" s="291" t="s">
        <v>13</v>
      </c>
      <c r="B24" s="292" t="s">
        <v>110</v>
      </c>
      <c r="C24" s="293"/>
      <c r="D24" s="293"/>
      <c r="E24" s="293"/>
      <c r="F24" s="278"/>
      <c r="G24" s="278"/>
      <c r="H24" s="278"/>
      <c r="I24" s="278"/>
      <c r="J24" s="278"/>
    </row>
    <row r="25" spans="1:10" s="276" customFormat="1" ht="18.75" x14ac:dyDescent="0.3">
      <c r="A25" s="294" t="s">
        <v>14</v>
      </c>
      <c r="B25" s="295" t="str">
        <f>[1]Acyclovir!B11</f>
        <v>Acyclovir</v>
      </c>
      <c r="C25" s="293"/>
      <c r="D25" s="293"/>
      <c r="E25" s="293"/>
    </row>
    <row r="26" spans="1:10" s="276" customFormat="1" ht="18.75" x14ac:dyDescent="0.3">
      <c r="A26" s="294" t="s">
        <v>16</v>
      </c>
      <c r="B26" s="296" t="str">
        <f>[1]Acyclovir!B12</f>
        <v>WRS-A32-1</v>
      </c>
      <c r="C26" s="293"/>
      <c r="D26" s="293"/>
      <c r="E26" s="293"/>
    </row>
    <row r="27" spans="1:10" s="276" customFormat="1" ht="18.75" x14ac:dyDescent="0.3">
      <c r="A27" s="297" t="s">
        <v>111</v>
      </c>
      <c r="B27" s="296">
        <f>[1]Acyclovir!B13</f>
        <v>99.7</v>
      </c>
      <c r="C27" s="293"/>
      <c r="D27" s="293"/>
      <c r="E27" s="293"/>
    </row>
    <row r="28" spans="1:10" s="276" customFormat="1" ht="18.75" x14ac:dyDescent="0.3">
      <c r="A28" s="297" t="s">
        <v>112</v>
      </c>
      <c r="B28" s="298">
        <f>[1]Acyclovir!D32</f>
        <v>0.1</v>
      </c>
      <c r="C28" s="293"/>
      <c r="D28" s="293"/>
      <c r="E28" s="293"/>
    </row>
    <row r="29" spans="1:10" s="276" customFormat="1" ht="18.75" x14ac:dyDescent="0.3">
      <c r="A29" s="293"/>
      <c r="B29" s="293"/>
      <c r="C29" s="293"/>
      <c r="D29" s="293"/>
      <c r="E29" s="293"/>
    </row>
    <row r="30" spans="1:10" s="276" customFormat="1" ht="18.75" x14ac:dyDescent="0.3">
      <c r="A30" s="299" t="s">
        <v>113</v>
      </c>
      <c r="B30" s="300" t="s">
        <v>114</v>
      </c>
      <c r="C30" s="299" t="s">
        <v>115</v>
      </c>
      <c r="D30" s="299" t="s">
        <v>116</v>
      </c>
      <c r="E30" s="301" t="s">
        <v>117</v>
      </c>
    </row>
    <row r="31" spans="1:10" s="276" customFormat="1" ht="18.75" x14ac:dyDescent="0.3">
      <c r="A31" s="302">
        <v>1</v>
      </c>
      <c r="B31" s="303">
        <v>120041108</v>
      </c>
      <c r="C31" s="303">
        <v>4477.2</v>
      </c>
      <c r="D31" s="304">
        <v>0.9</v>
      </c>
      <c r="E31" s="305">
        <v>6.6</v>
      </c>
    </row>
    <row r="32" spans="1:10" s="276" customFormat="1" ht="18.75" x14ac:dyDescent="0.3">
      <c r="A32" s="302">
        <v>2</v>
      </c>
      <c r="B32" s="303">
        <v>120059027</v>
      </c>
      <c r="C32" s="303">
        <v>4472.3999999999996</v>
      </c>
      <c r="D32" s="304">
        <v>0.9</v>
      </c>
      <c r="E32" s="304">
        <v>6.6</v>
      </c>
    </row>
    <row r="33" spans="1:6" s="276" customFormat="1" ht="18.75" x14ac:dyDescent="0.3">
      <c r="A33" s="302">
        <v>3</v>
      </c>
      <c r="B33" s="303">
        <v>120044967</v>
      </c>
      <c r="C33" s="303">
        <v>4482.1000000000004</v>
      </c>
      <c r="D33" s="304">
        <v>0.9</v>
      </c>
      <c r="E33" s="304">
        <v>6.6</v>
      </c>
    </row>
    <row r="34" spans="1:6" s="276" customFormat="1" ht="18.75" x14ac:dyDescent="0.3">
      <c r="A34" s="302">
        <v>4</v>
      </c>
      <c r="B34" s="303">
        <v>120052190</v>
      </c>
      <c r="C34" s="303">
        <v>4480.6000000000004</v>
      </c>
      <c r="D34" s="304">
        <v>0.9</v>
      </c>
      <c r="E34" s="304">
        <v>6.6</v>
      </c>
    </row>
    <row r="35" spans="1:6" s="276" customFormat="1" ht="18.75" x14ac:dyDescent="0.3">
      <c r="A35" s="302">
        <v>5</v>
      </c>
      <c r="B35" s="303">
        <v>119830886</v>
      </c>
      <c r="C35" s="303">
        <v>4488.8999999999996</v>
      </c>
      <c r="D35" s="304">
        <v>0.9</v>
      </c>
      <c r="E35" s="304">
        <v>6.6</v>
      </c>
    </row>
    <row r="36" spans="1:6" s="276" customFormat="1" ht="18.75" x14ac:dyDescent="0.3">
      <c r="A36" s="302">
        <v>6</v>
      </c>
      <c r="B36" s="306">
        <v>120043603</v>
      </c>
      <c r="C36" s="306">
        <v>4484.6000000000004</v>
      </c>
      <c r="D36" s="307">
        <v>0.9</v>
      </c>
      <c r="E36" s="307">
        <v>6.6</v>
      </c>
    </row>
    <row r="37" spans="1:6" s="276" customFormat="1" ht="18.75" x14ac:dyDescent="0.3">
      <c r="A37" s="308" t="s">
        <v>118</v>
      </c>
      <c r="B37" s="309">
        <f>AVERAGE(B31:B36)</f>
        <v>120011963.5</v>
      </c>
      <c r="C37" s="310">
        <f>AVERAGE(C31:C36)</f>
        <v>4480.9666666666662</v>
      </c>
      <c r="D37" s="311">
        <f>AVERAGE(D31:D36)</f>
        <v>0.9</v>
      </c>
      <c r="E37" s="311">
        <f>AVERAGE(E31:E36)</f>
        <v>6.6000000000000005</v>
      </c>
    </row>
    <row r="38" spans="1:6" s="276" customFormat="1" ht="18.75" x14ac:dyDescent="0.3">
      <c r="A38" s="312" t="s">
        <v>119</v>
      </c>
      <c r="B38" s="313">
        <f>(STDEV(B31:B36)/B37)</f>
        <v>7.4118906963904698E-4</v>
      </c>
      <c r="C38" s="314"/>
      <c r="D38" s="314"/>
      <c r="E38" s="315"/>
      <c r="F38" s="278"/>
    </row>
    <row r="39" spans="1:6" s="278" customFormat="1" ht="18.75" x14ac:dyDescent="0.3">
      <c r="A39" s="316" t="s">
        <v>53</v>
      </c>
      <c r="B39" s="317">
        <f>COUNT(B31:B36)</f>
        <v>6</v>
      </c>
      <c r="C39" s="318"/>
      <c r="D39" s="319"/>
      <c r="E39" s="320"/>
    </row>
    <row r="40" spans="1:6" s="278" customFormat="1" ht="18.75" x14ac:dyDescent="0.3">
      <c r="A40" s="293"/>
      <c r="B40" s="293"/>
      <c r="C40" s="293"/>
      <c r="D40" s="293"/>
      <c r="E40" s="321"/>
    </row>
    <row r="41" spans="1:6" s="278" customFormat="1" ht="18.75" x14ac:dyDescent="0.3">
      <c r="A41" s="294" t="s">
        <v>120</v>
      </c>
      <c r="B41" s="322" t="s">
        <v>121</v>
      </c>
      <c r="C41" s="323"/>
      <c r="D41" s="323"/>
      <c r="E41" s="324"/>
    </row>
    <row r="42" spans="1:6" s="276" customFormat="1" ht="18.75" x14ac:dyDescent="0.3">
      <c r="A42" s="294"/>
      <c r="B42" s="322" t="s">
        <v>122</v>
      </c>
      <c r="C42" s="323"/>
      <c r="D42" s="323"/>
      <c r="E42" s="324"/>
      <c r="F42" s="278"/>
    </row>
    <row r="43" spans="1:6" s="276" customFormat="1" ht="18.75" x14ac:dyDescent="0.3">
      <c r="A43" s="294"/>
      <c r="B43" s="325" t="s">
        <v>123</v>
      </c>
      <c r="C43" s="323"/>
      <c r="D43" s="323"/>
      <c r="E43" s="323"/>
    </row>
    <row r="44" spans="1:6" s="276" customFormat="1" ht="14.25" thickBot="1" x14ac:dyDescent="0.3">
      <c r="A44" s="326"/>
      <c r="B44" s="327"/>
      <c r="D44" s="328"/>
      <c r="F44" s="329"/>
    </row>
    <row r="45" spans="1:6" s="276" customFormat="1" ht="18.75" x14ac:dyDescent="0.3">
      <c r="B45" s="330" t="s">
        <v>94</v>
      </c>
      <c r="C45" s="330"/>
      <c r="D45" s="331" t="s">
        <v>95</v>
      </c>
      <c r="E45" s="332"/>
      <c r="F45" s="331" t="s">
        <v>96</v>
      </c>
    </row>
    <row r="46" spans="1:6" s="276" customFormat="1" ht="48" customHeight="1" x14ac:dyDescent="0.3">
      <c r="A46" s="333" t="s">
        <v>97</v>
      </c>
      <c r="B46" s="334"/>
      <c r="C46" s="335"/>
      <c r="D46" s="334"/>
      <c r="E46" s="278"/>
      <c r="F46" s="336"/>
    </row>
    <row r="47" spans="1:6" s="276" customFormat="1" ht="48" customHeight="1" x14ac:dyDescent="0.3">
      <c r="A47" s="333" t="s">
        <v>98</v>
      </c>
      <c r="B47" s="337"/>
      <c r="C47" s="338"/>
      <c r="D47" s="337"/>
      <c r="E47" s="278"/>
      <c r="F47" s="339"/>
    </row>
  </sheetData>
  <mergeCells count="2">
    <mergeCell ref="A15:F15"/>
    <mergeCell ref="A16:F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D44" sqref="D44"/>
    </sheetView>
  </sheetViews>
  <sheetFormatPr defaultRowHeight="18.7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31" t="s">
        <v>0</v>
      </c>
      <c r="B11" s="232"/>
      <c r="C11" s="232"/>
      <c r="D11" s="232"/>
      <c r="E11" s="232"/>
      <c r="F11" s="233"/>
      <c r="G11" s="221"/>
    </row>
    <row r="12" spans="1:7" ht="16.5" customHeight="1" x14ac:dyDescent="0.3">
      <c r="A12" s="230" t="s">
        <v>99</v>
      </c>
      <c r="B12" s="230"/>
      <c r="C12" s="230"/>
      <c r="D12" s="230"/>
      <c r="E12" s="230"/>
      <c r="F12" s="230"/>
      <c r="G12" s="220"/>
    </row>
    <row r="14" spans="1:7" ht="16.5" customHeight="1" x14ac:dyDescent="0.3">
      <c r="A14" s="235" t="s">
        <v>2</v>
      </c>
      <c r="B14" s="235"/>
      <c r="C14" s="190" t="s">
        <v>3</v>
      </c>
    </row>
    <row r="15" spans="1:7" ht="16.5" customHeight="1" x14ac:dyDescent="0.3">
      <c r="A15" s="235" t="s">
        <v>4</v>
      </c>
      <c r="B15" s="235"/>
      <c r="C15" s="190" t="s">
        <v>5</v>
      </c>
    </row>
    <row r="16" spans="1:7" ht="16.5" customHeight="1" x14ac:dyDescent="0.3">
      <c r="A16" s="235" t="s">
        <v>6</v>
      </c>
      <c r="B16" s="235"/>
      <c r="C16" s="190" t="s">
        <v>7</v>
      </c>
    </row>
    <row r="17" spans="1:5" ht="16.5" customHeight="1" x14ac:dyDescent="0.3">
      <c r="A17" s="235" t="s">
        <v>8</v>
      </c>
      <c r="B17" s="235"/>
      <c r="C17" s="190" t="s">
        <v>9</v>
      </c>
    </row>
    <row r="18" spans="1:5" ht="16.5" customHeight="1" x14ac:dyDescent="0.3">
      <c r="A18" s="235" t="s">
        <v>10</v>
      </c>
      <c r="B18" s="235"/>
      <c r="C18" s="227" t="s">
        <v>11</v>
      </c>
    </row>
    <row r="19" spans="1:5" ht="16.5" customHeight="1" x14ac:dyDescent="0.3">
      <c r="A19" s="235" t="s">
        <v>12</v>
      </c>
      <c r="B19" s="235"/>
      <c r="C19" s="227" t="e">
        <f>#REF!</f>
        <v>#REF!</v>
      </c>
    </row>
    <row r="20" spans="1:5" ht="16.5" customHeight="1" x14ac:dyDescent="0.3">
      <c r="A20" s="192"/>
      <c r="B20" s="192"/>
      <c r="C20" s="207"/>
    </row>
    <row r="21" spans="1:5" ht="16.5" customHeight="1" x14ac:dyDescent="0.3">
      <c r="A21" s="230" t="s">
        <v>13</v>
      </c>
      <c r="B21" s="230"/>
      <c r="C21" s="189" t="s">
        <v>100</v>
      </c>
      <c r="D21" s="196"/>
    </row>
    <row r="22" spans="1:5" ht="15.75" customHeight="1" x14ac:dyDescent="0.3">
      <c r="A22" s="234"/>
      <c r="B22" s="234"/>
      <c r="C22" s="187"/>
      <c r="D22" s="234"/>
      <c r="E22" s="234"/>
    </row>
    <row r="23" spans="1:5" ht="33.75" customHeight="1" x14ac:dyDescent="0.3">
      <c r="C23" s="216" t="s">
        <v>101</v>
      </c>
      <c r="D23" s="215" t="s">
        <v>102</v>
      </c>
      <c r="E23" s="182"/>
    </row>
    <row r="24" spans="1:5" ht="15.75" customHeight="1" x14ac:dyDescent="0.3">
      <c r="C24" s="225">
        <v>268.07</v>
      </c>
      <c r="D24" s="217">
        <f t="shared" ref="D24:D43" si="0">(C24-$C$46)/$C$46</f>
        <v>9.0375617780019905E-3</v>
      </c>
      <c r="E24" s="183"/>
    </row>
    <row r="25" spans="1:5" ht="15.75" customHeight="1" x14ac:dyDescent="0.3">
      <c r="C25" s="225">
        <v>266.35000000000002</v>
      </c>
      <c r="D25" s="218">
        <f t="shared" si="0"/>
        <v>2.5633400961348144E-3</v>
      </c>
      <c r="E25" s="183"/>
    </row>
    <row r="26" spans="1:5" ht="15.75" customHeight="1" x14ac:dyDescent="0.3">
      <c r="C26" s="225">
        <v>263.58999999999997</v>
      </c>
      <c r="D26" s="218">
        <f t="shared" si="0"/>
        <v>-7.8255272538384525E-3</v>
      </c>
      <c r="E26" s="183"/>
    </row>
    <row r="27" spans="1:5" ht="15.75" customHeight="1" x14ac:dyDescent="0.3">
      <c r="C27" s="225">
        <v>268.77999999999997</v>
      </c>
      <c r="D27" s="218">
        <f t="shared" si="0"/>
        <v>1.1710060262958759E-2</v>
      </c>
      <c r="E27" s="183"/>
    </row>
    <row r="28" spans="1:5" ht="15.75" customHeight="1" x14ac:dyDescent="0.3">
      <c r="C28" s="225">
        <v>263.8</v>
      </c>
      <c r="D28" s="218">
        <f t="shared" si="0"/>
        <v>-7.0350699554707985E-3</v>
      </c>
      <c r="E28" s="183"/>
    </row>
    <row r="29" spans="1:5" ht="15.75" customHeight="1" x14ac:dyDescent="0.3">
      <c r="C29" s="225">
        <v>265.23</v>
      </c>
      <c r="D29" s="218">
        <f t="shared" si="0"/>
        <v>-1.6524321618252959E-3</v>
      </c>
      <c r="E29" s="183"/>
    </row>
    <row r="30" spans="1:5" ht="15.75" customHeight="1" x14ac:dyDescent="0.3">
      <c r="C30" s="225">
        <v>266.38</v>
      </c>
      <c r="D30" s="218">
        <f t="shared" si="0"/>
        <v>2.6762625673300714E-3</v>
      </c>
      <c r="E30" s="183"/>
    </row>
    <row r="31" spans="1:5" ht="15.75" customHeight="1" x14ac:dyDescent="0.3">
      <c r="C31" s="225">
        <v>267.22000000000003</v>
      </c>
      <c r="D31" s="218">
        <f t="shared" si="0"/>
        <v>5.8380917608002614E-3</v>
      </c>
      <c r="E31" s="183"/>
    </row>
    <row r="32" spans="1:5" ht="15.75" customHeight="1" x14ac:dyDescent="0.3">
      <c r="C32" s="225">
        <v>259.89</v>
      </c>
      <c r="D32" s="218">
        <f t="shared" si="0"/>
        <v>-2.1752632034599432E-2</v>
      </c>
      <c r="E32" s="183"/>
    </row>
    <row r="33" spans="1:7" ht="15.75" customHeight="1" x14ac:dyDescent="0.3">
      <c r="C33" s="225">
        <v>268.11</v>
      </c>
      <c r="D33" s="218">
        <f t="shared" si="0"/>
        <v>9.1881250729292131E-3</v>
      </c>
      <c r="E33" s="183"/>
    </row>
    <row r="34" spans="1:7" ht="15.75" customHeight="1" x14ac:dyDescent="0.3">
      <c r="C34" s="225">
        <v>260.83999999999997</v>
      </c>
      <c r="D34" s="218">
        <f t="shared" si="0"/>
        <v>-1.8176753780079755E-2</v>
      </c>
      <c r="E34" s="183"/>
    </row>
    <row r="35" spans="1:7" ht="15.75" customHeight="1" x14ac:dyDescent="0.3">
      <c r="C35" s="225">
        <v>265.08999999999997</v>
      </c>
      <c r="D35" s="218">
        <f t="shared" si="0"/>
        <v>-2.1794036940704703E-3</v>
      </c>
      <c r="E35" s="183"/>
    </row>
    <row r="36" spans="1:7" ht="15.75" customHeight="1" x14ac:dyDescent="0.3">
      <c r="C36" s="225">
        <v>265.67</v>
      </c>
      <c r="D36" s="218">
        <f t="shared" si="0"/>
        <v>3.7640823733036096E-6</v>
      </c>
      <c r="E36" s="183"/>
    </row>
    <row r="37" spans="1:7" ht="15.75" customHeight="1" x14ac:dyDescent="0.3">
      <c r="C37" s="225">
        <v>265.73</v>
      </c>
      <c r="D37" s="218">
        <f t="shared" si="0"/>
        <v>2.2960902476403146E-4</v>
      </c>
      <c r="E37" s="183"/>
    </row>
    <row r="38" spans="1:7" ht="15.75" customHeight="1" x14ac:dyDescent="0.3">
      <c r="C38" s="225">
        <v>269.47000000000003</v>
      </c>
      <c r="D38" s="218">
        <f t="shared" si="0"/>
        <v>1.4307277100452235E-2</v>
      </c>
      <c r="E38" s="183"/>
    </row>
    <row r="39" spans="1:7" ht="15.75" customHeight="1" x14ac:dyDescent="0.3">
      <c r="C39" s="225">
        <v>269.18</v>
      </c>
      <c r="D39" s="218">
        <f t="shared" si="0"/>
        <v>1.3215693212230348E-2</v>
      </c>
      <c r="E39" s="183"/>
    </row>
    <row r="40" spans="1:7" ht="15.75" customHeight="1" x14ac:dyDescent="0.3">
      <c r="C40" s="225">
        <v>265.14</v>
      </c>
      <c r="D40" s="218">
        <f t="shared" si="0"/>
        <v>-1.9911995754114948E-3</v>
      </c>
      <c r="E40" s="183"/>
    </row>
    <row r="41" spans="1:7" ht="15.75" customHeight="1" x14ac:dyDescent="0.3">
      <c r="C41" s="225">
        <v>263.66000000000003</v>
      </c>
      <c r="D41" s="218">
        <f t="shared" si="0"/>
        <v>-7.5620414877157587E-3</v>
      </c>
      <c r="E41" s="183"/>
    </row>
    <row r="42" spans="1:7" ht="15.75" customHeight="1" x14ac:dyDescent="0.3">
      <c r="C42" s="225">
        <v>263.86</v>
      </c>
      <c r="D42" s="218">
        <f t="shared" si="0"/>
        <v>-6.8092250130800704E-3</v>
      </c>
      <c r="E42" s="183"/>
    </row>
    <row r="43" spans="1:7" ht="16.5" customHeight="1" x14ac:dyDescent="0.3">
      <c r="C43" s="226">
        <v>267.32</v>
      </c>
      <c r="D43" s="219">
        <f t="shared" si="0"/>
        <v>6.2144999981179989E-3</v>
      </c>
      <c r="E43" s="183"/>
    </row>
    <row r="44" spans="1:7" ht="16.5" customHeight="1" x14ac:dyDescent="0.3">
      <c r="C44" s="184"/>
      <c r="D44" s="183"/>
      <c r="E44" s="185"/>
    </row>
    <row r="45" spans="1:7" ht="16.5" customHeight="1" x14ac:dyDescent="0.3">
      <c r="B45" s="212" t="s">
        <v>103</v>
      </c>
      <c r="C45" s="213">
        <f>SUM(C24:C44)</f>
        <v>5313.38</v>
      </c>
      <c r="D45" s="208"/>
      <c r="E45" s="184"/>
    </row>
    <row r="46" spans="1:7" ht="17.25" customHeight="1" x14ac:dyDescent="0.3">
      <c r="B46" s="212" t="s">
        <v>104</v>
      </c>
      <c r="C46" s="214">
        <f>AVERAGE(C24:C44)</f>
        <v>265.66899999999998</v>
      </c>
      <c r="E46" s="186"/>
    </row>
    <row r="47" spans="1:7" ht="17.25" customHeight="1" x14ac:dyDescent="0.3">
      <c r="A47" s="190"/>
      <c r="B47" s="209"/>
      <c r="D47" s="188"/>
      <c r="E47" s="186"/>
    </row>
    <row r="48" spans="1:7" ht="33.75" customHeight="1" x14ac:dyDescent="0.3">
      <c r="B48" s="222" t="s">
        <v>104</v>
      </c>
      <c r="C48" s="215" t="s">
        <v>105</v>
      </c>
      <c r="D48" s="210"/>
      <c r="G48" s="188"/>
    </row>
    <row r="49" spans="1:6" ht="17.25" customHeight="1" x14ac:dyDescent="0.3">
      <c r="B49" s="228">
        <f>C46</f>
        <v>265.66899999999998</v>
      </c>
      <c r="C49" s="223">
        <f>-IF(C46&lt;=80,10%,IF(C46&lt;250,7.5%,5%))</f>
        <v>-0.05</v>
      </c>
      <c r="D49" s="211">
        <f>IF(C46&lt;=80,C46*0.9,IF(C46&lt;250,C46*0.925,C46*0.95))</f>
        <v>252.38554999999997</v>
      </c>
    </row>
    <row r="50" spans="1:6" ht="17.25" customHeight="1" x14ac:dyDescent="0.3">
      <c r="B50" s="229"/>
      <c r="C50" s="224">
        <f>IF(C46&lt;=80, 10%, IF(C46&lt;250, 7.5%, 5%))</f>
        <v>0.05</v>
      </c>
      <c r="D50" s="211">
        <f>IF(C46&lt;=80, C46*1.1, IF(C46&lt;250, C46*1.075, C46*1.05))</f>
        <v>278.95245</v>
      </c>
    </row>
    <row r="51" spans="1:6" ht="16.5" customHeight="1" x14ac:dyDescent="0.3">
      <c r="A51" s="193"/>
      <c r="B51" s="194"/>
      <c r="C51" s="190"/>
      <c r="D51" s="195"/>
      <c r="E51" s="190"/>
      <c r="F51" s="196"/>
    </row>
    <row r="52" spans="1:6" ht="16.5" customHeight="1" x14ac:dyDescent="0.3">
      <c r="A52" s="190"/>
      <c r="B52" s="197" t="s">
        <v>94</v>
      </c>
      <c r="C52" s="197"/>
      <c r="D52" s="198" t="s">
        <v>95</v>
      </c>
      <c r="E52" s="199"/>
      <c r="F52" s="198" t="s">
        <v>96</v>
      </c>
    </row>
    <row r="53" spans="1:6" ht="34.5" customHeight="1" x14ac:dyDescent="0.3">
      <c r="A53" s="200" t="s">
        <v>97</v>
      </c>
      <c r="B53" s="201"/>
      <c r="C53" s="202"/>
      <c r="D53" s="201"/>
      <c r="E53" s="191"/>
      <c r="F53" s="203"/>
    </row>
    <row r="54" spans="1:6" ht="34.5" customHeight="1" x14ac:dyDescent="0.3">
      <c r="A54" s="200" t="s">
        <v>98</v>
      </c>
      <c r="B54" s="204"/>
      <c r="C54" s="205"/>
      <c r="D54" s="204"/>
      <c r="E54" s="191"/>
      <c r="F54" s="20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abSelected="1" topLeftCell="A49" zoomScale="60" zoomScaleNormal="60" workbookViewId="0">
      <selection activeCell="D74" sqref="D74"/>
    </sheetView>
  </sheetViews>
  <sheetFormatPr defaultColWidth="9.140625" defaultRowHeight="18.7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5" spans="1:8" ht="19.5" customHeight="1" x14ac:dyDescent="0.3"/>
    <row r="16" spans="1:8" ht="19.5" customHeight="1" x14ac:dyDescent="0.3">
      <c r="A16" s="268" t="s">
        <v>0</v>
      </c>
      <c r="B16" s="269"/>
      <c r="C16" s="269"/>
      <c r="D16" s="269"/>
      <c r="E16" s="269"/>
      <c r="F16" s="269"/>
      <c r="G16" s="269"/>
      <c r="H16" s="270"/>
    </row>
    <row r="17" spans="1:14" ht="20.25" customHeight="1" x14ac:dyDescent="0.3">
      <c r="A17" s="271" t="s">
        <v>1</v>
      </c>
      <c r="B17" s="271"/>
      <c r="C17" s="271"/>
      <c r="D17" s="271"/>
      <c r="E17" s="271"/>
      <c r="F17" s="271"/>
      <c r="G17" s="271"/>
      <c r="H17" s="271"/>
    </row>
    <row r="18" spans="1:14" ht="26.25" customHeight="1" x14ac:dyDescent="0.4">
      <c r="A18" s="3" t="s">
        <v>2</v>
      </c>
      <c r="B18" s="267" t="s">
        <v>3</v>
      </c>
      <c r="C18" s="267"/>
      <c r="D18" s="181"/>
      <c r="E18" s="4"/>
      <c r="F18" s="5"/>
      <c r="G18" s="5"/>
      <c r="H18" s="5"/>
    </row>
    <row r="19" spans="1:14" ht="26.25" customHeight="1" x14ac:dyDescent="0.4">
      <c r="A19" s="3" t="s">
        <v>4</v>
      </c>
      <c r="B19" s="273" t="s">
        <v>5</v>
      </c>
      <c r="C19" s="5">
        <v>1</v>
      </c>
      <c r="D19" s="5"/>
      <c r="E19" s="5"/>
      <c r="F19" s="5"/>
      <c r="G19" s="5"/>
      <c r="H19" s="5"/>
    </row>
    <row r="20" spans="1:14" ht="26.25" customHeight="1" x14ac:dyDescent="0.4">
      <c r="A20" s="3" t="s">
        <v>6</v>
      </c>
      <c r="B20" s="272" t="s">
        <v>7</v>
      </c>
      <c r="C20" s="272"/>
      <c r="D20" s="5"/>
      <c r="E20" s="5"/>
      <c r="F20" s="5"/>
      <c r="G20" s="5"/>
      <c r="H20" s="5"/>
    </row>
    <row r="21" spans="1:14" ht="26.25" customHeight="1" x14ac:dyDescent="0.4">
      <c r="A21" s="3" t="s">
        <v>8</v>
      </c>
      <c r="B21" s="272" t="s">
        <v>9</v>
      </c>
      <c r="C21" s="272"/>
      <c r="D21" s="272"/>
      <c r="E21" s="272"/>
      <c r="F21" s="272"/>
      <c r="G21" s="272"/>
      <c r="H21" s="272"/>
      <c r="I21" s="6"/>
    </row>
    <row r="22" spans="1:14" ht="26.25" customHeight="1" x14ac:dyDescent="0.4">
      <c r="A22" s="3" t="s">
        <v>10</v>
      </c>
      <c r="B22" s="274">
        <v>42089</v>
      </c>
      <c r="C22" s="5"/>
      <c r="D22" s="5"/>
      <c r="E22" s="5"/>
      <c r="F22" s="5"/>
      <c r="G22" s="5"/>
      <c r="H22" s="5"/>
    </row>
    <row r="23" spans="1:14" ht="26.25" customHeight="1" x14ac:dyDescent="0.4">
      <c r="A23" s="3" t="s">
        <v>12</v>
      </c>
      <c r="B23" s="7">
        <v>42102</v>
      </c>
      <c r="C23" s="5"/>
      <c r="D23" s="5"/>
      <c r="E23" s="5"/>
      <c r="F23" s="5"/>
      <c r="G23" s="5"/>
      <c r="H23" s="5"/>
    </row>
    <row r="24" spans="1:14" x14ac:dyDescent="0.3">
      <c r="A24" s="3"/>
      <c r="B24" s="8"/>
    </row>
    <row r="25" spans="1:14" x14ac:dyDescent="0.3">
      <c r="A25" s="9" t="s">
        <v>13</v>
      </c>
      <c r="B25" s="8"/>
    </row>
    <row r="26" spans="1:14" ht="26.25" customHeight="1" x14ac:dyDescent="0.4">
      <c r="A26" s="10" t="s">
        <v>14</v>
      </c>
      <c r="B26" s="267" t="s">
        <v>106</v>
      </c>
      <c r="C26" s="267"/>
    </row>
    <row r="27" spans="1:14" ht="26.25" customHeight="1" x14ac:dyDescent="0.4">
      <c r="A27" s="11" t="s">
        <v>15</v>
      </c>
      <c r="B27" s="265" t="s">
        <v>107</v>
      </c>
      <c r="C27" s="265"/>
    </row>
    <row r="28" spans="1:14" ht="27" customHeight="1" x14ac:dyDescent="0.4">
      <c r="A28" s="11" t="s">
        <v>16</v>
      </c>
      <c r="B28" s="12">
        <v>99.7</v>
      </c>
    </row>
    <row r="29" spans="1:14" s="13" customFormat="1" ht="27" customHeight="1" x14ac:dyDescent="0.4">
      <c r="A29" s="11" t="s">
        <v>17</v>
      </c>
      <c r="C29" s="242" t="s">
        <v>18</v>
      </c>
      <c r="D29" s="243"/>
      <c r="E29" s="243"/>
      <c r="F29" s="243"/>
      <c r="G29" s="244"/>
      <c r="I29" s="14"/>
      <c r="J29" s="14"/>
      <c r="K29" s="14"/>
      <c r="L29" s="14"/>
    </row>
    <row r="30" spans="1:14" s="13" customFormat="1" ht="19.5" customHeight="1" x14ac:dyDescent="0.4">
      <c r="A30" s="11" t="s">
        <v>19</v>
      </c>
      <c r="B30" s="15">
        <f>B28-B29</f>
        <v>99.7</v>
      </c>
      <c r="C30" s="16"/>
      <c r="D30" s="16"/>
      <c r="E30" s="16"/>
      <c r="F30" s="16"/>
      <c r="G30" s="17"/>
      <c r="I30" s="14"/>
      <c r="J30" s="14"/>
      <c r="K30" s="14"/>
      <c r="L30" s="14"/>
    </row>
    <row r="31" spans="1:14" s="13" customFormat="1" ht="27" customHeight="1" x14ac:dyDescent="0.4">
      <c r="A31" s="11" t="s">
        <v>20</v>
      </c>
      <c r="B31" s="18">
        <v>1</v>
      </c>
      <c r="C31" s="245" t="s">
        <v>21</v>
      </c>
      <c r="D31" s="246"/>
      <c r="E31" s="246"/>
      <c r="F31" s="246"/>
      <c r="G31" s="246"/>
      <c r="H31" s="247"/>
      <c r="I31" s="14"/>
      <c r="J31" s="14"/>
      <c r="K31" s="14"/>
      <c r="L31" s="14"/>
    </row>
    <row r="32" spans="1:14" s="13" customFormat="1" ht="27" customHeight="1" x14ac:dyDescent="0.4">
      <c r="A32" s="11" t="s">
        <v>22</v>
      </c>
      <c r="B32" s="18">
        <v>1</v>
      </c>
      <c r="C32" s="245" t="s">
        <v>23</v>
      </c>
      <c r="D32" s="246"/>
      <c r="E32" s="246"/>
      <c r="F32" s="246"/>
      <c r="G32" s="246"/>
      <c r="H32" s="247"/>
      <c r="I32" s="14"/>
      <c r="J32" s="14"/>
      <c r="K32" s="14"/>
      <c r="L32" s="19"/>
      <c r="M32" s="19"/>
      <c r="N32" s="20"/>
    </row>
    <row r="33" spans="1:14" s="13" customFormat="1" ht="17.25" customHeight="1" x14ac:dyDescent="0.4">
      <c r="A33" s="11"/>
      <c r="B33" s="21"/>
      <c r="C33" s="22"/>
      <c r="D33" s="22"/>
      <c r="E33" s="22"/>
      <c r="F33" s="22"/>
      <c r="G33" s="22"/>
      <c r="H33" s="22"/>
      <c r="I33" s="14"/>
      <c r="J33" s="14"/>
      <c r="K33" s="14"/>
      <c r="L33" s="19"/>
      <c r="M33" s="19"/>
      <c r="N33" s="20"/>
    </row>
    <row r="34" spans="1:14" s="13" customFormat="1" ht="26.25" x14ac:dyDescent="0.4">
      <c r="A34" s="11" t="s">
        <v>24</v>
      </c>
      <c r="B34" s="23">
        <f>B31/B32</f>
        <v>1</v>
      </c>
      <c r="C34" s="2" t="s">
        <v>25</v>
      </c>
      <c r="D34" s="2"/>
      <c r="E34" s="2"/>
      <c r="F34" s="2"/>
      <c r="G34" s="2"/>
      <c r="I34" s="14"/>
      <c r="J34" s="14"/>
      <c r="K34" s="14"/>
      <c r="L34" s="19"/>
      <c r="M34" s="19"/>
      <c r="N34" s="20"/>
    </row>
    <row r="35" spans="1:14" s="13" customFormat="1" ht="19.5" customHeight="1" x14ac:dyDescent="0.4">
      <c r="A35" s="11"/>
      <c r="B35" s="15"/>
      <c r="G35" s="2"/>
      <c r="I35" s="14"/>
      <c r="J35" s="14"/>
      <c r="K35" s="14"/>
      <c r="L35" s="19"/>
      <c r="M35" s="19"/>
      <c r="N35" s="20"/>
    </row>
    <row r="36" spans="1:14" s="13" customFormat="1" ht="27" customHeight="1" x14ac:dyDescent="0.4">
      <c r="A36" s="24" t="s">
        <v>26</v>
      </c>
      <c r="B36" s="25">
        <v>100</v>
      </c>
      <c r="C36" s="2"/>
      <c r="D36" s="248" t="s">
        <v>27</v>
      </c>
      <c r="E36" s="266"/>
      <c r="F36" s="248" t="s">
        <v>28</v>
      </c>
      <c r="G36" s="249"/>
      <c r="J36" s="14"/>
      <c r="K36" s="14"/>
      <c r="L36" s="19"/>
      <c r="M36" s="19"/>
      <c r="N36" s="20"/>
    </row>
    <row r="37" spans="1:14" s="13" customFormat="1" ht="27" customHeight="1" x14ac:dyDescent="0.4">
      <c r="A37" s="26" t="s">
        <v>29</v>
      </c>
      <c r="B37" s="27">
        <v>1</v>
      </c>
      <c r="C37" s="28" t="s">
        <v>30</v>
      </c>
      <c r="D37" s="29" t="s">
        <v>31</v>
      </c>
      <c r="E37" s="30" t="s">
        <v>32</v>
      </c>
      <c r="F37" s="29" t="s">
        <v>31</v>
      </c>
      <c r="G37" s="31" t="s">
        <v>32</v>
      </c>
      <c r="I37" s="32" t="s">
        <v>33</v>
      </c>
      <c r="J37" s="14"/>
      <c r="K37" s="14"/>
      <c r="L37" s="19"/>
      <c r="M37" s="19"/>
      <c r="N37" s="20"/>
    </row>
    <row r="38" spans="1:14" s="13" customFormat="1" ht="26.25" customHeight="1" x14ac:dyDescent="0.4">
      <c r="A38" s="26" t="s">
        <v>34</v>
      </c>
      <c r="B38" s="27">
        <v>1</v>
      </c>
      <c r="C38" s="33">
        <v>1</v>
      </c>
      <c r="D38" s="34">
        <v>119910255</v>
      </c>
      <c r="E38" s="35">
        <f>IF(ISBLANK(D38),"-",$D$48/$D$45*D38)</f>
        <v>111053617.91746432</v>
      </c>
      <c r="F38" s="34">
        <v>140498057</v>
      </c>
      <c r="G38" s="36">
        <f>IF(ISBLANK(F38),"-",$D$48/$F$45*F38)</f>
        <v>110873972.82326917</v>
      </c>
      <c r="I38" s="37"/>
      <c r="J38" s="14"/>
      <c r="K38" s="14"/>
      <c r="L38" s="19"/>
      <c r="M38" s="19"/>
      <c r="N38" s="20"/>
    </row>
    <row r="39" spans="1:14" s="13" customFormat="1" ht="26.25" customHeight="1" x14ac:dyDescent="0.4">
      <c r="A39" s="26" t="s">
        <v>35</v>
      </c>
      <c r="B39" s="27">
        <v>1</v>
      </c>
      <c r="C39" s="38">
        <v>2</v>
      </c>
      <c r="D39" s="39">
        <v>119922400</v>
      </c>
      <c r="E39" s="40">
        <f>IF(ISBLANK(D39),"-",$D$48/$D$45*D39)</f>
        <v>111064865.88111518</v>
      </c>
      <c r="F39" s="39">
        <v>140762648</v>
      </c>
      <c r="G39" s="41">
        <f>IF(ISBLANK(F39),"-",$D$48/$F$45*F39)</f>
        <v>111082774.68124278</v>
      </c>
      <c r="I39" s="250">
        <f>ABS((F43/D43*D42)-F42)/D42</f>
        <v>1.0300165335276042E-3</v>
      </c>
      <c r="J39" s="14"/>
      <c r="K39" s="14"/>
      <c r="L39" s="19"/>
      <c r="M39" s="19"/>
      <c r="N39" s="20"/>
    </row>
    <row r="40" spans="1:14" ht="26.25" customHeight="1" x14ac:dyDescent="0.4">
      <c r="A40" s="26" t="s">
        <v>36</v>
      </c>
      <c r="B40" s="27">
        <v>1</v>
      </c>
      <c r="C40" s="38">
        <v>3</v>
      </c>
      <c r="D40" s="39">
        <v>119905492</v>
      </c>
      <c r="E40" s="40">
        <f>IF(ISBLANK(D40),"-",$D$48/$D$45*D40)</f>
        <v>111049206.71525195</v>
      </c>
      <c r="F40" s="39">
        <v>140554525</v>
      </c>
      <c r="G40" s="41">
        <f>IF(ISBLANK(F40),"-",$D$48/$F$45*F40)</f>
        <v>110918534.51779413</v>
      </c>
      <c r="I40" s="250"/>
      <c r="L40" s="19"/>
      <c r="M40" s="19"/>
      <c r="N40" s="42"/>
    </row>
    <row r="41" spans="1:14" ht="27" customHeight="1" x14ac:dyDescent="0.4">
      <c r="A41" s="26" t="s">
        <v>37</v>
      </c>
      <c r="B41" s="27">
        <v>1</v>
      </c>
      <c r="C41" s="43">
        <v>4</v>
      </c>
      <c r="D41" s="44"/>
      <c r="E41" s="45" t="str">
        <f>IF(ISBLANK(D41),"-",$D$48/$D$45*D41)</f>
        <v>-</v>
      </c>
      <c r="F41" s="44"/>
      <c r="G41" s="46" t="str">
        <f>IF(ISBLANK(F41),"-",$D$48/$F$45*F41)</f>
        <v>-</v>
      </c>
      <c r="I41" s="47"/>
      <c r="L41" s="19"/>
      <c r="M41" s="19"/>
      <c r="N41" s="42"/>
    </row>
    <row r="42" spans="1:14" ht="27" customHeight="1" x14ac:dyDescent="0.4">
      <c r="A42" s="26" t="s">
        <v>38</v>
      </c>
      <c r="B42" s="27">
        <v>1</v>
      </c>
      <c r="C42" s="48" t="s">
        <v>39</v>
      </c>
      <c r="D42" s="49">
        <f>AVERAGE(D38:D41)</f>
        <v>119912715.66666667</v>
      </c>
      <c r="E42" s="50">
        <f>AVERAGE(E38:E41)</f>
        <v>111055896.83794384</v>
      </c>
      <c r="F42" s="49">
        <f>AVERAGE(F38:F41)</f>
        <v>140605076.66666666</v>
      </c>
      <c r="G42" s="51">
        <f>AVERAGE(G38:G41)</f>
        <v>110958427.34076869</v>
      </c>
      <c r="H42" s="52"/>
    </row>
    <row r="43" spans="1:14" ht="26.25" customHeight="1" x14ac:dyDescent="0.4">
      <c r="A43" s="26" t="s">
        <v>40</v>
      </c>
      <c r="B43" s="27">
        <v>1</v>
      </c>
      <c r="C43" s="53" t="s">
        <v>41</v>
      </c>
      <c r="D43" s="54">
        <v>10.83</v>
      </c>
      <c r="E43" s="42"/>
      <c r="F43" s="54">
        <v>12.71</v>
      </c>
      <c r="H43" s="52"/>
    </row>
    <row r="44" spans="1:14" ht="26.25" customHeight="1" x14ac:dyDescent="0.4">
      <c r="A44" s="26" t="s">
        <v>42</v>
      </c>
      <c r="B44" s="27">
        <v>1</v>
      </c>
      <c r="C44" s="55" t="s">
        <v>43</v>
      </c>
      <c r="D44" s="56">
        <f>D43*$B$34</f>
        <v>10.83</v>
      </c>
      <c r="E44" s="57"/>
      <c r="F44" s="56">
        <f>F43*$B$34</f>
        <v>12.71</v>
      </c>
      <c r="H44" s="52"/>
    </row>
    <row r="45" spans="1:14" ht="19.5" customHeight="1" x14ac:dyDescent="0.3">
      <c r="A45" s="26" t="s">
        <v>44</v>
      </c>
      <c r="B45" s="58">
        <f>(B44/B43)*(B42/B41)*(B40/B39)*(B38/B37)*B36</f>
        <v>100</v>
      </c>
      <c r="C45" s="55" t="s">
        <v>45</v>
      </c>
      <c r="D45" s="59">
        <f>D44*$B$30/100</f>
        <v>10.797509999999999</v>
      </c>
      <c r="E45" s="60"/>
      <c r="F45" s="59">
        <f>F44*$B$30/100</f>
        <v>12.671870000000002</v>
      </c>
      <c r="H45" s="52"/>
    </row>
    <row r="46" spans="1:14" ht="19.5" customHeight="1" x14ac:dyDescent="0.3">
      <c r="A46" s="236" t="s">
        <v>46</v>
      </c>
      <c r="B46" s="237"/>
      <c r="C46" s="55" t="s">
        <v>47</v>
      </c>
      <c r="D46" s="61">
        <f>D45/$B$45</f>
        <v>0.10797509999999999</v>
      </c>
      <c r="E46" s="62"/>
      <c r="F46" s="63">
        <f>F45/$B$45</f>
        <v>0.12671870000000002</v>
      </c>
      <c r="H46" s="52"/>
    </row>
    <row r="47" spans="1:14" ht="27" customHeight="1" x14ac:dyDescent="0.4">
      <c r="A47" s="238"/>
      <c r="B47" s="239"/>
      <c r="C47" s="64" t="s">
        <v>48</v>
      </c>
      <c r="D47" s="65">
        <v>0.1</v>
      </c>
      <c r="E47" s="66"/>
      <c r="F47" s="62"/>
      <c r="H47" s="52"/>
    </row>
    <row r="48" spans="1:14" x14ac:dyDescent="0.3">
      <c r="C48" s="67" t="s">
        <v>49</v>
      </c>
      <c r="D48" s="59">
        <f>D47*$B$45</f>
        <v>10</v>
      </c>
      <c r="F48" s="68"/>
      <c r="H48" s="52"/>
    </row>
    <row r="49" spans="1:12" ht="19.5" customHeight="1" x14ac:dyDescent="0.3">
      <c r="C49" s="69" t="s">
        <v>50</v>
      </c>
      <c r="D49" s="70">
        <f>D48/B34</f>
        <v>10</v>
      </c>
      <c r="F49" s="68"/>
      <c r="H49" s="52"/>
    </row>
    <row r="50" spans="1:12" x14ac:dyDescent="0.3">
      <c r="C50" s="24" t="s">
        <v>51</v>
      </c>
      <c r="D50" s="71">
        <f>AVERAGE(E38:E41,G38:G41)</f>
        <v>111007162.08935626</v>
      </c>
      <c r="F50" s="72"/>
      <c r="H50" s="52"/>
    </row>
    <row r="51" spans="1:12" x14ac:dyDescent="0.3">
      <c r="C51" s="26" t="s">
        <v>52</v>
      </c>
      <c r="D51" s="73">
        <f>STDEV(E38:E41,G38:G41)/D50</f>
        <v>7.9117501536386781E-4</v>
      </c>
      <c r="F51" s="72"/>
      <c r="H51" s="52"/>
    </row>
    <row r="52" spans="1:12" ht="19.5" customHeight="1" x14ac:dyDescent="0.3">
      <c r="C52" s="74" t="s">
        <v>53</v>
      </c>
      <c r="D52" s="75">
        <f>COUNT(E38:E41,G38:G41)</f>
        <v>6</v>
      </c>
      <c r="F52" s="72"/>
    </row>
    <row r="54" spans="1:12" x14ac:dyDescent="0.3">
      <c r="A54" s="76" t="s">
        <v>13</v>
      </c>
      <c r="B54" s="77" t="s">
        <v>54</v>
      </c>
    </row>
    <row r="55" spans="1:12" x14ac:dyDescent="0.3">
      <c r="A55" s="2" t="s">
        <v>55</v>
      </c>
      <c r="B55" s="78" t="str">
        <f>B21</f>
        <v>Acyclovir Ph. Eur. 200mg</v>
      </c>
    </row>
    <row r="56" spans="1:12" ht="26.25" customHeight="1" x14ac:dyDescent="0.4">
      <c r="A56" s="79" t="s">
        <v>56</v>
      </c>
      <c r="B56" s="80">
        <v>200</v>
      </c>
      <c r="C56" s="2" t="str">
        <f>B20</f>
        <v>Acyclovir Ph. Eur.</v>
      </c>
      <c r="H56" s="81"/>
    </row>
    <row r="57" spans="1:12" x14ac:dyDescent="0.3">
      <c r="A57" s="78" t="s">
        <v>57</v>
      </c>
      <c r="B57" s="82">
        <f>Uniformity!C46</f>
        <v>265.66899999999998</v>
      </c>
      <c r="H57" s="81"/>
    </row>
    <row r="58" spans="1:12" ht="19.5" customHeight="1" x14ac:dyDescent="0.3">
      <c r="H58" s="81"/>
    </row>
    <row r="59" spans="1:12" s="13" customFormat="1" ht="27" customHeight="1" x14ac:dyDescent="0.4">
      <c r="A59" s="24" t="s">
        <v>58</v>
      </c>
      <c r="B59" s="25">
        <v>100</v>
      </c>
      <c r="C59" s="2"/>
      <c r="D59" s="83" t="s">
        <v>59</v>
      </c>
      <c r="E59" s="84" t="s">
        <v>30</v>
      </c>
      <c r="F59" s="84" t="s">
        <v>31</v>
      </c>
      <c r="G59" s="84" t="s">
        <v>60</v>
      </c>
      <c r="H59" s="28" t="s">
        <v>61</v>
      </c>
      <c r="L59" s="14"/>
    </row>
    <row r="60" spans="1:12" s="13" customFormat="1" ht="26.25" customHeight="1" x14ac:dyDescent="0.4">
      <c r="A60" s="26" t="s">
        <v>62</v>
      </c>
      <c r="B60" s="27">
        <v>5</v>
      </c>
      <c r="C60" s="253" t="s">
        <v>63</v>
      </c>
      <c r="D60" s="256">
        <v>271.54000000000002</v>
      </c>
      <c r="E60" s="85">
        <v>1</v>
      </c>
      <c r="F60" s="86">
        <v>115809911</v>
      </c>
      <c r="G60" s="87">
        <f>IF(ISBLANK(F60),"-",(F60/$D$50*$D$47*$B$68)*($B$57/$D$60))</f>
        <v>204.1417300035248</v>
      </c>
      <c r="H60" s="88">
        <f t="shared" ref="H60:H71" si="0">IF(ISBLANK(F60),"-",G60/$B$56)</f>
        <v>1.0207086500176239</v>
      </c>
      <c r="L60" s="14"/>
    </row>
    <row r="61" spans="1:12" s="13" customFormat="1" ht="26.25" customHeight="1" x14ac:dyDescent="0.4">
      <c r="A61" s="26" t="s">
        <v>64</v>
      </c>
      <c r="B61" s="27">
        <v>100</v>
      </c>
      <c r="C61" s="254"/>
      <c r="D61" s="257"/>
      <c r="E61" s="89">
        <v>2</v>
      </c>
      <c r="F61" s="39">
        <v>115984320</v>
      </c>
      <c r="G61" s="90">
        <f>IF(ISBLANK(F61),"-",(F61/$D$50*$D$47*$B$68)*($B$57/$D$60))</f>
        <v>204.44916616922725</v>
      </c>
      <c r="H61" s="91">
        <f t="shared" si="0"/>
        <v>1.0222458308461362</v>
      </c>
      <c r="L61" s="14"/>
    </row>
    <row r="62" spans="1:12" s="13" customFormat="1" ht="26.25" customHeight="1" x14ac:dyDescent="0.4">
      <c r="A62" s="26" t="s">
        <v>65</v>
      </c>
      <c r="B62" s="27">
        <v>1</v>
      </c>
      <c r="C62" s="254"/>
      <c r="D62" s="257"/>
      <c r="E62" s="89">
        <v>3</v>
      </c>
      <c r="F62" s="92">
        <v>116053895</v>
      </c>
      <c r="G62" s="90">
        <f>IF(ISBLANK(F62),"-",(F62/$D$50*$D$47*$B$68)*($B$57/$D$60))</f>
        <v>204.57180818442572</v>
      </c>
      <c r="H62" s="91">
        <f t="shared" si="0"/>
        <v>1.0228590409221285</v>
      </c>
      <c r="L62" s="14"/>
    </row>
    <row r="63" spans="1:12" ht="27" customHeight="1" x14ac:dyDescent="0.4">
      <c r="A63" s="26" t="s">
        <v>66</v>
      </c>
      <c r="B63" s="27">
        <v>1</v>
      </c>
      <c r="C63" s="264"/>
      <c r="D63" s="258"/>
      <c r="E63" s="93">
        <v>4</v>
      </c>
      <c r="F63" s="94"/>
      <c r="G63" s="90" t="str">
        <f>IF(ISBLANK(F63),"-",(F63/$D$50*$D$47*$B$68)*($B$57/$D$60))</f>
        <v>-</v>
      </c>
      <c r="H63" s="91" t="str">
        <f t="shared" si="0"/>
        <v>-</v>
      </c>
    </row>
    <row r="64" spans="1:12" ht="26.25" customHeight="1" x14ac:dyDescent="0.4">
      <c r="A64" s="26" t="s">
        <v>67</v>
      </c>
      <c r="B64" s="27">
        <v>1</v>
      </c>
      <c r="C64" s="253" t="s">
        <v>68</v>
      </c>
      <c r="D64" s="256">
        <v>270.86</v>
      </c>
      <c r="E64" s="85">
        <v>1</v>
      </c>
      <c r="F64" s="86">
        <v>117156596</v>
      </c>
      <c r="G64" s="95">
        <f>IF(ISBLANK(F64),"-",(F64/$D$50*$D$47*$B$68)*($B$57/$D$64))</f>
        <v>207.03403541304317</v>
      </c>
      <c r="H64" s="96">
        <f t="shared" si="0"/>
        <v>1.0351701770652157</v>
      </c>
    </row>
    <row r="65" spans="1:8" ht="26.25" customHeight="1" x14ac:dyDescent="0.4">
      <c r="A65" s="26" t="s">
        <v>69</v>
      </c>
      <c r="B65" s="27">
        <v>1</v>
      </c>
      <c r="C65" s="254"/>
      <c r="D65" s="257"/>
      <c r="E65" s="89">
        <v>2</v>
      </c>
      <c r="F65" s="39">
        <v>117618510</v>
      </c>
      <c r="G65" s="97">
        <f>IF(ISBLANK(F65),"-",(F65/$D$50*$D$47*$B$68)*($B$57/$D$64))</f>
        <v>207.85030972195003</v>
      </c>
      <c r="H65" s="98">
        <f t="shared" si="0"/>
        <v>1.0392515486097502</v>
      </c>
    </row>
    <row r="66" spans="1:8" ht="26.25" customHeight="1" x14ac:dyDescent="0.4">
      <c r="A66" s="26" t="s">
        <v>70</v>
      </c>
      <c r="B66" s="27">
        <v>1</v>
      </c>
      <c r="C66" s="254"/>
      <c r="D66" s="257"/>
      <c r="E66" s="89">
        <v>3</v>
      </c>
      <c r="F66" s="39">
        <v>117319315</v>
      </c>
      <c r="G66" s="97">
        <f>IF(ISBLANK(F66),"-",(F66/$D$50*$D$47*$B$68)*($B$57/$D$64))</f>
        <v>207.3215853450024</v>
      </c>
      <c r="H66" s="98">
        <f t="shared" si="0"/>
        <v>1.0366079267250121</v>
      </c>
    </row>
    <row r="67" spans="1:8" ht="27" customHeight="1" x14ac:dyDescent="0.4">
      <c r="A67" s="26" t="s">
        <v>71</v>
      </c>
      <c r="B67" s="27">
        <v>1</v>
      </c>
      <c r="C67" s="264"/>
      <c r="D67" s="258"/>
      <c r="E67" s="93">
        <v>4</v>
      </c>
      <c r="F67" s="94"/>
      <c r="G67" s="99" t="str">
        <f>IF(ISBLANK(F67),"-",(F67/$D$50*$D$47*$B$68)*($B$57/$D$64))</f>
        <v>-</v>
      </c>
      <c r="H67" s="100" t="str">
        <f t="shared" si="0"/>
        <v>-</v>
      </c>
    </row>
    <row r="68" spans="1:8" ht="26.25" customHeight="1" x14ac:dyDescent="0.4">
      <c r="A68" s="26" t="s">
        <v>72</v>
      </c>
      <c r="B68" s="101">
        <f>(B67/B66)*(B65/B64)*(B63/B62)*(B61/B60)*B59</f>
        <v>2000</v>
      </c>
      <c r="C68" s="253" t="s">
        <v>73</v>
      </c>
      <c r="D68" s="256">
        <v>275.17</v>
      </c>
      <c r="E68" s="85">
        <v>1</v>
      </c>
      <c r="F68" s="86">
        <v>115280937</v>
      </c>
      <c r="G68" s="95">
        <f>IF(ISBLANK(F68),"-",(F68/$D$50*$D$47*$B$68)*($B$57/$D$68))</f>
        <v>200.52858561186267</v>
      </c>
      <c r="H68" s="91">
        <f t="shared" si="0"/>
        <v>1.0026429280593134</v>
      </c>
    </row>
    <row r="69" spans="1:8" ht="27" customHeight="1" x14ac:dyDescent="0.4">
      <c r="A69" s="74" t="s">
        <v>74</v>
      </c>
      <c r="B69" s="102">
        <f>(D47*B68)/B56*B57</f>
        <v>265.66899999999998</v>
      </c>
      <c r="C69" s="254"/>
      <c r="D69" s="257"/>
      <c r="E69" s="89">
        <v>2</v>
      </c>
      <c r="F69" s="39">
        <v>115361127</v>
      </c>
      <c r="G69" s="97">
        <f>IF(ISBLANK(F69),"-",(F69/$D$50*$D$47*$B$68)*($B$57/$D$68))</f>
        <v>200.66807430529877</v>
      </c>
      <c r="H69" s="91">
        <f t="shared" si="0"/>
        <v>1.0033403715264939</v>
      </c>
    </row>
    <row r="70" spans="1:8" ht="26.25" customHeight="1" x14ac:dyDescent="0.4">
      <c r="A70" s="259" t="s">
        <v>46</v>
      </c>
      <c r="B70" s="260"/>
      <c r="C70" s="254"/>
      <c r="D70" s="257"/>
      <c r="E70" s="89">
        <v>3</v>
      </c>
      <c r="F70" s="39">
        <v>115218644</v>
      </c>
      <c r="G70" s="97">
        <f>IF(ISBLANK(F70),"-",(F70/$D$50*$D$47*$B$68)*($B$57/$D$68))</f>
        <v>200.42022834561735</v>
      </c>
      <c r="H70" s="91">
        <f t="shared" si="0"/>
        <v>1.0021011417280867</v>
      </c>
    </row>
    <row r="71" spans="1:8" ht="27" customHeight="1" x14ac:dyDescent="0.4">
      <c r="A71" s="261"/>
      <c r="B71" s="262"/>
      <c r="C71" s="255"/>
      <c r="D71" s="258"/>
      <c r="E71" s="93">
        <v>4</v>
      </c>
      <c r="F71" s="94"/>
      <c r="G71" s="99" t="str">
        <f>IF(ISBLANK(F71),"-",(F71/$D$50*$D$47*$B$68)*($B$57/$D$68))</f>
        <v>-</v>
      </c>
      <c r="H71" s="103" t="str">
        <f t="shared" si="0"/>
        <v>-</v>
      </c>
    </row>
    <row r="72" spans="1:8" ht="26.25" customHeight="1" x14ac:dyDescent="0.4">
      <c r="A72" s="104"/>
      <c r="B72" s="104"/>
      <c r="C72" s="104"/>
      <c r="D72" s="104"/>
      <c r="E72" s="104"/>
      <c r="F72" s="105"/>
      <c r="G72" s="106" t="s">
        <v>39</v>
      </c>
      <c r="H72" s="107">
        <f>AVERAGE(H60:H71)</f>
        <v>1.0205475128333068</v>
      </c>
    </row>
    <row r="73" spans="1:8" ht="26.25" customHeight="1" x14ac:dyDescent="0.4">
      <c r="C73" s="104"/>
      <c r="D73" s="104"/>
      <c r="E73" s="104"/>
      <c r="F73" s="105"/>
      <c r="G73" s="108" t="s">
        <v>52</v>
      </c>
      <c r="H73" s="109">
        <f>STDEV(H60:H71)/H72</f>
        <v>1.4643927416611089E-2</v>
      </c>
    </row>
    <row r="74" spans="1:8" ht="27" customHeight="1" x14ac:dyDescent="0.4">
      <c r="A74" s="104"/>
      <c r="B74" s="104"/>
      <c r="C74" s="105"/>
      <c r="D74" s="105"/>
      <c r="E74" s="110"/>
      <c r="F74" s="105"/>
      <c r="G74" s="111" t="s">
        <v>53</v>
      </c>
      <c r="H74" s="112">
        <f>COUNT(H60:H71)</f>
        <v>9</v>
      </c>
    </row>
    <row r="76" spans="1:8" ht="26.25" customHeight="1" x14ac:dyDescent="0.4">
      <c r="A76" s="10" t="s">
        <v>75</v>
      </c>
      <c r="B76" s="113" t="s">
        <v>76</v>
      </c>
      <c r="C76" s="240" t="str">
        <f>B20</f>
        <v>Acyclovir Ph. Eur.</v>
      </c>
      <c r="D76" s="240"/>
      <c r="E76" s="114" t="s">
        <v>77</v>
      </c>
      <c r="F76" s="114"/>
      <c r="G76" s="115">
        <f>H72</f>
        <v>1.0205475128333068</v>
      </c>
      <c r="H76" s="116"/>
    </row>
    <row r="77" spans="1:8" x14ac:dyDescent="0.3">
      <c r="A77" s="9" t="s">
        <v>78</v>
      </c>
      <c r="B77" s="9" t="s">
        <v>79</v>
      </c>
    </row>
    <row r="78" spans="1:8" x14ac:dyDescent="0.3">
      <c r="A78" s="9"/>
      <c r="B78" s="9"/>
    </row>
    <row r="79" spans="1:8" ht="26.25" customHeight="1" x14ac:dyDescent="0.4">
      <c r="A79" s="10" t="s">
        <v>14</v>
      </c>
      <c r="B79" s="263" t="str">
        <f>B26</f>
        <v>Acyclovir</v>
      </c>
      <c r="C79" s="263"/>
    </row>
    <row r="80" spans="1:8" ht="26.25" customHeight="1" x14ac:dyDescent="0.4">
      <c r="A80" s="11" t="s">
        <v>15</v>
      </c>
      <c r="B80" s="263" t="str">
        <f>B27</f>
        <v>WRS-A32-1</v>
      </c>
      <c r="C80" s="263"/>
    </row>
    <row r="81" spans="1:12" ht="27" customHeight="1" x14ac:dyDescent="0.4">
      <c r="A81" s="11" t="s">
        <v>16</v>
      </c>
      <c r="B81" s="117">
        <f>B28</f>
        <v>99.7</v>
      </c>
    </row>
    <row r="82" spans="1:12" s="13" customFormat="1" ht="27" customHeight="1" x14ac:dyDescent="0.4">
      <c r="A82" s="11" t="s">
        <v>17</v>
      </c>
      <c r="B82" s="13">
        <v>0</v>
      </c>
      <c r="C82" s="242" t="s">
        <v>18</v>
      </c>
      <c r="D82" s="243"/>
      <c r="E82" s="243"/>
      <c r="F82" s="243"/>
      <c r="G82" s="244"/>
      <c r="I82" s="14"/>
      <c r="J82" s="14"/>
      <c r="K82" s="14"/>
      <c r="L82" s="14"/>
    </row>
    <row r="83" spans="1:12" s="13" customFormat="1" ht="19.5" customHeight="1" x14ac:dyDescent="0.4">
      <c r="A83" s="11" t="s">
        <v>19</v>
      </c>
      <c r="B83" s="15">
        <f>B81-B82</f>
        <v>99.7</v>
      </c>
      <c r="C83" s="16"/>
      <c r="D83" s="16"/>
      <c r="E83" s="16"/>
      <c r="F83" s="16"/>
      <c r="G83" s="17"/>
      <c r="I83" s="14"/>
      <c r="J83" s="14"/>
      <c r="K83" s="14"/>
      <c r="L83" s="14"/>
    </row>
    <row r="84" spans="1:12" s="13" customFormat="1" ht="27" customHeight="1" x14ac:dyDescent="0.4">
      <c r="A84" s="11" t="s">
        <v>20</v>
      </c>
      <c r="B84" s="18">
        <v>1</v>
      </c>
      <c r="C84" s="245" t="s">
        <v>80</v>
      </c>
      <c r="D84" s="246"/>
      <c r="E84" s="246"/>
      <c r="F84" s="246"/>
      <c r="G84" s="246"/>
      <c r="H84" s="247"/>
      <c r="I84" s="14"/>
      <c r="J84" s="14"/>
      <c r="K84" s="14"/>
      <c r="L84" s="14"/>
    </row>
    <row r="85" spans="1:12" s="13" customFormat="1" ht="27" customHeight="1" x14ac:dyDescent="0.4">
      <c r="A85" s="11" t="s">
        <v>22</v>
      </c>
      <c r="B85" s="18">
        <v>1</v>
      </c>
      <c r="C85" s="245" t="s">
        <v>81</v>
      </c>
      <c r="D85" s="246"/>
      <c r="E85" s="246"/>
      <c r="F85" s="246"/>
      <c r="G85" s="246"/>
      <c r="H85" s="247"/>
      <c r="I85" s="14"/>
      <c r="J85" s="14"/>
      <c r="K85" s="14"/>
      <c r="L85" s="14"/>
    </row>
    <row r="86" spans="1:12" s="13" customFormat="1" ht="26.25" x14ac:dyDescent="0.4">
      <c r="A86" s="11"/>
      <c r="B86" s="21"/>
      <c r="C86" s="22"/>
      <c r="D86" s="22"/>
      <c r="E86" s="22"/>
      <c r="F86" s="22"/>
      <c r="G86" s="22"/>
      <c r="H86" s="22"/>
      <c r="I86" s="14"/>
      <c r="J86" s="14"/>
      <c r="K86" s="14"/>
      <c r="L86" s="14"/>
    </row>
    <row r="87" spans="1:12" s="13" customFormat="1" ht="26.25" x14ac:dyDescent="0.4">
      <c r="A87" s="11" t="s">
        <v>24</v>
      </c>
      <c r="B87" s="23">
        <f>B84/B85</f>
        <v>1</v>
      </c>
      <c r="C87" s="2" t="s">
        <v>25</v>
      </c>
      <c r="D87" s="2"/>
      <c r="E87" s="2"/>
      <c r="F87" s="2"/>
      <c r="G87" s="2"/>
      <c r="I87" s="14"/>
      <c r="J87" s="14"/>
      <c r="K87" s="14"/>
      <c r="L87" s="14"/>
    </row>
    <row r="88" spans="1:12" ht="19.5" customHeight="1" x14ac:dyDescent="0.3">
      <c r="A88" s="9"/>
      <c r="B88" s="9"/>
    </row>
    <row r="89" spans="1:12" ht="27" customHeight="1" x14ac:dyDescent="0.4">
      <c r="A89" s="24" t="s">
        <v>26</v>
      </c>
      <c r="B89" s="25">
        <v>100</v>
      </c>
      <c r="D89" s="118" t="s">
        <v>27</v>
      </c>
      <c r="E89" s="119"/>
      <c r="F89" s="248" t="s">
        <v>28</v>
      </c>
      <c r="G89" s="249"/>
    </row>
    <row r="90" spans="1:12" ht="27" customHeight="1" x14ac:dyDescent="0.4">
      <c r="A90" s="26" t="s">
        <v>29</v>
      </c>
      <c r="B90" s="27">
        <v>3</v>
      </c>
      <c r="C90" s="120" t="s">
        <v>30</v>
      </c>
      <c r="D90" s="29" t="s">
        <v>31</v>
      </c>
      <c r="E90" s="30" t="s">
        <v>32</v>
      </c>
      <c r="F90" s="29" t="s">
        <v>31</v>
      </c>
      <c r="G90" s="121" t="s">
        <v>32</v>
      </c>
      <c r="I90" s="32" t="s">
        <v>33</v>
      </c>
    </row>
    <row r="91" spans="1:12" ht="26.25" customHeight="1" x14ac:dyDescent="0.4">
      <c r="A91" s="26" t="s">
        <v>34</v>
      </c>
      <c r="B91" s="27">
        <v>50</v>
      </c>
      <c r="C91" s="122">
        <v>1</v>
      </c>
      <c r="D91" s="34">
        <v>0.64600000000000002</v>
      </c>
      <c r="E91" s="35">
        <f>IF(ISBLANK(D91),"-",$D$101/$D$98*D91)</f>
        <v>0.73538058278797358</v>
      </c>
      <c r="F91" s="34">
        <v>0.68100000000000005</v>
      </c>
      <c r="G91" s="36">
        <f>IF(ISBLANK(F91),"-",$D$101/$F$98*F91)</f>
        <v>0.72280333062680102</v>
      </c>
      <c r="I91" s="37"/>
    </row>
    <row r="92" spans="1:12" ht="26.25" customHeight="1" x14ac:dyDescent="0.4">
      <c r="A92" s="26" t="s">
        <v>35</v>
      </c>
      <c r="B92" s="27">
        <v>1</v>
      </c>
      <c r="C92" s="105">
        <v>2</v>
      </c>
      <c r="D92" s="39">
        <v>0.64600000000000002</v>
      </c>
      <c r="E92" s="40">
        <f>IF(ISBLANK(D92),"-",$D$101/$D$98*D92)</f>
        <v>0.73538058278797358</v>
      </c>
      <c r="F92" s="39">
        <v>0.68</v>
      </c>
      <c r="G92" s="41">
        <f>IF(ISBLANK(F92),"-",$D$101/$F$98*F92)</f>
        <v>0.72174194541295844</v>
      </c>
      <c r="I92" s="250">
        <f>ABS((F96/D96*D95)-F95)/D95</f>
        <v>1.8887087844212658E-2</v>
      </c>
    </row>
    <row r="93" spans="1:12" ht="26.25" customHeight="1" x14ac:dyDescent="0.4">
      <c r="A93" s="26" t="s">
        <v>36</v>
      </c>
      <c r="B93" s="27">
        <v>1</v>
      </c>
      <c r="C93" s="105">
        <v>3</v>
      </c>
      <c r="D93" s="39">
        <v>0.64700000000000002</v>
      </c>
      <c r="E93" s="40">
        <f>IF(ISBLANK(D93),"-",$D$101/$D$98*D93)</f>
        <v>0.73651894282324903</v>
      </c>
      <c r="F93" s="39">
        <v>0.68200000000000005</v>
      </c>
      <c r="G93" s="41">
        <f>IF(ISBLANK(F93),"-",$D$101/$F$98*F93)</f>
        <v>0.7238647158406436</v>
      </c>
      <c r="I93" s="250"/>
    </row>
    <row r="94" spans="1:12" ht="27" customHeight="1" x14ac:dyDescent="0.4">
      <c r="A94" s="26" t="s">
        <v>37</v>
      </c>
      <c r="B94" s="27">
        <v>1</v>
      </c>
      <c r="C94" s="123">
        <v>4</v>
      </c>
      <c r="D94" s="44"/>
      <c r="E94" s="45" t="str">
        <f>IF(ISBLANK(D94),"-",$D$101/$D$98*D94)</f>
        <v>-</v>
      </c>
      <c r="F94" s="124"/>
      <c r="G94" s="46" t="str">
        <f>IF(ISBLANK(F94),"-",$D$101/$F$98*F94)</f>
        <v>-</v>
      </c>
      <c r="I94" s="47"/>
    </row>
    <row r="95" spans="1:12" ht="27" customHeight="1" x14ac:dyDescent="0.4">
      <c r="A95" s="26" t="s">
        <v>38</v>
      </c>
      <c r="B95" s="27">
        <v>1</v>
      </c>
      <c r="C95" s="125" t="s">
        <v>39</v>
      </c>
      <c r="D95" s="126">
        <f>AVERAGE(D91:D94)</f>
        <v>0.64633333333333332</v>
      </c>
      <c r="E95" s="50">
        <f>AVERAGE(E91:E94)</f>
        <v>0.7357600361330654</v>
      </c>
      <c r="F95" s="127">
        <f>AVERAGE(F91:F94)</f>
        <v>0.68100000000000005</v>
      </c>
      <c r="G95" s="128">
        <f>AVERAGE(G91:G94)</f>
        <v>0.72280333062680102</v>
      </c>
    </row>
    <row r="96" spans="1:12" ht="26.25" customHeight="1" x14ac:dyDescent="0.4">
      <c r="A96" s="26" t="s">
        <v>40</v>
      </c>
      <c r="B96" s="12">
        <v>1</v>
      </c>
      <c r="C96" s="129" t="s">
        <v>82</v>
      </c>
      <c r="D96" s="130">
        <v>19.579999999999998</v>
      </c>
      <c r="E96" s="42"/>
      <c r="F96" s="54">
        <v>21</v>
      </c>
    </row>
    <row r="97" spans="1:10" ht="26.25" customHeight="1" x14ac:dyDescent="0.4">
      <c r="A97" s="26" t="s">
        <v>42</v>
      </c>
      <c r="B97" s="12">
        <v>1</v>
      </c>
      <c r="C97" s="131" t="s">
        <v>83</v>
      </c>
      <c r="D97" s="132">
        <f>D96*$B$87</f>
        <v>19.579999999999998</v>
      </c>
      <c r="E97" s="57"/>
      <c r="F97" s="56">
        <f>F96*$B$87</f>
        <v>21</v>
      </c>
    </row>
    <row r="98" spans="1:10" ht="19.5" customHeight="1" x14ac:dyDescent="0.3">
      <c r="A98" s="26" t="s">
        <v>44</v>
      </c>
      <c r="B98" s="133">
        <f>(B97/B96)*(B95/B94)*(B93/B92)*(B91/B90)*B89</f>
        <v>1666.6666666666667</v>
      </c>
      <c r="C98" s="131" t="s">
        <v>84</v>
      </c>
      <c r="D98" s="134">
        <f>D97*$B$83/100</f>
        <v>19.521259999999998</v>
      </c>
      <c r="E98" s="60"/>
      <c r="F98" s="59">
        <f>F97*$B$83/100</f>
        <v>20.937000000000001</v>
      </c>
    </row>
    <row r="99" spans="1:10" ht="19.5" customHeight="1" x14ac:dyDescent="0.3">
      <c r="A99" s="236" t="s">
        <v>46</v>
      </c>
      <c r="B99" s="251"/>
      <c r="C99" s="131" t="s">
        <v>85</v>
      </c>
      <c r="D99" s="135">
        <f>D98/$B$98</f>
        <v>1.1712755999999998E-2</v>
      </c>
      <c r="E99" s="60"/>
      <c r="F99" s="63">
        <f>F98/$B$98</f>
        <v>1.2562200000000001E-2</v>
      </c>
      <c r="G99" s="136"/>
      <c r="H99" s="52"/>
    </row>
    <row r="100" spans="1:10" ht="19.5" customHeight="1" x14ac:dyDescent="0.3">
      <c r="A100" s="238"/>
      <c r="B100" s="252"/>
      <c r="C100" s="131" t="s">
        <v>48</v>
      </c>
      <c r="D100" s="137">
        <f>$B$56/$B$116</f>
        <v>1.3333333333333332E-2</v>
      </c>
      <c r="F100" s="68"/>
      <c r="G100" s="138"/>
      <c r="H100" s="52"/>
    </row>
    <row r="101" spans="1:10" x14ac:dyDescent="0.3">
      <c r="C101" s="131" t="s">
        <v>49</v>
      </c>
      <c r="D101" s="132">
        <f>D100*$B$98</f>
        <v>22.222222222222221</v>
      </c>
      <c r="F101" s="68"/>
      <c r="G101" s="136"/>
      <c r="H101" s="52"/>
    </row>
    <row r="102" spans="1:10" ht="19.5" customHeight="1" x14ac:dyDescent="0.3">
      <c r="C102" s="139" t="s">
        <v>50</v>
      </c>
      <c r="D102" s="140">
        <f>D101/B34</f>
        <v>22.222222222222221</v>
      </c>
      <c r="F102" s="72"/>
      <c r="G102" s="136"/>
      <c r="H102" s="52"/>
      <c r="J102" s="141"/>
    </row>
    <row r="103" spans="1:10" x14ac:dyDescent="0.3">
      <c r="C103" s="142" t="s">
        <v>86</v>
      </c>
      <c r="D103" s="143">
        <f>AVERAGE(E91:E94,G91:G94)</f>
        <v>0.72928168337993327</v>
      </c>
      <c r="F103" s="72"/>
      <c r="G103" s="144"/>
      <c r="H103" s="52"/>
      <c r="J103" s="145"/>
    </row>
    <row r="104" spans="1:10" x14ac:dyDescent="0.3">
      <c r="C104" s="108" t="s">
        <v>52</v>
      </c>
      <c r="D104" s="146">
        <f>STDEV(E91:E94,G91:G93)/D103</f>
        <v>9.7910954160529123E-3</v>
      </c>
      <c r="F104" s="72"/>
      <c r="G104" s="136"/>
      <c r="H104" s="52"/>
      <c r="J104" s="145"/>
    </row>
    <row r="105" spans="1:10" ht="19.5" customHeight="1" x14ac:dyDescent="0.3">
      <c r="C105" s="111" t="s">
        <v>53</v>
      </c>
      <c r="D105" s="275" t="s">
        <v>108</v>
      </c>
      <c r="F105" s="72"/>
      <c r="G105" s="136"/>
      <c r="H105" s="52"/>
      <c r="J105" s="145"/>
    </row>
    <row r="106" spans="1:10" ht="19.5" customHeight="1" x14ac:dyDescent="0.3">
      <c r="A106" s="76"/>
      <c r="B106" s="76"/>
      <c r="C106" s="76"/>
      <c r="D106" s="76"/>
      <c r="E106" s="76"/>
    </row>
    <row r="107" spans="1:10" ht="26.25" customHeight="1" x14ac:dyDescent="0.4">
      <c r="A107" s="24" t="s">
        <v>87</v>
      </c>
      <c r="B107" s="25">
        <v>900</v>
      </c>
      <c r="C107" s="147" t="s">
        <v>88</v>
      </c>
      <c r="D107" s="148" t="s">
        <v>31</v>
      </c>
      <c r="E107" s="149" t="s">
        <v>89</v>
      </c>
      <c r="F107" s="150" t="s">
        <v>90</v>
      </c>
    </row>
    <row r="108" spans="1:10" ht="26.25" customHeight="1" x14ac:dyDescent="0.4">
      <c r="A108" s="26" t="s">
        <v>91</v>
      </c>
      <c r="B108" s="27">
        <v>3</v>
      </c>
      <c r="C108" s="151">
        <v>1</v>
      </c>
      <c r="D108" s="152">
        <v>0.71199999999999997</v>
      </c>
      <c r="E108" s="153">
        <f t="shared" ref="E108:E113" si="1">IF(ISBLANK(D108),"-",D108/$D$103*$D$100*$B$116)</f>
        <v>195.2606287052653</v>
      </c>
      <c r="F108" s="154">
        <f>IF(ISBLANK(D108), "-", E108/$B$56)</f>
        <v>0.97630314352632652</v>
      </c>
    </row>
    <row r="109" spans="1:10" ht="26.25" customHeight="1" x14ac:dyDescent="0.4">
      <c r="A109" s="26" t="s">
        <v>64</v>
      </c>
      <c r="B109" s="27">
        <v>50</v>
      </c>
      <c r="C109" s="151">
        <v>2</v>
      </c>
      <c r="D109" s="152">
        <v>0.71799999999999997</v>
      </c>
      <c r="E109" s="155">
        <f t="shared" si="1"/>
        <v>196.90608344154563</v>
      </c>
      <c r="F109" s="156">
        <f t="shared" ref="F108:F113" si="2">IF(ISBLANK(D109), "-", E109/$B$56)</f>
        <v>0.98453041720772816</v>
      </c>
    </row>
    <row r="110" spans="1:10" ht="26.25" customHeight="1" x14ac:dyDescent="0.4">
      <c r="A110" s="26" t="s">
        <v>65</v>
      </c>
      <c r="B110" s="27">
        <v>1</v>
      </c>
      <c r="C110" s="151">
        <v>3</v>
      </c>
      <c r="D110" s="152">
        <v>0.71099999999999997</v>
      </c>
      <c r="E110" s="155">
        <f t="shared" si="1"/>
        <v>194.98638624921858</v>
      </c>
      <c r="F110" s="156">
        <f>IF(ISBLANK(D110), "-", E110/$B$56)</f>
        <v>0.9749319312460929</v>
      </c>
    </row>
    <row r="111" spans="1:10" ht="26.25" customHeight="1" x14ac:dyDescent="0.4">
      <c r="A111" s="26" t="s">
        <v>66</v>
      </c>
      <c r="B111" s="27">
        <v>1</v>
      </c>
      <c r="C111" s="151">
        <v>4</v>
      </c>
      <c r="D111" s="152">
        <v>0.66200000000000003</v>
      </c>
      <c r="E111" s="155">
        <f t="shared" si="1"/>
        <v>181.54850590292929</v>
      </c>
      <c r="F111" s="156">
        <f t="shared" si="2"/>
        <v>0.90774252951464651</v>
      </c>
    </row>
    <row r="112" spans="1:10" ht="26.25" customHeight="1" x14ac:dyDescent="0.4">
      <c r="A112" s="26" t="s">
        <v>67</v>
      </c>
      <c r="B112" s="27">
        <v>1</v>
      </c>
      <c r="C112" s="151">
        <v>5</v>
      </c>
      <c r="D112" s="152">
        <v>0.63</v>
      </c>
      <c r="E112" s="155">
        <f t="shared" si="1"/>
        <v>172.77274730943418</v>
      </c>
      <c r="F112" s="156">
        <f t="shared" si="2"/>
        <v>0.86386373654717086</v>
      </c>
    </row>
    <row r="113" spans="1:10" ht="26.25" customHeight="1" x14ac:dyDescent="0.4">
      <c r="A113" s="26" t="s">
        <v>69</v>
      </c>
      <c r="B113" s="27">
        <v>1</v>
      </c>
      <c r="C113" s="157">
        <v>6</v>
      </c>
      <c r="D113" s="158">
        <v>0.71299999999999997</v>
      </c>
      <c r="E113" s="159">
        <f t="shared" si="1"/>
        <v>195.53487116131203</v>
      </c>
      <c r="F113" s="160">
        <f>IF(ISBLANK(D113), "-", E113/$B$56)</f>
        <v>0.97767435580656015</v>
      </c>
    </row>
    <row r="114" spans="1:10" ht="26.25" customHeight="1" x14ac:dyDescent="0.4">
      <c r="A114" s="26" t="s">
        <v>70</v>
      </c>
      <c r="B114" s="27">
        <v>1</v>
      </c>
      <c r="C114" s="151"/>
      <c r="D114" s="105"/>
      <c r="F114" s="161"/>
    </row>
    <row r="115" spans="1:10" ht="26.25" customHeight="1" x14ac:dyDescent="0.4">
      <c r="A115" s="26" t="s">
        <v>71</v>
      </c>
      <c r="B115" s="27">
        <v>1</v>
      </c>
      <c r="C115" s="151"/>
      <c r="D115" s="162"/>
      <c r="E115" s="163" t="s">
        <v>39</v>
      </c>
      <c r="F115" s="164">
        <f>AVERAGE(F108:F113)</f>
        <v>0.94750768564142085</v>
      </c>
    </row>
    <row r="116" spans="1:10" ht="27" customHeight="1" x14ac:dyDescent="0.4">
      <c r="A116" s="26" t="s">
        <v>72</v>
      </c>
      <c r="B116" s="58">
        <f>(B115/B114)*(B113/B112)*(B111/B110)*(B109/B108)*B107</f>
        <v>15000.000000000002</v>
      </c>
      <c r="C116" s="165"/>
      <c r="D116" s="166"/>
      <c r="E116" s="125" t="s">
        <v>52</v>
      </c>
      <c r="F116" s="167">
        <f>STDEV(F108:F113)/F115</f>
        <v>5.2642280958099703E-2</v>
      </c>
    </row>
    <row r="117" spans="1:10" ht="27" customHeight="1" x14ac:dyDescent="0.4">
      <c r="A117" s="236" t="s">
        <v>46</v>
      </c>
      <c r="B117" s="237"/>
      <c r="C117" s="168"/>
      <c r="D117" s="169"/>
      <c r="E117" s="170" t="s">
        <v>53</v>
      </c>
      <c r="F117" s="171">
        <f>COUNT(F108:F113)</f>
        <v>6</v>
      </c>
      <c r="J117" s="145"/>
    </row>
    <row r="118" spans="1:10" ht="19.5" customHeight="1" x14ac:dyDescent="0.3">
      <c r="A118" s="238"/>
      <c r="B118" s="239"/>
      <c r="F118" s="105"/>
    </row>
    <row r="119" spans="1:10" x14ac:dyDescent="0.3">
      <c r="A119" s="180"/>
      <c r="B119" s="22"/>
      <c r="F119" s="105"/>
    </row>
    <row r="120" spans="1:10" ht="26.25" customHeight="1" x14ac:dyDescent="0.4">
      <c r="A120" s="10" t="s">
        <v>75</v>
      </c>
      <c r="B120" s="113" t="s">
        <v>92</v>
      </c>
      <c r="C120" s="240" t="str">
        <f>B20</f>
        <v>Acyclovir Ph. Eur.</v>
      </c>
      <c r="D120" s="240"/>
      <c r="E120" s="114" t="s">
        <v>93</v>
      </c>
      <c r="F120" s="114"/>
      <c r="G120" s="115">
        <f>F115</f>
        <v>0.94750768564142085</v>
      </c>
    </row>
    <row r="121" spans="1:10" ht="19.5" customHeight="1" x14ac:dyDescent="0.3">
      <c r="A121" s="172"/>
      <c r="B121" s="172"/>
      <c r="C121" s="173"/>
      <c r="D121" s="173"/>
      <c r="E121" s="173"/>
      <c r="F121" s="173"/>
      <c r="G121" s="173"/>
      <c r="H121" s="173"/>
    </row>
    <row r="122" spans="1:10" x14ac:dyDescent="0.3">
      <c r="B122" s="241" t="s">
        <v>94</v>
      </c>
      <c r="C122" s="241"/>
      <c r="E122" s="120" t="s">
        <v>95</v>
      </c>
      <c r="F122" s="174"/>
      <c r="G122" s="241" t="s">
        <v>96</v>
      </c>
      <c r="H122" s="241"/>
    </row>
    <row r="123" spans="1:10" x14ac:dyDescent="0.3">
      <c r="A123" s="175" t="s">
        <v>97</v>
      </c>
      <c r="B123" s="176"/>
      <c r="C123" s="176"/>
      <c r="E123" s="176"/>
      <c r="G123" s="177"/>
      <c r="H123" s="177"/>
    </row>
    <row r="124" spans="1:10" x14ac:dyDescent="0.3">
      <c r="A124" s="175" t="s">
        <v>98</v>
      </c>
      <c r="B124" s="178"/>
      <c r="C124" s="178"/>
      <c r="E124" s="178"/>
      <c r="G124" s="179"/>
      <c r="H124" s="179"/>
    </row>
    <row r="125" spans="1:10" x14ac:dyDescent="0.3">
      <c r="A125" s="104"/>
      <c r="B125" s="104"/>
      <c r="C125" s="105"/>
      <c r="D125" s="105"/>
      <c r="E125" s="105"/>
      <c r="F125" s="110"/>
      <c r="G125" s="105"/>
      <c r="H125" s="105"/>
    </row>
    <row r="126" spans="1:10" x14ac:dyDescent="0.3">
      <c r="A126" s="104"/>
      <c r="B126" s="104"/>
      <c r="C126" s="105"/>
      <c r="D126" s="105"/>
      <c r="E126" s="105"/>
      <c r="F126" s="110"/>
      <c r="G126" s="105"/>
      <c r="H126" s="105"/>
    </row>
    <row r="127" spans="1:10" x14ac:dyDescent="0.3">
      <c r="A127" s="104"/>
      <c r="B127" s="104"/>
      <c r="C127" s="105"/>
      <c r="D127" s="105"/>
      <c r="E127" s="105"/>
      <c r="F127" s="110"/>
      <c r="G127" s="105"/>
      <c r="H127" s="105"/>
    </row>
    <row r="128" spans="1:10" x14ac:dyDescent="0.3">
      <c r="A128" s="104"/>
      <c r="B128" s="104"/>
      <c r="C128" s="105"/>
      <c r="D128" s="105"/>
      <c r="E128" s="105"/>
      <c r="F128" s="110"/>
      <c r="G128" s="105"/>
      <c r="H128" s="105"/>
    </row>
    <row r="129" spans="1:8" x14ac:dyDescent="0.3">
      <c r="A129" s="104"/>
      <c r="B129" s="104"/>
      <c r="C129" s="105"/>
      <c r="D129" s="105"/>
      <c r="E129" s="105"/>
      <c r="F129" s="110"/>
      <c r="G129" s="105"/>
      <c r="H129" s="105"/>
    </row>
    <row r="130" spans="1:8" x14ac:dyDescent="0.3">
      <c r="A130" s="104"/>
      <c r="B130" s="104"/>
      <c r="C130" s="105"/>
      <c r="D130" s="105"/>
      <c r="E130" s="105"/>
      <c r="F130" s="110"/>
      <c r="G130" s="105"/>
      <c r="H130" s="105"/>
    </row>
    <row r="131" spans="1:8" x14ac:dyDescent="0.3">
      <c r="A131" s="104"/>
      <c r="B131" s="104"/>
      <c r="C131" s="105"/>
      <c r="D131" s="105"/>
      <c r="E131" s="105"/>
      <c r="F131" s="110"/>
      <c r="G131" s="105"/>
      <c r="H131" s="105"/>
    </row>
    <row r="132" spans="1:8" x14ac:dyDescent="0.3">
      <c r="A132" s="104"/>
      <c r="B132" s="104"/>
      <c r="C132" s="105"/>
      <c r="D132" s="105"/>
      <c r="E132" s="105"/>
      <c r="F132" s="110"/>
      <c r="G132" s="105"/>
      <c r="H132" s="105"/>
    </row>
    <row r="133" spans="1:8" x14ac:dyDescent="0.3">
      <c r="A133" s="104"/>
      <c r="B133" s="104"/>
      <c r="C133" s="105"/>
      <c r="D133" s="105"/>
      <c r="E133" s="105"/>
      <c r="F133" s="110"/>
      <c r="G133" s="105"/>
      <c r="H133" s="105"/>
    </row>
    <row r="250" spans="1:1" x14ac:dyDescent="0.3">
      <c r="A250" s="1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Acyclovir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dcterms:created xsi:type="dcterms:W3CDTF">2005-07-05T10:19:27Z</dcterms:created>
  <dcterms:modified xsi:type="dcterms:W3CDTF">2015-04-09T06:40:43Z</dcterms:modified>
  <cp:category/>
</cp:coreProperties>
</file>