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6" r:id="rId1"/>
    <sheet name="Uniformity" sheetId="3" r:id="rId2"/>
    <sheet name="CEFEPIME" sheetId="4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28" i="6" l="1"/>
  <c r="B27" i="6"/>
  <c r="B25" i="6"/>
  <c r="B22" i="6"/>
  <c r="B21" i="6"/>
  <c r="B20" i="6"/>
  <c r="B19" i="6"/>
  <c r="B18" i="6"/>
  <c r="B17" i="6"/>
  <c r="B39" i="6"/>
  <c r="E37" i="6"/>
  <c r="D37" i="6"/>
  <c r="C37" i="6"/>
  <c r="B37" i="6"/>
  <c r="B38" i="6" s="1"/>
  <c r="B26" i="6"/>
  <c r="C76" i="4" l="1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C36" i="3"/>
  <c r="B36" i="3"/>
  <c r="C35" i="3"/>
  <c r="B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E24" i="3" l="1"/>
  <c r="D36" i="3"/>
  <c r="B57" i="4" s="1"/>
  <c r="B69" i="4" s="1"/>
  <c r="F45" i="4"/>
  <c r="G40" i="4" s="1"/>
  <c r="D49" i="4"/>
  <c r="C41" i="3"/>
  <c r="E33" i="3"/>
  <c r="E27" i="3"/>
  <c r="E31" i="3"/>
  <c r="E23" i="3"/>
  <c r="B40" i="3"/>
  <c r="E29" i="3"/>
  <c r="E18" i="3"/>
  <c r="E22" i="3"/>
  <c r="D44" i="4"/>
  <c r="D45" i="4" s="1"/>
  <c r="D46" i="4" s="1"/>
  <c r="D35" i="3"/>
  <c r="F46" i="4" l="1"/>
  <c r="E20" i="3"/>
  <c r="E30" i="3"/>
  <c r="E17" i="3"/>
  <c r="D41" i="3"/>
  <c r="C40" i="3"/>
  <c r="D40" i="3"/>
  <c r="E32" i="3"/>
  <c r="E16" i="3"/>
  <c r="E14" i="3"/>
  <c r="E26" i="3"/>
  <c r="E25" i="3"/>
  <c r="E15" i="3"/>
  <c r="E19" i="3"/>
  <c r="E21" i="3"/>
  <c r="E28" i="3"/>
  <c r="G39" i="4"/>
  <c r="G38" i="4"/>
  <c r="E39" i="4"/>
  <c r="E38" i="4"/>
  <c r="E40" i="4"/>
  <c r="G42" i="4" l="1"/>
  <c r="D52" i="4"/>
  <c r="D50" i="4"/>
  <c r="D51" i="4" s="1"/>
  <c r="E42" i="4"/>
  <c r="G70" i="4" l="1"/>
  <c r="H70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G65" i="4"/>
  <c r="H65" i="4" s="1"/>
  <c r="G61" i="4"/>
  <c r="H61" i="4" s="1"/>
  <c r="H74" i="4" l="1"/>
  <c r="H72" i="4"/>
  <c r="G76" i="4" s="1"/>
  <c r="H73" i="4" l="1"/>
</calcChain>
</file>

<file path=xl/sharedStrings.xml><?xml version="1.0" encoding="utf-8"?>
<sst xmlns="http://schemas.openxmlformats.org/spreadsheetml/2006/main" count="152" uniqueCount="109">
  <si>
    <t>Please enter the required information in the cells highlighted in green</t>
  </si>
  <si>
    <t>Uniformity of Weight Test Report</t>
  </si>
  <si>
    <t>Sample Name:</t>
  </si>
  <si>
    <t>TEICO 500 FOR INJECTION</t>
  </si>
  <si>
    <t>Laboratory Ref No:</t>
  </si>
  <si>
    <t>NDQD201502085</t>
  </si>
  <si>
    <t>Active Ingredient:</t>
  </si>
  <si>
    <t>Cefepime Hydrochloride USP</t>
  </si>
  <si>
    <t>Label Claim:</t>
  </si>
  <si>
    <t>Cefepime Hydrochloride USP eq. to Cefipime 500mg</t>
  </si>
  <si>
    <t>Date Analysis Started:</t>
  </si>
  <si>
    <t>2015-02-13 07:09:36</t>
  </si>
  <si>
    <t>Date Analysis Completed:</t>
  </si>
  <si>
    <t>2015-04-01 09:13:19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</si>
  <si>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</si>
  <si>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</si>
  <si>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</si>
  <si>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</si>
  <si>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</si>
  <si>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</si>
  <si>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</si>
  <si>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</si>
  <si>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</si>
  <si>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</si>
  <si>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</si>
  <si>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</si>
  <si>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</si>
  <si>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</si>
  <si>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</si>
  <si>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</si>
  <si>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</si>
  <si>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</si>
  <si>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</si>
  <si>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</si>
  <si>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</si>
  <si>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</si>
  <si>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</si>
  <si>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</si>
  <si>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</si>
  <si>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</si>
  <si>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</si>
  <si>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</si>
  <si>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</si>
  <si>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</si>
  <si>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</si>
  <si>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</si>
  <si>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</si>
  <si>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</si>
  <si>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</si>
  <si>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</si>
  <si>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</si>
  <si>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</si>
  <si>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</si>
  <si>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</si>
  <si>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</si>
  <si>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</si>
  <si>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</si>
  <si>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</si>
  <si>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</si>
  <si>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</si>
  <si>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</si>
  <si>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</si>
  <si>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</si>
  <si>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</si>
  <si>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</si>
  <si>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</si>
  <si>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</si>
  <si>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</si>
  <si>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</si>
  <si>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</si>
  <si>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</si>
  <si>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</si>
  <si>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</si>
  <si>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</si>
  <si>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</si>
  <si>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</si>
  <si>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</si>
  <si>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</si>
  <si>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</si>
  <si>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</si>
  <si>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</si>
  <si>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</si>
  <si>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</si>
  <si>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</si>
  <si>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</si>
  <si>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</si>
  <si>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</si>
  <si>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</si>
  <si>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</si>
  <si>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</si>
  <si>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</si>
  <si>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</si>
  <si>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</si>
  <si>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cefepime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</si>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</sst>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[$-409]d/mmm/yy;@"/>
  </numFmts>
  <fonts count="26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u/>
      <sz val="14"/>
      <name val="Book Antiqua"/>
      <family val="1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7" fillId="2" borderId="0"/>
    <xf numFmtId="9" fontId="17" fillId="2" borderId="0" applyFont="0" applyFill="0" applyBorder="0" applyAlignment="0" applyProtection="0"/>
    <xf numFmtId="0" fontId="25" fillId="2" borderId="0"/>
  </cellStyleXfs>
  <cellXfs count="283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7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2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7" fillId="2" borderId="35" xfId="0" applyNumberFormat="1" applyFont="1" applyFill="1" applyBorder="1" applyAlignment="1">
      <alignment horizontal="center"/>
    </xf>
    <xf numFmtId="171" fontId="7" fillId="2" borderId="3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right"/>
    </xf>
    <xf numFmtId="1" fontId="9" fillId="4" borderId="14" xfId="0" applyNumberFormat="1" applyFont="1" applyFill="1" applyBorder="1" applyAlignment="1">
      <alignment horizontal="center"/>
    </xf>
    <xf numFmtId="171" fontId="9" fillId="4" borderId="40" xfId="0" applyNumberFormat="1" applyFont="1" applyFill="1" applyBorder="1" applyAlignment="1">
      <alignment horizontal="center"/>
    </xf>
    <xf numFmtId="171" fontId="9" fillId="4" borderId="4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11" fillId="3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9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5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5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11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0" fontId="11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11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4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9" fillId="2" borderId="2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7" fillId="2" borderId="22" xfId="0" applyFont="1" applyFill="1" applyBorder="1" applyProtection="1">
      <protection locked="0"/>
    </xf>
    <xf numFmtId="0" fontId="7" fillId="2" borderId="22" xfId="0" applyFont="1" applyFill="1" applyBorder="1"/>
    <xf numFmtId="0" fontId="7" fillId="2" borderId="0" xfId="0" applyFont="1" applyFill="1"/>
    <xf numFmtId="0" fontId="7" fillId="2" borderId="22" xfId="0" applyFont="1" applyFill="1" applyBorder="1"/>
    <xf numFmtId="0" fontId="9" fillId="2" borderId="23" xfId="0" applyFont="1" applyFill="1" applyBorder="1" applyProtection="1">
      <protection locked="0"/>
    </xf>
    <xf numFmtId="0" fontId="9" fillId="2" borderId="23" xfId="0" applyFont="1" applyFill="1" applyBorder="1"/>
    <xf numFmtId="0" fontId="7" fillId="2" borderId="23" xfId="0" applyFont="1" applyFill="1" applyBorder="1"/>
    <xf numFmtId="0" fontId="18" fillId="6" borderId="0" xfId="1" applyFont="1" applyFill="1" applyProtection="1">
      <protection locked="0"/>
    </xf>
    <xf numFmtId="0" fontId="18" fillId="2" borderId="0" xfId="1" applyFont="1"/>
    <xf numFmtId="0" fontId="18" fillId="2" borderId="0" xfId="1" applyFont="1" applyBorder="1"/>
    <xf numFmtId="0" fontId="19" fillId="2" borderId="0" xfId="1" applyFont="1"/>
    <xf numFmtId="0" fontId="18" fillId="2" borderId="0" xfId="1" applyFont="1" applyAlignment="1">
      <alignment horizontal="right"/>
    </xf>
    <xf numFmtId="0" fontId="18" fillId="2" borderId="0" xfId="1" applyFont="1" applyFill="1" applyBorder="1" applyAlignment="1">
      <alignment horizontal="right"/>
    </xf>
    <xf numFmtId="0" fontId="20" fillId="2" borderId="0" xfId="1" applyFont="1" applyBorder="1" applyAlignment="1"/>
    <xf numFmtId="0" fontId="22" fillId="2" borderId="0" xfId="1" applyFont="1" applyAlignment="1">
      <alignment horizontal="right"/>
    </xf>
    <xf numFmtId="0" fontId="23" fillId="2" borderId="0" xfId="1" applyFont="1" applyBorder="1" applyAlignment="1">
      <alignment horizontal="center"/>
    </xf>
    <xf numFmtId="0" fontId="20" fillId="2" borderId="0" xfId="1" applyFont="1" applyBorder="1" applyAlignment="1">
      <alignment horizontal="center"/>
    </xf>
    <xf numFmtId="173" fontId="23" fillId="2" borderId="0" xfId="1" applyNumberFormat="1" applyFont="1" applyBorder="1" applyAlignment="1">
      <alignment horizontal="center"/>
    </xf>
    <xf numFmtId="0" fontId="24" fillId="2" borderId="0" xfId="1" applyFont="1"/>
    <xf numFmtId="0" fontId="24" fillId="2" borderId="0" xfId="1" applyFont="1" applyAlignment="1">
      <alignment horizontal="left"/>
    </xf>
    <xf numFmtId="0" fontId="23" fillId="2" borderId="0" xfId="1" applyFont="1"/>
    <xf numFmtId="0" fontId="22" fillId="2" borderId="0" xfId="1" applyFont="1"/>
    <xf numFmtId="0" fontId="22" fillId="2" borderId="0" xfId="1" applyFont="1" applyAlignment="1">
      <alignment horizontal="left"/>
    </xf>
    <xf numFmtId="2" fontId="22" fillId="2" borderId="0" xfId="1" applyNumberFormat="1" applyFont="1" applyAlignment="1">
      <alignment horizontal="center"/>
    </xf>
    <xf numFmtId="0" fontId="22" fillId="2" borderId="0" xfId="1" quotePrefix="1" applyFont="1" applyAlignment="1">
      <alignment horizontal="left"/>
    </xf>
    <xf numFmtId="164" fontId="22" fillId="2" borderId="0" xfId="1" applyNumberFormat="1" applyFont="1" applyAlignment="1">
      <alignment horizontal="center"/>
    </xf>
    <xf numFmtId="0" fontId="22" fillId="2" borderId="52" xfId="1" applyFont="1" applyBorder="1" applyAlignment="1">
      <alignment horizontal="center"/>
    </xf>
    <xf numFmtId="0" fontId="22" fillId="2" borderId="53" xfId="1" quotePrefix="1" applyFont="1" applyBorder="1" applyAlignment="1">
      <alignment horizontal="center"/>
    </xf>
    <xf numFmtId="0" fontId="22" fillId="2" borderId="52" xfId="1" quotePrefix="1" applyFont="1" applyBorder="1" applyAlignment="1">
      <alignment horizontal="center"/>
    </xf>
    <xf numFmtId="0" fontId="23" fillId="2" borderId="54" xfId="1" applyFont="1" applyBorder="1" applyAlignment="1">
      <alignment horizontal="center"/>
    </xf>
    <xf numFmtId="0" fontId="23" fillId="6" borderId="54" xfId="1" applyFont="1" applyFill="1" applyBorder="1" applyAlignment="1" applyProtection="1">
      <alignment horizontal="center"/>
      <protection locked="0"/>
    </xf>
    <xf numFmtId="2" fontId="23" fillId="6" borderId="54" xfId="1" applyNumberFormat="1" applyFont="1" applyFill="1" applyBorder="1" applyAlignment="1" applyProtection="1">
      <alignment horizontal="center"/>
      <protection locked="0"/>
    </xf>
    <xf numFmtId="2" fontId="23" fillId="6" borderId="55" xfId="1" applyNumberFormat="1" applyFont="1" applyFill="1" applyBorder="1" applyAlignment="1" applyProtection="1">
      <alignment horizontal="center"/>
      <protection locked="0"/>
    </xf>
    <xf numFmtId="0" fontId="23" fillId="6" borderId="56" xfId="1" applyFont="1" applyFill="1" applyBorder="1" applyAlignment="1" applyProtection="1">
      <alignment horizontal="center"/>
      <protection locked="0"/>
    </xf>
    <xf numFmtId="2" fontId="23" fillId="6" borderId="56" xfId="1" applyNumberFormat="1" applyFont="1" applyFill="1" applyBorder="1" applyAlignment="1" applyProtection="1">
      <alignment horizontal="center"/>
      <protection locked="0"/>
    </xf>
    <xf numFmtId="0" fontId="23" fillId="2" borderId="55" xfId="1" applyFont="1" applyBorder="1"/>
    <xf numFmtId="1" fontId="22" fillId="7" borderId="53" xfId="1" applyNumberFormat="1" applyFont="1" applyFill="1" applyBorder="1" applyAlignment="1">
      <alignment horizontal="center"/>
    </xf>
    <xf numFmtId="1" fontId="22" fillId="7" borderId="52" xfId="1" applyNumberFormat="1" applyFont="1" applyFill="1" applyBorder="1" applyAlignment="1">
      <alignment horizontal="center"/>
    </xf>
    <xf numFmtId="2" fontId="22" fillId="7" borderId="52" xfId="1" applyNumberFormat="1" applyFont="1" applyFill="1" applyBorder="1" applyAlignment="1">
      <alignment horizontal="center"/>
    </xf>
    <xf numFmtId="0" fontId="23" fillId="2" borderId="54" xfId="1" applyFont="1" applyBorder="1"/>
    <xf numFmtId="10" fontId="22" fillId="8" borderId="52" xfId="1" applyNumberFormat="1" applyFont="1" applyFill="1" applyBorder="1" applyAlignment="1">
      <alignment horizontal="center"/>
    </xf>
    <xf numFmtId="167" fontId="22" fillId="2" borderId="0" xfId="1" applyNumberFormat="1" applyFont="1" applyFill="1" applyBorder="1" applyAlignment="1">
      <alignment horizontal="center"/>
    </xf>
    <xf numFmtId="0" fontId="23" fillId="2" borderId="57" xfId="1" applyFont="1" applyBorder="1"/>
    <xf numFmtId="0" fontId="23" fillId="2" borderId="56" xfId="1" applyFont="1" applyBorder="1"/>
    <xf numFmtId="0" fontId="22" fillId="7" borderId="52" xfId="1" applyFont="1" applyFill="1" applyBorder="1" applyAlignment="1">
      <alignment horizontal="center"/>
    </xf>
    <xf numFmtId="0" fontId="22" fillId="2" borderId="58" xfId="1" applyFont="1" applyFill="1" applyBorder="1" applyAlignment="1">
      <alignment horizontal="center"/>
    </xf>
    <xf numFmtId="0" fontId="23" fillId="2" borderId="58" xfId="1" applyFont="1" applyBorder="1"/>
    <xf numFmtId="0" fontId="23" fillId="2" borderId="59" xfId="1" applyFont="1" applyBorder="1"/>
    <xf numFmtId="0" fontId="23" fillId="2" borderId="0" xfId="1" applyFont="1" applyBorder="1"/>
    <xf numFmtId="0" fontId="23" fillId="2" borderId="0" xfId="1" quotePrefix="1" applyFont="1" applyAlignment="1" applyProtection="1">
      <alignment horizontal="left"/>
      <protection locked="0"/>
    </xf>
    <xf numFmtId="0" fontId="23" fillId="2" borderId="0" xfId="1" applyFont="1" applyProtection="1">
      <protection locked="0"/>
    </xf>
    <xf numFmtId="0" fontId="23" fillId="2" borderId="0" xfId="1" applyFont="1" applyBorder="1" applyProtection="1">
      <protection locked="0"/>
    </xf>
    <xf numFmtId="0" fontId="23" fillId="2" borderId="0" xfId="1" applyFont="1" applyAlignment="1" applyProtection="1">
      <alignment horizontal="left"/>
      <protection locked="0"/>
    </xf>
    <xf numFmtId="0" fontId="18" fillId="2" borderId="60" xfId="1" applyFont="1" applyBorder="1"/>
    <xf numFmtId="0" fontId="18" fillId="2" borderId="0" xfId="1" applyFont="1" applyAlignment="1">
      <alignment horizontal="center"/>
    </xf>
    <xf numFmtId="10" fontId="18" fillId="2" borderId="60" xfId="2" applyNumberFormat="1" applyFont="1" applyBorder="1"/>
    <xf numFmtId="0" fontId="17" fillId="2" borderId="0" xfId="1"/>
    <xf numFmtId="0" fontId="22" fillId="2" borderId="51" xfId="1" applyFont="1" applyBorder="1" applyAlignment="1"/>
    <xf numFmtId="0" fontId="22" fillId="2" borderId="51" xfId="1" applyFont="1" applyBorder="1" applyAlignment="1">
      <alignment horizontal="center"/>
    </xf>
    <xf numFmtId="0" fontId="23" fillId="2" borderId="51" xfId="1" applyFont="1" applyBorder="1" applyAlignment="1">
      <alignment horizontal="center"/>
    </xf>
    <xf numFmtId="0" fontId="22" fillId="2" borderId="0" xfId="1" applyFont="1" applyBorder="1" applyAlignment="1">
      <alignment horizontal="right"/>
    </xf>
    <xf numFmtId="0" fontId="18" fillId="2" borderId="58" xfId="1" quotePrefix="1" applyFont="1" applyBorder="1" applyAlignment="1"/>
    <xf numFmtId="0" fontId="18" fillId="2" borderId="0" xfId="1" quotePrefix="1" applyFont="1" applyBorder="1" applyAlignment="1"/>
    <xf numFmtId="0" fontId="18" fillId="2" borderId="58" xfId="1" applyFont="1" applyBorder="1" applyAlignment="1"/>
    <xf numFmtId="0" fontId="19" fillId="2" borderId="61" xfId="1" applyFont="1" applyBorder="1" applyAlignment="1"/>
    <xf numFmtId="0" fontId="19" fillId="2" borderId="0" xfId="1" applyFont="1" applyBorder="1" applyAlignment="1"/>
    <xf numFmtId="0" fontId="18" fillId="2" borderId="61" xfId="1" applyFont="1" applyBorder="1" applyAlignment="1"/>
    <xf numFmtId="0" fontId="25" fillId="2" borderId="0" xfId="3" applyFill="1"/>
    <xf numFmtId="0" fontId="20" fillId="2" borderId="48" xfId="1" applyFont="1" applyBorder="1" applyAlignment="1">
      <alignment horizontal="center"/>
    </xf>
    <xf numFmtId="0" fontId="20" fillId="2" borderId="49" xfId="1" applyFont="1" applyBorder="1" applyAlignment="1">
      <alignment horizontal="center"/>
    </xf>
    <xf numFmtId="0" fontId="20" fillId="2" borderId="50" xfId="1" applyFont="1" applyBorder="1" applyAlignment="1">
      <alignment horizontal="center"/>
    </xf>
    <xf numFmtId="0" fontId="21" fillId="2" borderId="51" xfId="1" quotePrefix="1" applyFont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 applyProtection="1">
      <alignment horizontal="center" vertical="center"/>
      <protection locked="0"/>
    </xf>
    <xf numFmtId="2" fontId="11" fillId="3" borderId="45" xfId="0" applyNumberFormat="1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4">
    <cellStyle name="Normal" xfId="0" builtinId="0"/>
    <cellStyle name="Normal 2" xfId="1"/>
    <cellStyle name="Normal 3" xfId="3"/>
    <cellStyle name="Percent 2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208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cyclovir"/>
    </sheetNames>
    <sheetDataSet>
      <sheetData sheetId="0"/>
      <sheetData sheetId="1"/>
      <sheetData sheetId="2">
        <row r="12">
          <cell r="B12" t="str">
            <v>WRS-A32-1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19" workbookViewId="0">
      <selection activeCell="B22" sqref="B22"/>
    </sheetView>
  </sheetViews>
  <sheetFormatPr defaultRowHeight="12.75" x14ac:dyDescent="0.2"/>
  <cols>
    <col min="1" max="1" width="35.140625" style="243" bestFit="1" customWidth="1"/>
    <col min="2" max="2" width="41.42578125" style="243" customWidth="1"/>
    <col min="3" max="3" width="31.85546875" style="243" customWidth="1"/>
    <col min="4" max="5" width="30.28515625" style="243" bestFit="1" customWidth="1"/>
    <col min="6" max="6" width="23.140625" style="243" customWidth="1"/>
    <col min="7" max="7" width="28.42578125" style="243" customWidth="1"/>
    <col min="8" max="8" width="21.5703125" style="243" customWidth="1"/>
    <col min="9" max="16384" width="9.140625" style="243"/>
  </cols>
  <sheetData>
    <row r="1" spans="1:10" s="184" customFormat="1" ht="13.5" x14ac:dyDescent="0.25"/>
    <row r="2" spans="1:10" s="184" customFormat="1" ht="13.5" x14ac:dyDescent="0.25"/>
    <row r="3" spans="1:10" s="184" customFormat="1" ht="13.5" x14ac:dyDescent="0.25">
      <c r="A3" s="183"/>
      <c r="B3" s="183"/>
      <c r="C3" s="183"/>
    </row>
    <row r="4" spans="1:10" s="184" customFormat="1" ht="13.5" x14ac:dyDescent="0.25">
      <c r="B4" s="183"/>
      <c r="C4" s="183"/>
    </row>
    <row r="5" spans="1:10" s="184" customFormat="1" ht="13.5" x14ac:dyDescent="0.25">
      <c r="B5" s="183"/>
      <c r="C5" s="183"/>
    </row>
    <row r="6" spans="1:10" s="184" customFormat="1" ht="13.5" x14ac:dyDescent="0.25"/>
    <row r="7" spans="1:10" s="184" customFormat="1" ht="13.5" x14ac:dyDescent="0.25"/>
    <row r="8" spans="1:10" s="184" customFormat="1" ht="13.5" x14ac:dyDescent="0.25"/>
    <row r="9" spans="1:10" s="184" customFormat="1" ht="13.5" x14ac:dyDescent="0.25"/>
    <row r="10" spans="1:10" s="184" customFormat="1" ht="13.5" x14ac:dyDescent="0.25"/>
    <row r="11" spans="1:10" s="184" customFormat="1" ht="13.5" x14ac:dyDescent="0.25"/>
    <row r="12" spans="1:10" s="184" customFormat="1" ht="13.5" x14ac:dyDescent="0.25"/>
    <row r="13" spans="1:10" s="184" customFormat="1" ht="13.5" x14ac:dyDescent="0.25">
      <c r="F13" s="185"/>
      <c r="G13" s="185"/>
      <c r="H13" s="185"/>
      <c r="I13" s="185"/>
      <c r="J13" s="185"/>
    </row>
    <row r="14" spans="1:10" s="184" customFormat="1" ht="15.75" thickBot="1" x14ac:dyDescent="0.35">
      <c r="A14" s="186"/>
      <c r="B14" s="185"/>
      <c r="C14" s="187"/>
      <c r="D14" s="185"/>
      <c r="F14" s="188"/>
      <c r="G14" s="185"/>
      <c r="H14" s="185"/>
      <c r="I14" s="185"/>
      <c r="J14" s="185"/>
    </row>
    <row r="15" spans="1:10" s="184" customFormat="1" ht="19.5" thickBot="1" x14ac:dyDescent="0.35">
      <c r="A15" s="244" t="s">
        <v>0</v>
      </c>
      <c r="B15" s="245"/>
      <c r="C15" s="245"/>
      <c r="D15" s="245"/>
      <c r="E15" s="245"/>
      <c r="F15" s="246"/>
      <c r="G15" s="189"/>
      <c r="H15" s="189"/>
      <c r="I15" s="185"/>
      <c r="J15" s="185"/>
    </row>
    <row r="16" spans="1:10" s="185" customFormat="1" ht="20.25" x14ac:dyDescent="0.3">
      <c r="A16" s="247" t="s">
        <v>94</v>
      </c>
      <c r="B16" s="247"/>
      <c r="C16" s="247"/>
      <c r="D16" s="247"/>
      <c r="E16" s="247"/>
      <c r="F16" s="247"/>
      <c r="G16" s="189"/>
      <c r="H16" s="189"/>
    </row>
    <row r="17" spans="1:10" s="185" customFormat="1" ht="18.75" x14ac:dyDescent="0.3">
      <c r="A17" s="190" t="s">
        <v>2</v>
      </c>
      <c r="B17" s="191" t="str">
        <f>CEFEPIME!B18</f>
        <v>TEICO 500 FOR INJECTION</v>
      </c>
      <c r="C17" s="192"/>
      <c r="D17" s="192"/>
      <c r="E17" s="192"/>
      <c r="F17" s="192"/>
      <c r="G17" s="189"/>
      <c r="H17" s="189"/>
    </row>
    <row r="18" spans="1:10" s="185" customFormat="1" ht="18.75" x14ac:dyDescent="0.3">
      <c r="A18" s="190" t="s">
        <v>4</v>
      </c>
      <c r="B18" s="191" t="str">
        <f>CEFEPIME!B19</f>
        <v>NDQD201502085</v>
      </c>
      <c r="C18" s="192"/>
      <c r="D18" s="192"/>
      <c r="E18" s="192"/>
      <c r="F18" s="192"/>
      <c r="G18" s="189"/>
      <c r="H18" s="189"/>
    </row>
    <row r="19" spans="1:10" s="185" customFormat="1" ht="18.75" x14ac:dyDescent="0.3">
      <c r="A19" s="190" t="s">
        <v>6</v>
      </c>
      <c r="B19" s="191" t="str">
        <f>CEFEPIME!B20</f>
        <v>Cefepime Hydrochloride USP</v>
      </c>
      <c r="C19" s="192"/>
      <c r="D19" s="192"/>
      <c r="E19" s="192"/>
      <c r="F19" s="192"/>
      <c r="G19" s="189"/>
      <c r="H19" s="189"/>
    </row>
    <row r="20" spans="1:10" s="185" customFormat="1" ht="18.75" x14ac:dyDescent="0.3">
      <c r="A20" s="190" t="s">
        <v>8</v>
      </c>
      <c r="B20" s="191" t="str">
        <f>CEFEPIME!B21</f>
        <v>Cefepime Hydrochloride USP eq. to Cefipime 500mg</v>
      </c>
      <c r="C20" s="192"/>
      <c r="D20" s="192"/>
      <c r="E20" s="192"/>
      <c r="F20" s="192"/>
      <c r="G20" s="189"/>
      <c r="H20" s="189"/>
    </row>
    <row r="21" spans="1:10" s="185" customFormat="1" ht="18.75" x14ac:dyDescent="0.3">
      <c r="A21" s="190" t="s">
        <v>10</v>
      </c>
      <c r="B21" s="193">
        <f>CEFEPIME!B22</f>
        <v>42087</v>
      </c>
      <c r="C21" s="192"/>
      <c r="D21" s="192"/>
      <c r="E21" s="192"/>
      <c r="F21" s="192"/>
      <c r="G21" s="189"/>
      <c r="H21" s="189"/>
    </row>
    <row r="22" spans="1:10" s="185" customFormat="1" ht="18.75" x14ac:dyDescent="0.3">
      <c r="A22" s="190" t="s">
        <v>12</v>
      </c>
      <c r="B22" s="193">
        <f>CEFEPIME!B23</f>
        <v>42109</v>
      </c>
      <c r="C22" s="192"/>
      <c r="D22" s="192"/>
      <c r="E22" s="192"/>
      <c r="F22" s="192"/>
      <c r="G22" s="189"/>
      <c r="H22" s="189"/>
    </row>
    <row r="23" spans="1:10" s="184" customFormat="1" ht="20.100000000000001" customHeight="1" x14ac:dyDescent="0.25">
      <c r="F23" s="185"/>
      <c r="G23" s="185"/>
      <c r="H23" s="185"/>
      <c r="I23" s="185"/>
      <c r="J23" s="185"/>
    </row>
    <row r="24" spans="1:10" s="184" customFormat="1" ht="18.75" x14ac:dyDescent="0.3">
      <c r="A24" s="194" t="s">
        <v>14</v>
      </c>
      <c r="B24" s="195" t="s">
        <v>95</v>
      </c>
      <c r="C24" s="196"/>
      <c r="D24" s="196"/>
      <c r="E24" s="196"/>
      <c r="F24" s="185"/>
      <c r="G24" s="185"/>
      <c r="H24" s="185"/>
      <c r="I24" s="185"/>
      <c r="J24" s="185"/>
    </row>
    <row r="25" spans="1:10" s="184" customFormat="1" ht="18.75" x14ac:dyDescent="0.3">
      <c r="A25" s="197" t="s">
        <v>30</v>
      </c>
      <c r="B25" s="198" t="str">
        <f>CEFEPIME!B26</f>
        <v>cefepime</v>
      </c>
      <c r="C25" s="196"/>
      <c r="D25" s="196"/>
      <c r="E25" s="196"/>
    </row>
    <row r="26" spans="1:10" s="184" customFormat="1" ht="18.75" x14ac:dyDescent="0.3">
      <c r="A26" s="197" t="s">
        <v>32</v>
      </c>
      <c r="B26" s="199" t="str">
        <f>[1]Acyclovir!B12</f>
        <v>WRS-A32-1</v>
      </c>
      <c r="C26" s="196"/>
      <c r="D26" s="196"/>
      <c r="E26" s="196"/>
    </row>
    <row r="27" spans="1:10" s="184" customFormat="1" ht="18.75" x14ac:dyDescent="0.3">
      <c r="A27" s="200" t="s">
        <v>96</v>
      </c>
      <c r="B27" s="199">
        <f>CEFEPIME!D43</f>
        <v>16.489999999999998</v>
      </c>
      <c r="C27" s="196"/>
      <c r="D27" s="196"/>
      <c r="E27" s="196"/>
    </row>
    <row r="28" spans="1:10" s="184" customFormat="1" ht="18.75" x14ac:dyDescent="0.3">
      <c r="A28" s="200" t="s">
        <v>97</v>
      </c>
      <c r="B28" s="201">
        <f>CEFEPIME!D47</f>
        <v>1.4</v>
      </c>
      <c r="C28" s="196"/>
      <c r="D28" s="196"/>
      <c r="E28" s="196"/>
    </row>
    <row r="29" spans="1:10" s="184" customFormat="1" ht="18.75" x14ac:dyDescent="0.3">
      <c r="A29" s="196"/>
      <c r="B29" s="196"/>
      <c r="C29" s="196"/>
      <c r="D29" s="196"/>
      <c r="E29" s="196"/>
    </row>
    <row r="30" spans="1:10" s="184" customFormat="1" ht="18.75" x14ac:dyDescent="0.3">
      <c r="A30" s="202" t="s">
        <v>98</v>
      </c>
      <c r="B30" s="203" t="s">
        <v>99</v>
      </c>
      <c r="C30" s="202" t="s">
        <v>100</v>
      </c>
      <c r="D30" s="202" t="s">
        <v>101</v>
      </c>
      <c r="E30" s="204" t="s">
        <v>102</v>
      </c>
    </row>
    <row r="31" spans="1:10" s="184" customFormat="1" ht="18.75" x14ac:dyDescent="0.3">
      <c r="A31" s="205">
        <v>1</v>
      </c>
      <c r="B31" s="206">
        <v>581476190</v>
      </c>
      <c r="C31" s="206">
        <v>6199.4</v>
      </c>
      <c r="D31" s="207">
        <v>1.2</v>
      </c>
      <c r="E31" s="208">
        <v>2.9</v>
      </c>
    </row>
    <row r="32" spans="1:10" s="184" customFormat="1" ht="18.75" x14ac:dyDescent="0.3">
      <c r="A32" s="205">
        <v>2</v>
      </c>
      <c r="B32" s="206">
        <v>579863077</v>
      </c>
      <c r="C32" s="206">
        <v>6259</v>
      </c>
      <c r="D32" s="207">
        <v>1.2</v>
      </c>
      <c r="E32" s="207">
        <v>2.9</v>
      </c>
    </row>
    <row r="33" spans="1:6" s="184" customFormat="1" ht="18.75" x14ac:dyDescent="0.3">
      <c r="A33" s="205">
        <v>3</v>
      </c>
      <c r="B33" s="206">
        <v>581133447</v>
      </c>
      <c r="C33" s="206">
        <v>6354.8</v>
      </c>
      <c r="D33" s="207">
        <v>1.2</v>
      </c>
      <c r="E33" s="207">
        <v>2.9</v>
      </c>
    </row>
    <row r="34" spans="1:6" s="184" customFormat="1" ht="18.75" x14ac:dyDescent="0.3">
      <c r="A34" s="205">
        <v>4</v>
      </c>
      <c r="B34" s="206">
        <v>580254229</v>
      </c>
      <c r="C34" s="206">
        <v>6227.5</v>
      </c>
      <c r="D34" s="207">
        <v>1.2</v>
      </c>
      <c r="E34" s="207">
        <v>2.9</v>
      </c>
    </row>
    <row r="35" spans="1:6" s="184" customFormat="1" ht="18.75" x14ac:dyDescent="0.3">
      <c r="A35" s="205">
        <v>5</v>
      </c>
      <c r="B35" s="206">
        <v>580312043</v>
      </c>
      <c r="C35" s="206">
        <v>6237.7</v>
      </c>
      <c r="D35" s="207">
        <v>1.2</v>
      </c>
      <c r="E35" s="207">
        <v>2.9</v>
      </c>
    </row>
    <row r="36" spans="1:6" s="184" customFormat="1" ht="18.75" x14ac:dyDescent="0.3">
      <c r="A36" s="205">
        <v>6</v>
      </c>
      <c r="B36" s="209">
        <v>581133821</v>
      </c>
      <c r="C36" s="209">
        <v>6254.1</v>
      </c>
      <c r="D36" s="210">
        <v>1.2</v>
      </c>
      <c r="E36" s="210">
        <v>2.9</v>
      </c>
    </row>
    <row r="37" spans="1:6" s="184" customFormat="1" ht="18.75" x14ac:dyDescent="0.3">
      <c r="A37" s="211" t="s">
        <v>103</v>
      </c>
      <c r="B37" s="212">
        <f>AVERAGE(B31:B36)</f>
        <v>580695467.83333337</v>
      </c>
      <c r="C37" s="213">
        <f>AVERAGE(C31:C36)</f>
        <v>6255.416666666667</v>
      </c>
      <c r="D37" s="214">
        <f>AVERAGE(D31:D36)</f>
        <v>1.2</v>
      </c>
      <c r="E37" s="214">
        <f>AVERAGE(E31:E36)</f>
        <v>2.9</v>
      </c>
    </row>
    <row r="38" spans="1:6" s="184" customFormat="1" ht="18.75" x14ac:dyDescent="0.3">
      <c r="A38" s="215" t="s">
        <v>104</v>
      </c>
      <c r="B38" s="216">
        <f>(STDEV(B31:B36)/B37)</f>
        <v>1.0967556217419711E-3</v>
      </c>
      <c r="C38" s="217"/>
      <c r="D38" s="217"/>
      <c r="E38" s="218"/>
      <c r="F38" s="185"/>
    </row>
    <row r="39" spans="1:6" s="185" customFormat="1" ht="18.75" x14ac:dyDescent="0.3">
      <c r="A39" s="219" t="s">
        <v>68</v>
      </c>
      <c r="B39" s="220">
        <f>COUNT(B31:B36)</f>
        <v>6</v>
      </c>
      <c r="C39" s="221"/>
      <c r="D39" s="222"/>
      <c r="E39" s="223"/>
    </row>
    <row r="40" spans="1:6" s="185" customFormat="1" ht="18.75" x14ac:dyDescent="0.3">
      <c r="A40" s="196"/>
      <c r="B40" s="196"/>
      <c r="C40" s="196"/>
      <c r="D40" s="196"/>
      <c r="E40" s="224"/>
    </row>
    <row r="41" spans="1:6" s="185" customFormat="1" ht="18.75" x14ac:dyDescent="0.3">
      <c r="A41" s="197" t="s">
        <v>105</v>
      </c>
      <c r="B41" s="225" t="s">
        <v>106</v>
      </c>
      <c r="C41" s="226"/>
      <c r="D41" s="226"/>
      <c r="E41" s="227"/>
    </row>
    <row r="42" spans="1:6" s="184" customFormat="1" ht="18.75" x14ac:dyDescent="0.3">
      <c r="A42" s="197"/>
      <c r="B42" s="225" t="s">
        <v>107</v>
      </c>
      <c r="C42" s="226"/>
      <c r="D42" s="226"/>
      <c r="E42" s="227"/>
      <c r="F42" s="185"/>
    </row>
    <row r="43" spans="1:6" s="184" customFormat="1" ht="18.75" x14ac:dyDescent="0.3">
      <c r="A43" s="197"/>
      <c r="B43" s="228" t="s">
        <v>108</v>
      </c>
      <c r="C43" s="226"/>
      <c r="D43" s="226"/>
      <c r="E43" s="226"/>
    </row>
    <row r="44" spans="1:6" s="184" customFormat="1" ht="14.25" thickBot="1" x14ac:dyDescent="0.3">
      <c r="A44" s="229"/>
      <c r="B44" s="230"/>
      <c r="D44" s="231"/>
      <c r="F44" s="232"/>
    </row>
    <row r="45" spans="1:6" s="184" customFormat="1" ht="18.75" x14ac:dyDescent="0.3">
      <c r="B45" s="233" t="s">
        <v>24</v>
      </c>
      <c r="C45" s="233"/>
      <c r="D45" s="234" t="s">
        <v>25</v>
      </c>
      <c r="E45" s="235"/>
      <c r="F45" s="234" t="s">
        <v>26</v>
      </c>
    </row>
    <row r="46" spans="1:6" s="184" customFormat="1" ht="48" customHeight="1" x14ac:dyDescent="0.3">
      <c r="A46" s="236" t="s">
        <v>27</v>
      </c>
      <c r="B46" s="237"/>
      <c r="C46" s="238"/>
      <c r="D46" s="237"/>
      <c r="E46" s="185"/>
      <c r="F46" s="239"/>
    </row>
    <row r="47" spans="1:6" s="184" customFormat="1" ht="48" customHeight="1" x14ac:dyDescent="0.3">
      <c r="A47" s="236" t="s">
        <v>28</v>
      </c>
      <c r="B47" s="240"/>
      <c r="C47" s="241"/>
      <c r="D47" s="240"/>
      <c r="E47" s="185"/>
      <c r="F47" s="242"/>
    </row>
  </sheetData>
  <mergeCells count="2">
    <mergeCell ref="A15:F15"/>
    <mergeCell ref="A16:F16"/>
  </mergeCells>
  <pageMargins left="0.7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I23" sqref="I23"/>
    </sheetView>
  </sheetViews>
  <sheetFormatPr defaultColWidth="9.140625" defaultRowHeight="13.5" x14ac:dyDescent="0.25"/>
  <cols>
    <col min="1" max="1" width="13.140625" style="18" customWidth="1"/>
    <col min="2" max="2" width="17.85546875" style="2" customWidth="1"/>
    <col min="3" max="3" width="18.85546875" style="18" customWidth="1"/>
    <col min="4" max="4" width="19.7109375" style="19" customWidth="1"/>
    <col min="5" max="5" width="18.42578125" style="18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9.5" customHeight="1" x14ac:dyDescent="0.25">
      <c r="A1" s="250" t="s">
        <v>0</v>
      </c>
      <c r="B1" s="250"/>
      <c r="C1" s="250"/>
      <c r="D1" s="250"/>
      <c r="E1" s="250"/>
      <c r="F1" s="250"/>
      <c r="G1" s="250"/>
      <c r="H1" s="4"/>
      <c r="I1" s="3"/>
      <c r="J1" s="4"/>
      <c r="K1" s="11"/>
      <c r="L1" s="4"/>
      <c r="M1" s="11"/>
      <c r="N1" s="4"/>
      <c r="O1" s="11"/>
    </row>
    <row r="2" spans="1:15" ht="19.5" customHeight="1" x14ac:dyDescent="0.25">
      <c r="B2" s="18"/>
      <c r="D2" s="18"/>
      <c r="F2" s="18"/>
      <c r="G2" s="18"/>
      <c r="H2" s="4"/>
      <c r="I2" s="3"/>
      <c r="J2" s="4"/>
      <c r="K2" s="11"/>
      <c r="L2" s="4"/>
      <c r="M2" s="11"/>
      <c r="N2" s="4"/>
      <c r="O2" s="11"/>
    </row>
    <row r="3" spans="1:15" ht="16.5" customHeight="1" x14ac:dyDescent="0.3">
      <c r="A3" s="251" t="s">
        <v>1</v>
      </c>
      <c r="B3" s="251"/>
      <c r="C3" s="251"/>
      <c r="D3" s="251"/>
      <c r="E3" s="251"/>
      <c r="F3" s="251"/>
      <c r="G3" s="251"/>
      <c r="H3" s="4"/>
      <c r="I3" s="3"/>
      <c r="J3" s="4"/>
      <c r="K3" s="11"/>
      <c r="L3" s="4"/>
      <c r="M3" s="11"/>
      <c r="N3" s="4"/>
      <c r="O3" s="11"/>
    </row>
    <row r="4" spans="1:15" ht="15" customHeight="1" x14ac:dyDescent="0.3">
      <c r="A4" s="248" t="s">
        <v>2</v>
      </c>
      <c r="B4" s="248"/>
      <c r="C4" s="19" t="s">
        <v>3</v>
      </c>
      <c r="E4" s="4"/>
      <c r="F4" s="3"/>
      <c r="G4" s="4"/>
      <c r="H4" s="4"/>
      <c r="I4" s="3"/>
      <c r="J4" s="4"/>
      <c r="K4" s="11"/>
      <c r="L4" s="4"/>
      <c r="M4" s="11"/>
      <c r="N4" s="4"/>
      <c r="O4" s="11"/>
    </row>
    <row r="5" spans="1:15" ht="15" customHeight="1" x14ac:dyDescent="0.3">
      <c r="A5" s="248" t="s">
        <v>4</v>
      </c>
      <c r="B5" s="248"/>
      <c r="C5" s="19" t="s">
        <v>5</v>
      </c>
      <c r="E5" s="4"/>
      <c r="F5" s="3"/>
      <c r="G5" s="4"/>
      <c r="H5" s="4"/>
      <c r="I5" s="3"/>
      <c r="J5" s="4"/>
      <c r="K5" s="11"/>
      <c r="L5" s="4"/>
      <c r="M5" s="11"/>
      <c r="N5" s="4"/>
      <c r="O5" s="11"/>
    </row>
    <row r="6" spans="1:15" ht="15" customHeight="1" x14ac:dyDescent="0.3">
      <c r="A6" s="248" t="s">
        <v>6</v>
      </c>
      <c r="B6" s="248"/>
      <c r="C6" s="19" t="s">
        <v>7</v>
      </c>
      <c r="E6" s="4"/>
      <c r="F6" s="3"/>
      <c r="G6" s="4"/>
      <c r="H6" s="4"/>
      <c r="I6" s="3"/>
      <c r="J6" s="4"/>
      <c r="K6" s="11"/>
      <c r="L6" s="4"/>
      <c r="M6" s="11"/>
      <c r="N6" s="4"/>
      <c r="O6" s="11"/>
    </row>
    <row r="7" spans="1:15" ht="15" customHeight="1" x14ac:dyDescent="0.3">
      <c r="A7" s="248" t="s">
        <v>8</v>
      </c>
      <c r="B7" s="248"/>
      <c r="C7" s="249" t="s">
        <v>9</v>
      </c>
      <c r="D7" s="249"/>
      <c r="E7" s="249"/>
      <c r="F7" s="249"/>
      <c r="G7" s="249"/>
      <c r="H7" s="4"/>
      <c r="I7" s="3"/>
      <c r="J7" s="4"/>
      <c r="K7" s="11"/>
      <c r="L7" s="4"/>
      <c r="M7" s="11"/>
      <c r="N7" s="4"/>
      <c r="O7" s="11"/>
    </row>
    <row r="8" spans="1:15" ht="15" customHeight="1" x14ac:dyDescent="0.3">
      <c r="A8" s="248" t="s">
        <v>10</v>
      </c>
      <c r="B8" s="248"/>
      <c r="C8" s="20" t="s">
        <v>11</v>
      </c>
      <c r="E8" s="4"/>
      <c r="F8" s="3"/>
      <c r="G8" s="4"/>
      <c r="H8" s="4"/>
      <c r="I8" s="3"/>
      <c r="J8" s="4"/>
      <c r="K8" s="11"/>
      <c r="L8" s="4"/>
      <c r="M8" s="11"/>
      <c r="N8" s="4"/>
      <c r="O8" s="11"/>
    </row>
    <row r="9" spans="1:15" ht="15" customHeight="1" x14ac:dyDescent="0.3">
      <c r="A9" s="248" t="s">
        <v>12</v>
      </c>
      <c r="B9" s="248"/>
      <c r="C9" s="20" t="s">
        <v>13</v>
      </c>
      <c r="E9" s="4"/>
      <c r="F9" s="3"/>
      <c r="G9" s="4"/>
      <c r="H9" s="4"/>
      <c r="I9" s="3"/>
      <c r="J9" s="4"/>
      <c r="K9" s="11"/>
      <c r="L9" s="4"/>
      <c r="M9" s="11"/>
      <c r="N9" s="4"/>
      <c r="O9" s="11"/>
    </row>
    <row r="10" spans="1:15" x14ac:dyDescent="0.25">
      <c r="B10" s="19"/>
      <c r="E10" s="4"/>
      <c r="F10" s="3"/>
      <c r="G10" s="4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252" t="s">
        <v>14</v>
      </c>
      <c r="B11" s="252"/>
      <c r="C11" s="21" t="s">
        <v>15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.75" customHeight="1" x14ac:dyDescent="0.3">
      <c r="A12" s="22"/>
      <c r="B12" s="19"/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.75" customHeight="1" x14ac:dyDescent="0.3">
      <c r="A13" s="23" t="s">
        <v>16</v>
      </c>
      <c r="B13" s="24" t="s">
        <v>17</v>
      </c>
      <c r="C13" s="25" t="s">
        <v>18</v>
      </c>
      <c r="D13" s="23" t="s">
        <v>19</v>
      </c>
      <c r="E13" s="26" t="s">
        <v>20</v>
      </c>
      <c r="G13" s="4"/>
      <c r="H13" s="12"/>
      <c r="I13" s="3"/>
      <c r="J13" s="4"/>
      <c r="K13" s="11"/>
      <c r="L13" s="12"/>
      <c r="M13" s="11"/>
      <c r="N13" s="12"/>
      <c r="O13" s="11"/>
    </row>
    <row r="14" spans="1:15" x14ac:dyDescent="0.25">
      <c r="A14" s="27">
        <v>1</v>
      </c>
      <c r="B14" s="28">
        <v>24.645320000000002</v>
      </c>
      <c r="C14" s="29">
        <v>23.604579999999999</v>
      </c>
      <c r="D14" s="30">
        <f t="shared" ref="D14:D33" si="0">B14-C14</f>
        <v>1.0407400000000031</v>
      </c>
      <c r="E14" s="31">
        <f t="shared" ref="E14:E33" si="1">(D14-$D$36)/$D$36</f>
        <v>1.8548875646297008E-2</v>
      </c>
      <c r="G14" s="4"/>
      <c r="H14" s="12"/>
      <c r="I14" s="3"/>
      <c r="J14" s="4"/>
      <c r="K14" s="11"/>
      <c r="L14" s="12"/>
      <c r="M14" s="11"/>
      <c r="N14" s="12"/>
      <c r="O14" s="11"/>
    </row>
    <row r="15" spans="1:15" x14ac:dyDescent="0.25">
      <c r="A15" s="32">
        <v>2</v>
      </c>
      <c r="B15" s="33">
        <v>24.783470000000001</v>
      </c>
      <c r="C15" s="34">
        <v>23.756640000000001</v>
      </c>
      <c r="D15" s="35">
        <f t="shared" si="0"/>
        <v>1.0268300000000004</v>
      </c>
      <c r="E15" s="31">
        <f t="shared" si="1"/>
        <v>4.9354708955977418E-3</v>
      </c>
      <c r="G15" s="4"/>
      <c r="H15" s="12"/>
      <c r="I15" s="3"/>
      <c r="J15" s="4"/>
      <c r="K15" s="11"/>
      <c r="L15" s="12"/>
      <c r="M15" s="11"/>
      <c r="N15" s="12"/>
      <c r="O15" s="11"/>
    </row>
    <row r="16" spans="1:15" x14ac:dyDescent="0.25">
      <c r="A16" s="32">
        <v>3</v>
      </c>
      <c r="B16" s="33">
        <v>24.518640000000001</v>
      </c>
      <c r="C16" s="34">
        <v>23.482980000000001</v>
      </c>
      <c r="D16" s="35">
        <f t="shared" si="0"/>
        <v>1.03566</v>
      </c>
      <c r="E16" s="31">
        <f t="shared" si="1"/>
        <v>1.3577193681266055E-2</v>
      </c>
      <c r="G16" s="4"/>
      <c r="H16" s="12"/>
      <c r="I16" s="3"/>
      <c r="J16" s="4"/>
      <c r="K16" s="11"/>
      <c r="L16" s="12"/>
      <c r="M16" s="11"/>
      <c r="N16" s="12"/>
      <c r="O16" s="11"/>
    </row>
    <row r="17" spans="1:15" x14ac:dyDescent="0.25">
      <c r="A17" s="32">
        <v>4</v>
      </c>
      <c r="B17" s="33">
        <v>24.589130000000001</v>
      </c>
      <c r="C17" s="34">
        <v>23.564990000000002</v>
      </c>
      <c r="D17" s="35">
        <f t="shared" si="0"/>
        <v>1.0241399999999992</v>
      </c>
      <c r="E17" s="31">
        <f t="shared" si="1"/>
        <v>2.3028282802569798E-3</v>
      </c>
      <c r="G17" s="4"/>
      <c r="H17" s="12"/>
      <c r="I17" s="3"/>
      <c r="J17" s="4"/>
      <c r="K17" s="11"/>
      <c r="L17" s="12"/>
      <c r="M17" s="11"/>
      <c r="N17" s="12"/>
      <c r="O17" s="11"/>
    </row>
    <row r="18" spans="1:15" x14ac:dyDescent="0.25">
      <c r="A18" s="32">
        <v>5</v>
      </c>
      <c r="B18" s="33">
        <v>24.604949999999999</v>
      </c>
      <c r="C18" s="34">
        <v>23.549900000000001</v>
      </c>
      <c r="D18" s="35">
        <f t="shared" si="0"/>
        <v>1.0550499999999978</v>
      </c>
      <c r="E18" s="31">
        <f t="shared" si="1"/>
        <v>3.2553751417856748E-2</v>
      </c>
      <c r="G18" s="4"/>
      <c r="H18" s="12"/>
      <c r="I18" s="3"/>
      <c r="J18" s="4"/>
      <c r="K18" s="11"/>
      <c r="L18" s="12"/>
      <c r="M18" s="11"/>
      <c r="N18" s="12"/>
      <c r="O18" s="11"/>
    </row>
    <row r="19" spans="1:15" x14ac:dyDescent="0.25">
      <c r="A19" s="32">
        <v>6</v>
      </c>
      <c r="B19" s="33">
        <v>24.771909999999998</v>
      </c>
      <c r="C19" s="34">
        <v>23.723299999999998</v>
      </c>
      <c r="D19" s="35">
        <f t="shared" si="0"/>
        <v>1.04861</v>
      </c>
      <c r="E19" s="31">
        <f t="shared" si="1"/>
        <v>2.6251067981878623E-2</v>
      </c>
      <c r="G19" s="4"/>
      <c r="H19" s="12"/>
      <c r="I19" s="3"/>
      <c r="J19" s="4"/>
      <c r="K19" s="11"/>
      <c r="L19" s="12"/>
      <c r="M19" s="11"/>
      <c r="N19" s="12"/>
      <c r="O19" s="11"/>
    </row>
    <row r="20" spans="1:15" x14ac:dyDescent="0.25">
      <c r="A20" s="32">
        <v>7</v>
      </c>
      <c r="B20" s="33">
        <v>24.518090000000001</v>
      </c>
      <c r="C20" s="34">
        <v>23.571899999999999</v>
      </c>
      <c r="D20" s="35">
        <f t="shared" si="0"/>
        <v>0.94619000000000142</v>
      </c>
      <c r="E20" s="31">
        <f t="shared" si="1"/>
        <v>-7.3985086911458831E-2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2">
        <v>8</v>
      </c>
      <c r="B21" s="33">
        <v>24.723469999999999</v>
      </c>
      <c r="C21" s="34">
        <v>23.695399999999999</v>
      </c>
      <c r="D21" s="35">
        <f t="shared" si="0"/>
        <v>1.0280699999999996</v>
      </c>
      <c r="E21" s="31">
        <f t="shared" si="1"/>
        <v>6.1490310602888574E-3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2">
        <v>9</v>
      </c>
      <c r="B22" s="33">
        <v>24.81514</v>
      </c>
      <c r="C22" s="34">
        <v>23.779119999999999</v>
      </c>
      <c r="D22" s="35">
        <f t="shared" si="0"/>
        <v>1.0360200000000006</v>
      </c>
      <c r="E22" s="31">
        <f t="shared" si="1"/>
        <v>1.3929517600048132E-2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2">
        <v>10</v>
      </c>
      <c r="B23" s="36">
        <v>24.833749999999998</v>
      </c>
      <c r="C23" s="34">
        <v>23.779160000000001</v>
      </c>
      <c r="D23" s="35">
        <f t="shared" si="0"/>
        <v>1.0545899999999975</v>
      </c>
      <c r="E23" s="31">
        <f t="shared" si="1"/>
        <v>3.2103559743857812E-2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2">
        <v>11</v>
      </c>
      <c r="B24" s="36">
        <v>24.78669</v>
      </c>
      <c r="C24" s="34">
        <v>23.767610000000001</v>
      </c>
      <c r="D24" s="35">
        <f t="shared" si="0"/>
        <v>1.0190799999999989</v>
      </c>
      <c r="E24" s="31">
        <f t="shared" si="1"/>
        <v>-2.6492801337278187E-3</v>
      </c>
      <c r="G24" s="5"/>
      <c r="H24" s="5"/>
      <c r="I24" s="5"/>
      <c r="J24" s="5"/>
      <c r="K24" s="11"/>
      <c r="L24" s="5"/>
      <c r="M24" s="6"/>
      <c r="N24" s="5"/>
      <c r="O24" s="6"/>
    </row>
    <row r="25" spans="1:15" x14ac:dyDescent="0.25">
      <c r="A25" s="32">
        <v>12</v>
      </c>
      <c r="B25" s="36">
        <v>24.647880000000001</v>
      </c>
      <c r="C25" s="34">
        <v>23.610710000000001</v>
      </c>
      <c r="D25" s="35">
        <f t="shared" si="0"/>
        <v>1.0371699999999997</v>
      </c>
      <c r="E25" s="31">
        <f t="shared" si="1"/>
        <v>1.5054996785043729E-2</v>
      </c>
      <c r="G25" s="5"/>
      <c r="H25" s="5"/>
      <c r="I25" s="5"/>
      <c r="J25" s="5"/>
      <c r="K25" s="11"/>
      <c r="L25" s="5"/>
      <c r="M25" s="5"/>
      <c r="N25" s="5"/>
      <c r="O25" s="5"/>
    </row>
    <row r="26" spans="1:15" x14ac:dyDescent="0.25">
      <c r="A26" s="32">
        <v>13</v>
      </c>
      <c r="B26" s="36">
        <v>24.775040000000001</v>
      </c>
      <c r="C26" s="34">
        <v>23.770790000000002</v>
      </c>
      <c r="D26" s="35">
        <f t="shared" si="0"/>
        <v>1.004249999999999</v>
      </c>
      <c r="E26" s="31">
        <f t="shared" si="1"/>
        <v>-1.7163068232421475E-2</v>
      </c>
      <c r="G26" s="7"/>
      <c r="H26" s="7"/>
      <c r="I26" s="7"/>
      <c r="J26" s="7"/>
      <c r="K26" s="13"/>
      <c r="L26" s="7"/>
      <c r="M26" s="7"/>
      <c r="N26" s="8"/>
      <c r="O26" s="7"/>
    </row>
    <row r="27" spans="1:15" x14ac:dyDescent="0.25">
      <c r="A27" s="32">
        <v>14</v>
      </c>
      <c r="B27" s="36">
        <v>24.469100000000001</v>
      </c>
      <c r="C27" s="34">
        <v>23.447299999999998</v>
      </c>
      <c r="D27" s="35">
        <f t="shared" si="0"/>
        <v>1.0218000000000025</v>
      </c>
      <c r="E27" s="31">
        <f t="shared" si="1"/>
        <v>1.2722808180434082E-5</v>
      </c>
      <c r="G27" s="9"/>
      <c r="H27" s="14"/>
      <c r="I27" s="14"/>
      <c r="J27" s="9"/>
      <c r="K27" s="15"/>
      <c r="L27" s="10"/>
      <c r="M27" s="14"/>
      <c r="N27" s="10"/>
      <c r="O27" s="14"/>
    </row>
    <row r="28" spans="1:15" x14ac:dyDescent="0.25">
      <c r="A28" s="32">
        <v>15</v>
      </c>
      <c r="B28" s="36">
        <v>24.54664</v>
      </c>
      <c r="C28" s="34">
        <v>23.542660000000001</v>
      </c>
      <c r="D28" s="35">
        <f t="shared" si="0"/>
        <v>1.0039799999999985</v>
      </c>
      <c r="E28" s="31">
        <f t="shared" si="1"/>
        <v>-1.7427311171508034E-2</v>
      </c>
      <c r="G28" s="9"/>
      <c r="J28" s="9"/>
      <c r="K28" s="15"/>
      <c r="L28" s="10"/>
      <c r="N28" s="10"/>
    </row>
    <row r="29" spans="1:15" x14ac:dyDescent="0.25">
      <c r="A29" s="32">
        <v>16</v>
      </c>
      <c r="B29" s="36">
        <v>24.576599999999999</v>
      </c>
      <c r="C29" s="34">
        <v>23.553509999999999</v>
      </c>
      <c r="D29" s="35">
        <f t="shared" si="0"/>
        <v>1.0230899999999998</v>
      </c>
      <c r="E29" s="31">
        <f t="shared" si="1"/>
        <v>1.2752168504782404E-3</v>
      </c>
      <c r="G29" s="16"/>
      <c r="H29" s="16"/>
    </row>
    <row r="30" spans="1:15" x14ac:dyDescent="0.25">
      <c r="A30" s="32">
        <v>17</v>
      </c>
      <c r="B30" s="36">
        <v>24.723420000000001</v>
      </c>
      <c r="C30" s="34">
        <v>23.691299999999998</v>
      </c>
      <c r="D30" s="35">
        <f t="shared" si="0"/>
        <v>1.0321200000000026</v>
      </c>
      <c r="E30" s="31">
        <f t="shared" si="1"/>
        <v>1.0112675146583745E-2</v>
      </c>
    </row>
    <row r="31" spans="1:15" x14ac:dyDescent="0.25">
      <c r="A31" s="32">
        <v>18</v>
      </c>
      <c r="B31" s="36">
        <v>24.597090000000001</v>
      </c>
      <c r="C31" s="34">
        <v>23.589289999999998</v>
      </c>
      <c r="D31" s="35">
        <f t="shared" si="0"/>
        <v>1.0078000000000031</v>
      </c>
      <c r="E31" s="31">
        <f t="shared" si="1"/>
        <v>-1.3688762922210874E-2</v>
      </c>
    </row>
    <row r="32" spans="1:15" x14ac:dyDescent="0.25">
      <c r="A32" s="32">
        <v>19</v>
      </c>
      <c r="B32" s="36">
        <v>24.621300000000002</v>
      </c>
      <c r="C32" s="34">
        <v>23.62987</v>
      </c>
      <c r="D32" s="35">
        <f t="shared" si="0"/>
        <v>0.99143000000000114</v>
      </c>
      <c r="E32" s="31">
        <f t="shared" si="1"/>
        <v>-2.9709714451249696E-2</v>
      </c>
    </row>
    <row r="33" spans="1:7" ht="14.25" customHeight="1" x14ac:dyDescent="0.25">
      <c r="A33" s="37">
        <v>20</v>
      </c>
      <c r="B33" s="38">
        <v>24.733809999999998</v>
      </c>
      <c r="C33" s="39">
        <v>23.734690000000001</v>
      </c>
      <c r="D33" s="40">
        <f t="shared" si="0"/>
        <v>0.99911999999999779</v>
      </c>
      <c r="E33" s="41">
        <f t="shared" si="1"/>
        <v>-2.2183684075059117E-2</v>
      </c>
    </row>
    <row r="34" spans="1:7" ht="14.25" customHeight="1" x14ac:dyDescent="0.25">
      <c r="B34" s="19"/>
      <c r="D34" s="11"/>
      <c r="G34" s="4"/>
    </row>
    <row r="35" spans="1:7" x14ac:dyDescent="0.25">
      <c r="A35" s="42" t="s">
        <v>21</v>
      </c>
      <c r="B35" s="43">
        <f>SUM(B14:B33)</f>
        <v>493.28144000000003</v>
      </c>
      <c r="C35" s="44">
        <f>SUM(C14:C33)</f>
        <v>472.84569999999997</v>
      </c>
      <c r="D35" s="45">
        <f>SUM(D14:D33)</f>
        <v>20.435740000000003</v>
      </c>
    </row>
    <row r="36" spans="1:7" ht="15.75" customHeight="1" x14ac:dyDescent="0.3">
      <c r="A36" s="46" t="s">
        <v>22</v>
      </c>
      <c r="B36" s="47">
        <f>AVERAGE(B14:B33)</f>
        <v>24.664072000000001</v>
      </c>
      <c r="C36" s="48">
        <f>AVERAGE(C14:C33)</f>
        <v>23.642284999999998</v>
      </c>
      <c r="D36" s="49">
        <f>AVERAGE(D14:D33)</f>
        <v>1.0217870000000002</v>
      </c>
    </row>
    <row r="37" spans="1:7" x14ac:dyDescent="0.25">
      <c r="A37" s="17"/>
      <c r="B37" s="50"/>
      <c r="C37" s="50"/>
    </row>
    <row r="38" spans="1:7" ht="14.25" customHeight="1" x14ac:dyDescent="0.25">
      <c r="A38" s="17"/>
      <c r="B38" s="17"/>
      <c r="C38" s="17"/>
    </row>
    <row r="39" spans="1:7" ht="30.75" customHeight="1" x14ac:dyDescent="0.3">
      <c r="B39" s="51" t="s">
        <v>22</v>
      </c>
      <c r="C39" s="52" t="s">
        <v>23</v>
      </c>
    </row>
    <row r="40" spans="1:7" ht="15.75" customHeight="1" x14ac:dyDescent="0.3">
      <c r="B40" s="253">
        <f>D36</f>
        <v>1.0217870000000002</v>
      </c>
      <c r="C40" s="53">
        <f>-(IF(D36&gt;300, 7.5%, 10%))</f>
        <v>-0.1</v>
      </c>
      <c r="D40" s="54">
        <f>IF(D36&lt;300, D36*0.9, D36*0.925)</f>
        <v>0.91960830000000027</v>
      </c>
    </row>
    <row r="41" spans="1:7" ht="15.75" customHeight="1" x14ac:dyDescent="0.3">
      <c r="B41" s="254"/>
      <c r="C41" s="55">
        <f>+(IF(D36&gt;300, 7.5%, 10%))</f>
        <v>0.1</v>
      </c>
      <c r="D41" s="54">
        <f>IF(D36&lt;300, D36*1.1, D36*1.075)</f>
        <v>1.1239657000000003</v>
      </c>
    </row>
    <row r="42" spans="1:7" ht="14.25" customHeight="1" x14ac:dyDescent="0.25">
      <c r="A42" s="56"/>
      <c r="D42" s="57"/>
    </row>
    <row r="43" spans="1:7" ht="15" customHeight="1" x14ac:dyDescent="0.3">
      <c r="B43" s="255" t="s">
        <v>24</v>
      </c>
      <c r="C43" s="255"/>
      <c r="E43" s="58" t="s">
        <v>25</v>
      </c>
      <c r="F43" s="59"/>
      <c r="G43" s="58" t="s">
        <v>26</v>
      </c>
    </row>
    <row r="44" spans="1:7" ht="15" customHeight="1" x14ac:dyDescent="0.3">
      <c r="A44" s="60" t="s">
        <v>27</v>
      </c>
      <c r="B44" s="61"/>
      <c r="C44" s="61"/>
      <c r="E44" s="61"/>
      <c r="F44" s="17"/>
      <c r="G44" s="62"/>
    </row>
    <row r="45" spans="1:7" ht="15" customHeight="1" x14ac:dyDescent="0.3">
      <c r="A45" s="60" t="s">
        <v>28</v>
      </c>
      <c r="B45" s="63"/>
      <c r="C45" s="63"/>
      <c r="E45" s="63"/>
      <c r="F45" s="17"/>
      <c r="G45" s="64"/>
    </row>
  </sheetData>
  <sheetProtection formatCells="0" formatColumns="0" formatRows="0" insertColumns="0" insertRows="0" insertHyperlinks="0" deleteColumns="0" deleteRows="0" sort="0" autoFilter="0" pivotTables="0"/>
  <mergeCells count="12">
    <mergeCell ref="A8:B8"/>
    <mergeCell ref="A9:B9"/>
    <mergeCell ref="A11:B11"/>
    <mergeCell ref="B40:B41"/>
    <mergeCell ref="B43:C43"/>
    <mergeCell ref="A7:B7"/>
    <mergeCell ref="C7:G7"/>
    <mergeCell ref="A1:G1"/>
    <mergeCell ref="A3:G3"/>
    <mergeCell ref="A4:B4"/>
    <mergeCell ref="A5:B5"/>
    <mergeCell ref="A6:B6"/>
  </mergeCells>
  <conditionalFormatting sqref="E14">
    <cfRule type="cellIs" dxfId="21" priority="1" operator="notBetween">
      <formula>IF(+$D$36&lt;300, -10.5%, -7.5%)</formula>
      <formula>IF(+$D$36&lt;300, 10.5%, 7.5%)</formula>
    </cfRule>
  </conditionalFormatting>
  <conditionalFormatting sqref="E15">
    <cfRule type="cellIs" dxfId="20" priority="2" operator="notBetween">
      <formula>IF(+$D$36&lt;300, -10.5%, -7.5%)</formula>
      <formula>IF(+$D$36&lt;300, 10.5%, 7.5%)</formula>
    </cfRule>
  </conditionalFormatting>
  <conditionalFormatting sqref="E16">
    <cfRule type="cellIs" dxfId="19" priority="3" operator="notBetween">
      <formula>IF(+$D$36&lt;300, -10.5%, -7.5%)</formula>
      <formula>IF(+$D$36&lt;300, 10.5%, 7.5%)</formula>
    </cfRule>
  </conditionalFormatting>
  <conditionalFormatting sqref="E17">
    <cfRule type="cellIs" dxfId="18" priority="4" operator="notBetween">
      <formula>IF(+$D$36&lt;300, -10.5%, -7.5%)</formula>
      <formula>IF(+$D$36&lt;300, 10.5%, 7.5%)</formula>
    </cfRule>
  </conditionalFormatting>
  <conditionalFormatting sqref="E18">
    <cfRule type="cellIs" dxfId="17" priority="5" operator="notBetween">
      <formula>IF(+$D$36&lt;300, -10.5%, -7.5%)</formula>
      <formula>IF(+$D$36&lt;300, 10.5%, 7.5%)</formula>
    </cfRule>
  </conditionalFormatting>
  <conditionalFormatting sqref="E19">
    <cfRule type="cellIs" dxfId="16" priority="6" operator="notBetween">
      <formula>IF(+$D$36&lt;300, -10.5%, -7.5%)</formula>
      <formula>IF(+$D$36&lt;300, 10.5%, 7.5%)</formula>
    </cfRule>
  </conditionalFormatting>
  <conditionalFormatting sqref="E20">
    <cfRule type="cellIs" dxfId="15" priority="7" operator="notBetween">
      <formula>IF(+$D$36&lt;300, -10.5%, -7.5%)</formula>
      <formula>IF(+$D$36&lt;300, 10.5%, 7.5%)</formula>
    </cfRule>
  </conditionalFormatting>
  <conditionalFormatting sqref="E21">
    <cfRule type="cellIs" dxfId="14" priority="8" operator="notBetween">
      <formula>IF(+$D$36&lt;300, -10.5%, -7.5%)</formula>
      <formula>IF(+$D$36&lt;300, 10.5%, 7.5%)</formula>
    </cfRule>
  </conditionalFormatting>
  <conditionalFormatting sqref="E22">
    <cfRule type="cellIs" dxfId="13" priority="9" operator="notBetween">
      <formula>IF(+$D$36&lt;300, -10.5%, -7.5%)</formula>
      <formula>IF(+$D$36&lt;300, 10.5%, 7.5%)</formula>
    </cfRule>
  </conditionalFormatting>
  <conditionalFormatting sqref="E23">
    <cfRule type="cellIs" dxfId="12" priority="10" operator="notBetween">
      <formula>IF(+$D$36&lt;300, -10.5%, -7.5%)</formula>
      <formula>IF(+$D$36&lt;300, 10.5%, 7.5%)</formula>
    </cfRule>
  </conditionalFormatting>
  <conditionalFormatting sqref="E24">
    <cfRule type="cellIs" dxfId="11" priority="11" operator="notBetween">
      <formula>IF(+$D$36&lt;300, -10.5%, -7.5%)</formula>
      <formula>IF(+$D$36&lt;300, 10.5%, 7.5%)</formula>
    </cfRule>
  </conditionalFormatting>
  <conditionalFormatting sqref="E25">
    <cfRule type="cellIs" dxfId="10" priority="12" operator="notBetween">
      <formula>IF(+$D$36&lt;300, -10.5%, -7.5%)</formula>
      <formula>IF(+$D$36&lt;300, 10.5%, 7.5%)</formula>
    </cfRule>
  </conditionalFormatting>
  <conditionalFormatting sqref="E26">
    <cfRule type="cellIs" dxfId="9" priority="13" operator="notBetween">
      <formula>IF(+$D$36&lt;300, -10.5%, -7.5%)</formula>
      <formula>IF(+$D$36&lt;300, 10.5%, 7.5%)</formula>
    </cfRule>
  </conditionalFormatting>
  <conditionalFormatting sqref="E27">
    <cfRule type="cellIs" dxfId="8" priority="14" operator="notBetween">
      <formula>IF(+$D$36&lt;300, -10.5%, -7.5%)</formula>
      <formula>IF(+$D$36&lt;300, 10.5%, 7.5%)</formula>
    </cfRule>
  </conditionalFormatting>
  <conditionalFormatting sqref="E28">
    <cfRule type="cellIs" dxfId="7" priority="15" operator="notBetween">
      <formula>IF(+$D$36&lt;300, -10.5%, -7.5%)</formula>
      <formula>IF(+$D$36&lt;300, 10.5%, 7.5%)</formula>
    </cfRule>
  </conditionalFormatting>
  <conditionalFormatting sqref="E29">
    <cfRule type="cellIs" dxfId="6" priority="16" operator="notBetween">
      <formula>IF(+$D$36&lt;300, -10.5%, -7.5%)</formula>
      <formula>IF(+$D$36&lt;300, 10.5%, 7.5%)</formula>
    </cfRule>
  </conditionalFormatting>
  <conditionalFormatting sqref="E30">
    <cfRule type="cellIs" dxfId="5" priority="17" operator="notBetween">
      <formula>IF(+$D$36&lt;300, -10.5%, -7.5%)</formula>
      <formula>IF(+$D$36&lt;300, 10.5%, 7.5%)</formula>
    </cfRule>
  </conditionalFormatting>
  <conditionalFormatting sqref="E31">
    <cfRule type="cellIs" dxfId="4" priority="18" operator="notBetween">
      <formula>IF(+$D$36&lt;300, -10.5%, -7.5%)</formula>
      <formula>IF(+$D$36&lt;300, 10.5%, 7.5%)</formula>
    </cfRule>
  </conditionalFormatting>
  <conditionalFormatting sqref="E32">
    <cfRule type="cellIs" dxfId="3" priority="19" operator="notBetween">
      <formula>IF(+$D$36&lt;300, -10.5%, -7.5%)</formula>
      <formula>IF(+$D$36&lt;300, 10.5%, 7.5%)</formula>
    </cfRule>
  </conditionalFormatting>
  <conditionalFormatting sqref="E33">
    <cfRule type="cellIs" dxfId="2" priority="20" operator="notBetween">
      <formula>IF(+$D$36&lt;300, -10.5%, -7.5%)</formula>
      <formula>IF(+$D$36&lt;300, 10.5%, 7.5%)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"/>
  <sheetViews>
    <sheetView tabSelected="1" zoomScale="60" zoomScaleNormal="60" workbookViewId="0">
      <selection activeCell="C24" sqref="C2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  <col min="9" max="9" width="0.42578125" customWidth="1"/>
    <col min="10" max="20" width="9.140625" hidden="1" customWidth="1"/>
    <col min="27" max="27" width="3.42578125" customWidth="1"/>
    <col min="28" max="32" width="9.140625" hidden="1" customWidth="1"/>
    <col min="37" max="37" width="0.42578125" customWidth="1"/>
    <col min="38" max="38" width="9.140625" hidden="1" customWidth="1"/>
  </cols>
  <sheetData>
    <row r="1" spans="1:8" s="1" customFormat="1" x14ac:dyDescent="0.2"/>
    <row r="2" spans="1:8" s="1" customFormat="1" x14ac:dyDescent="0.2"/>
    <row r="3" spans="1:8" s="1" customFormat="1" x14ac:dyDescent="0.2"/>
    <row r="4" spans="1:8" s="1" customFormat="1" x14ac:dyDescent="0.2"/>
    <row r="5" spans="1:8" s="1" customFormat="1" x14ac:dyDescent="0.2"/>
    <row r="6" spans="1:8" s="1" customFormat="1" x14ac:dyDescent="0.2"/>
    <row r="7" spans="1:8" s="1" customFormat="1" x14ac:dyDescent="0.2"/>
    <row r="8" spans="1:8" s="1" customFormat="1" x14ac:dyDescent="0.2"/>
    <row r="9" spans="1:8" s="1" customFormat="1" x14ac:dyDescent="0.2"/>
    <row r="10" spans="1:8" s="1" customFormat="1" x14ac:dyDescent="0.2"/>
    <row r="11" spans="1:8" s="1" customFormat="1" x14ac:dyDescent="0.2"/>
    <row r="12" spans="1:8" s="1" customFormat="1" x14ac:dyDescent="0.2"/>
    <row r="13" spans="1:8" s="1" customFormat="1" x14ac:dyDescent="0.2"/>
    <row r="14" spans="1:8" s="1" customFormat="1" x14ac:dyDescent="0.2"/>
    <row r="15" spans="1:8" s="1" customFormat="1" x14ac:dyDescent="0.2"/>
    <row r="16" spans="1:8" ht="19.5" customHeight="1" x14ac:dyDescent="0.3">
      <c r="A16" s="262" t="s">
        <v>0</v>
      </c>
      <c r="B16" s="263"/>
      <c r="C16" s="263"/>
      <c r="D16" s="263"/>
      <c r="E16" s="263"/>
      <c r="F16" s="263"/>
      <c r="G16" s="263"/>
      <c r="H16" s="264"/>
    </row>
    <row r="17" spans="1:8" ht="18.75" customHeight="1" x14ac:dyDescent="0.3">
      <c r="A17" s="66" t="s">
        <v>29</v>
      </c>
      <c r="B17" s="66"/>
      <c r="C17" s="65"/>
      <c r="D17" s="65"/>
      <c r="E17" s="65"/>
      <c r="F17" s="65"/>
      <c r="G17" s="65"/>
      <c r="H17" s="65"/>
    </row>
    <row r="18" spans="1:8" ht="26.25" customHeight="1" x14ac:dyDescent="0.4">
      <c r="A18" s="67" t="s">
        <v>2</v>
      </c>
      <c r="B18" s="265" t="s">
        <v>3</v>
      </c>
      <c r="C18" s="265"/>
      <c r="D18" s="265"/>
      <c r="E18" s="265"/>
      <c r="F18" s="65"/>
      <c r="G18" s="65"/>
      <c r="H18" s="65"/>
    </row>
    <row r="19" spans="1:8" ht="26.25" customHeight="1" x14ac:dyDescent="0.4">
      <c r="A19" s="67" t="s">
        <v>4</v>
      </c>
      <c r="B19" s="68" t="s">
        <v>5</v>
      </c>
      <c r="C19" s="65">
        <v>1</v>
      </c>
      <c r="D19" s="65"/>
      <c r="E19" s="65"/>
      <c r="F19" s="65"/>
      <c r="G19" s="65"/>
      <c r="H19" s="65"/>
    </row>
    <row r="20" spans="1:8" ht="26.25" customHeight="1" x14ac:dyDescent="0.4">
      <c r="A20" s="67" t="s">
        <v>6</v>
      </c>
      <c r="B20" s="68" t="s">
        <v>7</v>
      </c>
      <c r="C20" s="65"/>
      <c r="D20" s="65"/>
      <c r="E20" s="65"/>
      <c r="F20" s="65"/>
      <c r="G20" s="65"/>
      <c r="H20" s="65"/>
    </row>
    <row r="21" spans="1:8" ht="26.25" customHeight="1" x14ac:dyDescent="0.4">
      <c r="A21" s="67" t="s">
        <v>8</v>
      </c>
      <c r="B21" s="266" t="s">
        <v>9</v>
      </c>
      <c r="C21" s="266"/>
      <c r="D21" s="266"/>
      <c r="E21" s="266"/>
      <c r="F21" s="266"/>
      <c r="G21" s="266"/>
      <c r="H21" s="266"/>
    </row>
    <row r="22" spans="1:8" ht="26.25" customHeight="1" x14ac:dyDescent="0.4">
      <c r="A22" s="67" t="s">
        <v>10</v>
      </c>
      <c r="B22" s="69">
        <v>42087</v>
      </c>
      <c r="C22" s="65"/>
      <c r="D22" s="65"/>
      <c r="E22" s="65"/>
      <c r="F22" s="65"/>
      <c r="G22" s="65"/>
      <c r="H22" s="65"/>
    </row>
    <row r="23" spans="1:8" ht="26.25" customHeight="1" x14ac:dyDescent="0.4">
      <c r="A23" s="67" t="s">
        <v>12</v>
      </c>
      <c r="B23" s="69">
        <v>42109</v>
      </c>
      <c r="C23" s="65"/>
      <c r="D23" s="65"/>
      <c r="E23" s="65"/>
      <c r="F23" s="65"/>
      <c r="G23" s="65"/>
      <c r="H23" s="65"/>
    </row>
    <row r="24" spans="1:8" ht="18.75" customHeight="1" x14ac:dyDescent="0.3">
      <c r="A24" s="67"/>
      <c r="B24" s="70"/>
      <c r="C24" s="65"/>
      <c r="D24" s="65"/>
      <c r="E24" s="65"/>
      <c r="F24" s="65"/>
      <c r="G24" s="65"/>
      <c r="H24" s="65"/>
    </row>
    <row r="25" spans="1:8" ht="18.75" customHeight="1" x14ac:dyDescent="0.3">
      <c r="A25" s="71" t="s">
        <v>14</v>
      </c>
      <c r="B25" s="70"/>
      <c r="C25" s="65"/>
      <c r="D25" s="65"/>
      <c r="E25" s="65"/>
      <c r="F25" s="65"/>
      <c r="G25" s="65"/>
      <c r="H25" s="65"/>
    </row>
    <row r="26" spans="1:8" ht="26.25" customHeight="1" x14ac:dyDescent="0.4">
      <c r="A26" s="72" t="s">
        <v>30</v>
      </c>
      <c r="B26" s="265" t="s">
        <v>93</v>
      </c>
      <c r="C26" s="265"/>
      <c r="D26" s="65"/>
      <c r="E26" s="65"/>
      <c r="F26" s="65"/>
      <c r="G26" s="65"/>
      <c r="H26" s="65"/>
    </row>
    <row r="27" spans="1:8" ht="26.25" customHeight="1" x14ac:dyDescent="0.4">
      <c r="A27" s="73" t="s">
        <v>31</v>
      </c>
      <c r="B27" s="266"/>
      <c r="C27" s="266"/>
      <c r="D27" s="65"/>
      <c r="E27" s="65"/>
      <c r="F27" s="65"/>
      <c r="G27" s="65"/>
      <c r="H27" s="65"/>
    </row>
    <row r="28" spans="1:8" ht="27" customHeight="1" x14ac:dyDescent="0.4">
      <c r="A28" s="73" t="s">
        <v>32</v>
      </c>
      <c r="B28" s="74">
        <v>95.9</v>
      </c>
      <c r="C28" s="65"/>
      <c r="D28" s="65"/>
      <c r="E28" s="65"/>
      <c r="F28" s="65"/>
      <c r="G28" s="65"/>
      <c r="H28" s="65"/>
    </row>
    <row r="29" spans="1:8" ht="27" customHeight="1" x14ac:dyDescent="0.4">
      <c r="A29" s="73" t="s">
        <v>33</v>
      </c>
      <c r="B29" s="75"/>
      <c r="C29" s="267" t="s">
        <v>34</v>
      </c>
      <c r="D29" s="268"/>
      <c r="E29" s="268"/>
      <c r="F29" s="268"/>
      <c r="G29" s="268"/>
      <c r="H29" s="269"/>
    </row>
    <row r="30" spans="1:8" ht="19.5" customHeight="1" x14ac:dyDescent="0.3">
      <c r="A30" s="73" t="s">
        <v>35</v>
      </c>
      <c r="B30" s="76">
        <f>B28-B29</f>
        <v>95.9</v>
      </c>
      <c r="C30" s="77"/>
      <c r="D30" s="77"/>
      <c r="E30" s="77"/>
      <c r="F30" s="77"/>
      <c r="G30" s="77"/>
      <c r="H30" s="78"/>
    </row>
    <row r="31" spans="1:8" ht="27" customHeight="1" x14ac:dyDescent="0.4">
      <c r="A31" s="73" t="s">
        <v>36</v>
      </c>
      <c r="B31" s="79">
        <v>480.56</v>
      </c>
      <c r="C31" s="270" t="s">
        <v>37</v>
      </c>
      <c r="D31" s="271"/>
      <c r="E31" s="271"/>
      <c r="F31" s="271"/>
      <c r="G31" s="271"/>
      <c r="H31" s="272"/>
    </row>
    <row r="32" spans="1:8" ht="27" customHeight="1" x14ac:dyDescent="0.4">
      <c r="A32" s="73" t="s">
        <v>38</v>
      </c>
      <c r="B32" s="79">
        <v>571.5</v>
      </c>
      <c r="C32" s="270" t="s">
        <v>39</v>
      </c>
      <c r="D32" s="271"/>
      <c r="E32" s="271"/>
      <c r="F32" s="271"/>
      <c r="G32" s="271"/>
      <c r="H32" s="272"/>
    </row>
    <row r="33" spans="1:8" ht="18.75" customHeight="1" x14ac:dyDescent="0.3">
      <c r="A33" s="73"/>
      <c r="B33" s="80"/>
      <c r="C33" s="81"/>
      <c r="D33" s="81"/>
      <c r="E33" s="81"/>
      <c r="F33" s="81"/>
      <c r="G33" s="81"/>
      <c r="H33" s="81"/>
    </row>
    <row r="34" spans="1:8" ht="18.75" customHeight="1" x14ac:dyDescent="0.3">
      <c r="A34" s="73" t="s">
        <v>40</v>
      </c>
      <c r="B34" s="82">
        <f>B31/B32</f>
        <v>0.84087489063867016</v>
      </c>
      <c r="C34" s="65" t="s">
        <v>41</v>
      </c>
      <c r="D34" s="65"/>
      <c r="E34" s="65"/>
      <c r="F34" s="65"/>
      <c r="G34" s="65"/>
      <c r="H34" s="83"/>
    </row>
    <row r="35" spans="1:8" ht="19.5" customHeight="1" x14ac:dyDescent="0.3">
      <c r="A35" s="73"/>
      <c r="B35" s="76"/>
      <c r="C35" s="83"/>
      <c r="D35" s="83"/>
      <c r="E35" s="83"/>
      <c r="F35" s="83"/>
      <c r="G35" s="65"/>
      <c r="H35" s="83"/>
    </row>
    <row r="36" spans="1:8" ht="27" customHeight="1" x14ac:dyDescent="0.4">
      <c r="A36" s="84" t="s">
        <v>42</v>
      </c>
      <c r="B36" s="85">
        <v>10</v>
      </c>
      <c r="C36" s="65"/>
      <c r="D36" s="273" t="s">
        <v>43</v>
      </c>
      <c r="E36" s="274"/>
      <c r="F36" s="273" t="s">
        <v>44</v>
      </c>
      <c r="G36" s="275"/>
      <c r="H36" s="83"/>
    </row>
    <row r="37" spans="1:8" ht="26.25" customHeight="1" x14ac:dyDescent="0.4">
      <c r="A37" s="86" t="s">
        <v>45</v>
      </c>
      <c r="B37" s="87">
        <v>1</v>
      </c>
      <c r="C37" s="88" t="s">
        <v>46</v>
      </c>
      <c r="D37" s="89" t="s">
        <v>47</v>
      </c>
      <c r="E37" s="90" t="s">
        <v>48</v>
      </c>
      <c r="F37" s="89" t="s">
        <v>47</v>
      </c>
      <c r="G37" s="91" t="s">
        <v>48</v>
      </c>
      <c r="H37" s="83"/>
    </row>
    <row r="38" spans="1:8" ht="26.25" customHeight="1" x14ac:dyDescent="0.4">
      <c r="A38" s="86" t="s">
        <v>49</v>
      </c>
      <c r="B38" s="87">
        <v>1</v>
      </c>
      <c r="C38" s="92">
        <v>1</v>
      </c>
      <c r="D38" s="93">
        <v>581760278</v>
      </c>
      <c r="E38" s="94">
        <f>IF(ISBLANK(D38),"-",$D$48/$D$45*D38)</f>
        <v>612493456.59072936</v>
      </c>
      <c r="F38" s="93">
        <v>575713372</v>
      </c>
      <c r="G38" s="95">
        <f>IF(ISBLANK(F38),"-",$D$48/$F$45*F38)</f>
        <v>611691307.50742877</v>
      </c>
      <c r="H38" s="83"/>
    </row>
    <row r="39" spans="1:8" ht="26.25" customHeight="1" x14ac:dyDescent="0.4">
      <c r="A39" s="86" t="s">
        <v>50</v>
      </c>
      <c r="B39" s="87">
        <v>1</v>
      </c>
      <c r="C39" s="96">
        <v>2</v>
      </c>
      <c r="D39" s="97">
        <v>581442695</v>
      </c>
      <c r="E39" s="98">
        <f>IF(ISBLANK(D39),"-",$D$48/$D$45*D39)</f>
        <v>612159096.34514308</v>
      </c>
      <c r="F39" s="97">
        <v>580131879</v>
      </c>
      <c r="G39" s="99">
        <f>IF(ISBLANK(F39),"-",$D$48/$F$45*F39)</f>
        <v>616385939.34248841</v>
      </c>
      <c r="H39" s="83"/>
    </row>
    <row r="40" spans="1:8" ht="26.25" customHeight="1" x14ac:dyDescent="0.4">
      <c r="A40" s="86" t="s">
        <v>51</v>
      </c>
      <c r="B40" s="87">
        <v>1</v>
      </c>
      <c r="C40" s="96">
        <v>3</v>
      </c>
      <c r="D40" s="97">
        <v>583096081</v>
      </c>
      <c r="E40" s="98">
        <f>IF(ISBLANK(D40),"-",$D$48/$D$45*D40)</f>
        <v>613899827.26905584</v>
      </c>
      <c r="F40" s="97">
        <v>580082087</v>
      </c>
      <c r="G40" s="99">
        <f>IF(ISBLANK(F40),"-",$D$48/$F$45*F40)</f>
        <v>616333035.70143247</v>
      </c>
      <c r="H40" s="65"/>
    </row>
    <row r="41" spans="1:8" ht="26.25" customHeight="1" x14ac:dyDescent="0.4">
      <c r="A41" s="86" t="s">
        <v>52</v>
      </c>
      <c r="B41" s="87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H41" s="65"/>
    </row>
    <row r="42" spans="1:8" ht="27" customHeight="1" x14ac:dyDescent="0.4">
      <c r="A42" s="86" t="s">
        <v>53</v>
      </c>
      <c r="B42" s="87">
        <v>1</v>
      </c>
      <c r="C42" s="104" t="s">
        <v>54</v>
      </c>
      <c r="D42" s="105">
        <f>AVERAGE(D38:D41)</f>
        <v>582099684.66666663</v>
      </c>
      <c r="E42" s="106">
        <f>AVERAGE(E38:E41)</f>
        <v>612850793.4016428</v>
      </c>
      <c r="F42" s="105">
        <f>AVERAGE(F38:F41)</f>
        <v>578642446</v>
      </c>
      <c r="G42" s="107">
        <f>AVERAGE(G38:G41)</f>
        <v>614803427.51711655</v>
      </c>
      <c r="H42" s="108"/>
    </row>
    <row r="43" spans="1:8" ht="26.25" customHeight="1" x14ac:dyDescent="0.4">
      <c r="A43" s="86" t="s">
        <v>55</v>
      </c>
      <c r="B43" s="87">
        <v>1</v>
      </c>
      <c r="C43" s="109" t="s">
        <v>56</v>
      </c>
      <c r="D43" s="110">
        <v>16.489999999999998</v>
      </c>
      <c r="E43" s="111"/>
      <c r="F43" s="110">
        <v>16.34</v>
      </c>
      <c r="G43" s="65"/>
      <c r="H43" s="108"/>
    </row>
    <row r="44" spans="1:8" ht="26.25" customHeight="1" x14ac:dyDescent="0.4">
      <c r="A44" s="86" t="s">
        <v>57</v>
      </c>
      <c r="B44" s="87">
        <v>1</v>
      </c>
      <c r="C44" s="112" t="s">
        <v>58</v>
      </c>
      <c r="D44" s="113">
        <f>D43*$B$34</f>
        <v>13.866026946631669</v>
      </c>
      <c r="E44" s="114"/>
      <c r="F44" s="113">
        <f>F43*$B$34</f>
        <v>13.739895713035871</v>
      </c>
      <c r="G44" s="65"/>
      <c r="H44" s="108"/>
    </row>
    <row r="45" spans="1:8" ht="19.5" customHeight="1" x14ac:dyDescent="0.3">
      <c r="A45" s="86" t="s">
        <v>59</v>
      </c>
      <c r="B45" s="115">
        <f>(B44/B43)*(B42/B41)*(B40/B39)*(B38/B37)*B36</f>
        <v>10</v>
      </c>
      <c r="C45" s="112" t="s">
        <v>60</v>
      </c>
      <c r="D45" s="116">
        <f>D44*$B$30/100</f>
        <v>13.297519841819771</v>
      </c>
      <c r="E45" s="117"/>
      <c r="F45" s="116">
        <f>F44*$B$30/100</f>
        <v>13.176559988801401</v>
      </c>
      <c r="G45" s="65"/>
      <c r="H45" s="108"/>
    </row>
    <row r="46" spans="1:8" ht="19.5" customHeight="1" x14ac:dyDescent="0.3">
      <c r="A46" s="276" t="s">
        <v>61</v>
      </c>
      <c r="B46" s="277"/>
      <c r="C46" s="112" t="s">
        <v>62</v>
      </c>
      <c r="D46" s="113">
        <f>D45/$B$45</f>
        <v>1.3297519841819772</v>
      </c>
      <c r="E46" s="117"/>
      <c r="F46" s="118">
        <f>F45/$B$45</f>
        <v>1.3176559988801402</v>
      </c>
      <c r="G46" s="65"/>
      <c r="H46" s="108"/>
    </row>
    <row r="47" spans="1:8" ht="27" customHeight="1" x14ac:dyDescent="0.4">
      <c r="A47" s="278"/>
      <c r="B47" s="279"/>
      <c r="C47" s="119" t="s">
        <v>63</v>
      </c>
      <c r="D47" s="120">
        <v>1.4</v>
      </c>
      <c r="E47" s="65"/>
      <c r="F47" s="121"/>
      <c r="G47" s="65"/>
      <c r="H47" s="108"/>
    </row>
    <row r="48" spans="1:8" ht="18.75" customHeight="1" x14ac:dyDescent="0.3">
      <c r="A48" s="65"/>
      <c r="B48" s="65"/>
      <c r="C48" s="122" t="s">
        <v>64</v>
      </c>
      <c r="D48" s="113">
        <f>D47*$B$45</f>
        <v>14</v>
      </c>
      <c r="E48" s="65"/>
      <c r="F48" s="121"/>
      <c r="G48" s="65"/>
      <c r="H48" s="108"/>
    </row>
    <row r="49" spans="1:8" ht="19.5" customHeight="1" x14ac:dyDescent="0.3">
      <c r="A49" s="65"/>
      <c r="B49" s="65"/>
      <c r="C49" s="123" t="s">
        <v>65</v>
      </c>
      <c r="D49" s="124">
        <f>D48/B34</f>
        <v>16.64932578658232</v>
      </c>
      <c r="E49" s="65"/>
      <c r="F49" s="121"/>
      <c r="G49" s="65"/>
      <c r="H49" s="108"/>
    </row>
    <row r="50" spans="1:8" ht="18.75" customHeight="1" x14ac:dyDescent="0.3">
      <c r="A50" s="65"/>
      <c r="B50" s="65"/>
      <c r="C50" s="84" t="s">
        <v>66</v>
      </c>
      <c r="D50" s="125">
        <f>AVERAGE(E38:E41,G38:G41)</f>
        <v>613827110.45937967</v>
      </c>
      <c r="E50" s="65"/>
      <c r="F50" s="126"/>
      <c r="G50" s="65"/>
      <c r="H50" s="108"/>
    </row>
    <row r="51" spans="1:8" ht="18.75" customHeight="1" x14ac:dyDescent="0.3">
      <c r="A51" s="65"/>
      <c r="B51" s="65"/>
      <c r="C51" s="119" t="s">
        <v>67</v>
      </c>
      <c r="D51" s="127">
        <f>STDEV(E38:E41,G38:G41)/D50</f>
        <v>3.4137896974435248E-3</v>
      </c>
      <c r="E51" s="65"/>
      <c r="F51" s="126"/>
      <c r="G51" s="65"/>
      <c r="H51" s="108"/>
    </row>
    <row r="52" spans="1:8" ht="19.5" customHeight="1" x14ac:dyDescent="0.3">
      <c r="A52" s="65"/>
      <c r="B52" s="65"/>
      <c r="C52" s="128" t="s">
        <v>68</v>
      </c>
      <c r="D52" s="129">
        <f>COUNT(E38:E41,G38:G41)</f>
        <v>6</v>
      </c>
      <c r="E52" s="65"/>
      <c r="F52" s="126"/>
      <c r="G52" s="65"/>
      <c r="H52" s="65"/>
    </row>
    <row r="53" spans="1:8" ht="18.75" customHeight="1" x14ac:dyDescent="0.3">
      <c r="A53" s="65"/>
      <c r="B53" s="65"/>
      <c r="C53" s="65"/>
      <c r="D53" s="65"/>
      <c r="E53" s="65"/>
      <c r="F53" s="65"/>
      <c r="G53" s="65"/>
      <c r="H53" s="65"/>
    </row>
    <row r="54" spans="1:8" ht="18.75" customHeight="1" x14ac:dyDescent="0.3">
      <c r="A54" s="66" t="s">
        <v>14</v>
      </c>
      <c r="B54" s="130" t="s">
        <v>69</v>
      </c>
      <c r="C54" s="65"/>
      <c r="D54" s="65"/>
      <c r="E54" s="65"/>
      <c r="F54" s="65"/>
      <c r="G54" s="65"/>
      <c r="H54" s="65"/>
    </row>
    <row r="55" spans="1:8" ht="18.75" customHeight="1" x14ac:dyDescent="0.3">
      <c r="A55" s="65" t="s">
        <v>70</v>
      </c>
      <c r="B55" s="131" t="str">
        <f>B21</f>
        <v>Cefepime Hydrochloride USP eq. to Cefipime 500mg</v>
      </c>
      <c r="C55" s="65"/>
      <c r="D55" s="65"/>
      <c r="E55" s="65"/>
      <c r="F55" s="65"/>
      <c r="G55" s="65"/>
      <c r="H55" s="65"/>
    </row>
    <row r="56" spans="1:8" ht="26.25" customHeight="1" x14ac:dyDescent="0.4">
      <c r="A56" s="132" t="s">
        <v>71</v>
      </c>
      <c r="B56" s="133">
        <v>500</v>
      </c>
      <c r="C56" s="65" t="str">
        <f>B20</f>
        <v>Cefepime Hydrochloride USP</v>
      </c>
      <c r="D56" s="65"/>
      <c r="E56" s="65"/>
      <c r="F56" s="65"/>
      <c r="G56" s="65"/>
      <c r="H56" s="134"/>
    </row>
    <row r="57" spans="1:8" ht="18.75" customHeight="1" x14ac:dyDescent="0.3">
      <c r="A57" s="131" t="s">
        <v>72</v>
      </c>
      <c r="B57" s="135">
        <f>Uniformity!D36*1000</f>
        <v>1021.7870000000003</v>
      </c>
      <c r="C57" s="65"/>
      <c r="D57" s="65"/>
      <c r="E57" s="65"/>
      <c r="F57" s="65"/>
      <c r="G57" s="65"/>
      <c r="H57" s="134"/>
    </row>
    <row r="58" spans="1:8" ht="19.5" customHeight="1" x14ac:dyDescent="0.3">
      <c r="A58" s="65"/>
      <c r="B58" s="65"/>
      <c r="C58" s="65"/>
      <c r="D58" s="65"/>
      <c r="E58" s="65"/>
      <c r="F58" s="65"/>
      <c r="G58" s="65"/>
      <c r="H58" s="134"/>
    </row>
    <row r="59" spans="1:8" ht="27" customHeight="1" x14ac:dyDescent="0.4">
      <c r="A59" s="84" t="s">
        <v>73</v>
      </c>
      <c r="B59" s="85">
        <v>100</v>
      </c>
      <c r="C59" s="65"/>
      <c r="D59" s="136" t="s">
        <v>74</v>
      </c>
      <c r="E59" s="137" t="s">
        <v>46</v>
      </c>
      <c r="F59" s="137" t="s">
        <v>47</v>
      </c>
      <c r="G59" s="137" t="s">
        <v>75</v>
      </c>
      <c r="H59" s="88" t="s">
        <v>76</v>
      </c>
    </row>
    <row r="60" spans="1:8" ht="26.25" customHeight="1" x14ac:dyDescent="0.4">
      <c r="A60" s="86" t="s">
        <v>77</v>
      </c>
      <c r="B60" s="87">
        <v>10</v>
      </c>
      <c r="C60" s="256" t="s">
        <v>78</v>
      </c>
      <c r="D60" s="259">
        <v>1021.787</v>
      </c>
      <c r="E60" s="138">
        <v>1</v>
      </c>
      <c r="F60" s="139">
        <v>484606557</v>
      </c>
      <c r="G60" s="140">
        <f>IF(ISBLANK(F60),"-",(F60/$D$50*$D$47*$B$68)*($B$57/$D$60))</f>
        <v>552.63865691127432</v>
      </c>
      <c r="H60" s="141">
        <f>IF(ISBLANK(F60),"-",G60/$B$56)</f>
        <v>1.1052773138225487</v>
      </c>
    </row>
    <row r="61" spans="1:8" ht="26.25" customHeight="1" x14ac:dyDescent="0.4">
      <c r="A61" s="86" t="s">
        <v>79</v>
      </c>
      <c r="B61" s="87">
        <v>50</v>
      </c>
      <c r="C61" s="257"/>
      <c r="D61" s="260"/>
      <c r="E61" s="142">
        <v>2</v>
      </c>
      <c r="F61" s="97">
        <v>490082481</v>
      </c>
      <c r="G61" s="143">
        <f>IF(ISBLANK(F61),"-",(F61/$D$50*$D$47*$B$68)*($B$57/$D$60))</f>
        <v>558.88332537684812</v>
      </c>
      <c r="H61" s="144">
        <f t="shared" ref="H61:H71" si="0">IF(ISBLANK(F61),"-",G61/$B$56)</f>
        <v>1.1177666507536963</v>
      </c>
    </row>
    <row r="62" spans="1:8" ht="26.25" customHeight="1" x14ac:dyDescent="0.4">
      <c r="A62" s="86" t="s">
        <v>80</v>
      </c>
      <c r="B62" s="87">
        <v>1</v>
      </c>
      <c r="C62" s="257"/>
      <c r="D62" s="260"/>
      <c r="E62" s="142">
        <v>3</v>
      </c>
      <c r="F62" s="97">
        <v>492137372</v>
      </c>
      <c r="G62" s="143">
        <f>IF(ISBLANK(F62),"-",(F62/$D$50*$D$47*$B$68)*($B$57/$D$60))</f>
        <v>561.22669482972799</v>
      </c>
      <c r="H62" s="144">
        <f>IF(ISBLANK(F62),"-",G62/$B$56)</f>
        <v>1.122453389659456</v>
      </c>
    </row>
    <row r="63" spans="1:8" ht="27" customHeight="1" x14ac:dyDescent="0.4">
      <c r="A63" s="86" t="s">
        <v>81</v>
      </c>
      <c r="B63" s="87">
        <v>1</v>
      </c>
      <c r="C63" s="258"/>
      <c r="D63" s="261"/>
      <c r="E63" s="145">
        <v>4</v>
      </c>
      <c r="F63" s="146"/>
      <c r="G63" s="143" t="str">
        <f>IF(ISBLANK(F63),"-",(F63/$D$50*$D$47*$B$68)*($B$57/$D$60))</f>
        <v>-</v>
      </c>
      <c r="H63" s="144" t="str">
        <f t="shared" si="0"/>
        <v>-</v>
      </c>
    </row>
    <row r="64" spans="1:8" ht="26.25" customHeight="1" x14ac:dyDescent="0.4">
      <c r="A64" s="86" t="s">
        <v>82</v>
      </c>
      <c r="B64" s="87">
        <v>1</v>
      </c>
      <c r="C64" s="256" t="s">
        <v>83</v>
      </c>
      <c r="D64" s="259">
        <v>1021.787</v>
      </c>
      <c r="E64" s="138">
        <v>1</v>
      </c>
      <c r="F64" s="139">
        <v>486468388</v>
      </c>
      <c r="G64" s="147">
        <f>IF(ISBLANK(F64),"-",(F64/$D$50*$D$47*$B$68)*($B$57/$D$64))</f>
        <v>554.76186339367405</v>
      </c>
      <c r="H64" s="148">
        <f>IF(ISBLANK(F64),"-",G64/$B$56)</f>
        <v>1.1095237267873481</v>
      </c>
    </row>
    <row r="65" spans="1:8" ht="26.25" customHeight="1" x14ac:dyDescent="0.4">
      <c r="A65" s="86" t="s">
        <v>84</v>
      </c>
      <c r="B65" s="87">
        <v>1</v>
      </c>
      <c r="C65" s="257"/>
      <c r="D65" s="260"/>
      <c r="E65" s="142">
        <v>2</v>
      </c>
      <c r="F65" s="97">
        <v>488506938</v>
      </c>
      <c r="G65" s="149">
        <f>IF(ISBLANK(F65),"-",(F65/$D$50*$D$47*$B$68)*($B$57/$D$64))</f>
        <v>557.08659779475317</v>
      </c>
      <c r="H65" s="150">
        <f>IF(ISBLANK(F65),"-",G65/$B$56)</f>
        <v>1.1141731955895064</v>
      </c>
    </row>
    <row r="66" spans="1:8" ht="26.25" customHeight="1" x14ac:dyDescent="0.4">
      <c r="A66" s="86" t="s">
        <v>85</v>
      </c>
      <c r="B66" s="87">
        <v>1</v>
      </c>
      <c r="C66" s="257"/>
      <c r="D66" s="260"/>
      <c r="E66" s="142">
        <v>3</v>
      </c>
      <c r="F66" s="97">
        <v>488926734</v>
      </c>
      <c r="G66" s="149">
        <f>IF(ISBLANK(F66),"-",(F66/$D$50*$D$47*$B$68)*($B$57/$D$64))</f>
        <v>557.56532738325268</v>
      </c>
      <c r="H66" s="150">
        <f>IF(ISBLANK(F66),"-",G66/$B$56)</f>
        <v>1.1151306547665054</v>
      </c>
    </row>
    <row r="67" spans="1:8" ht="27" customHeight="1" x14ac:dyDescent="0.4">
      <c r="A67" s="86" t="s">
        <v>86</v>
      </c>
      <c r="B67" s="87">
        <v>1</v>
      </c>
      <c r="C67" s="258"/>
      <c r="D67" s="261"/>
      <c r="E67" s="145">
        <v>4</v>
      </c>
      <c r="F67" s="146"/>
      <c r="G67" s="151" t="str">
        <f>IF(ISBLANK(F67),"-",(F67/$D$50*$D$47*$B$68)*($B$57/$D$64))</f>
        <v>-</v>
      </c>
      <c r="H67" s="152" t="str">
        <f t="shared" si="0"/>
        <v>-</v>
      </c>
    </row>
    <row r="68" spans="1:8" ht="26.25" customHeight="1" x14ac:dyDescent="0.4">
      <c r="A68" s="86" t="s">
        <v>87</v>
      </c>
      <c r="B68" s="153">
        <f>(B67/B66)*(B65/B64)*(B63/B62)*(B61/B60)*B59</f>
        <v>500</v>
      </c>
      <c r="C68" s="256" t="s">
        <v>88</v>
      </c>
      <c r="D68" s="259">
        <v>1021.787</v>
      </c>
      <c r="E68" s="138">
        <v>1</v>
      </c>
      <c r="F68" s="139">
        <v>486583783</v>
      </c>
      <c r="G68" s="147">
        <f>IF(ISBLANK(F68),"-",(F68/$D$50*$D$47*$B$68)*($B$57/$D$68))</f>
        <v>554.89345826562351</v>
      </c>
      <c r="H68" s="144">
        <f>IF(ISBLANK(F68),"-",G68/$B$56)</f>
        <v>1.1097869165312471</v>
      </c>
    </row>
    <row r="69" spans="1:8" ht="27" customHeight="1" x14ac:dyDescent="0.4">
      <c r="A69" s="128" t="s">
        <v>89</v>
      </c>
      <c r="B69" s="154">
        <f>(D47*B68)/B56*B57</f>
        <v>1430.5018000000002</v>
      </c>
      <c r="C69" s="257"/>
      <c r="D69" s="260"/>
      <c r="E69" s="142">
        <v>2</v>
      </c>
      <c r="F69" s="97">
        <v>487845194</v>
      </c>
      <c r="G69" s="149">
        <f>IF(ISBLANK(F69),"-",(F69/$D$50*$D$47*$B$68)*($B$57/$D$68))</f>
        <v>556.33195403251648</v>
      </c>
      <c r="H69" s="144">
        <f>IF(ISBLANK(F69),"-",G69/$B$56)</f>
        <v>1.1126639080650329</v>
      </c>
    </row>
    <row r="70" spans="1:8" ht="26.25" customHeight="1" x14ac:dyDescent="0.4">
      <c r="A70" s="276" t="s">
        <v>61</v>
      </c>
      <c r="B70" s="277"/>
      <c r="C70" s="257"/>
      <c r="D70" s="260"/>
      <c r="E70" s="142">
        <v>3</v>
      </c>
      <c r="F70" s="97">
        <v>488256652</v>
      </c>
      <c r="G70" s="149">
        <f>IF(ISBLANK(F70),"-",(F70/$D$50*$D$47*$B$68)*($B$57/$D$68))</f>
        <v>556.80117508041781</v>
      </c>
      <c r="H70" s="144">
        <f>IF(ISBLANK(F70),"-",G70/$B$56)</f>
        <v>1.1136023501608356</v>
      </c>
    </row>
    <row r="71" spans="1:8" ht="27" customHeight="1" x14ac:dyDescent="0.4">
      <c r="A71" s="278"/>
      <c r="B71" s="279"/>
      <c r="C71" s="281"/>
      <c r="D71" s="261"/>
      <c r="E71" s="145">
        <v>4</v>
      </c>
      <c r="F71" s="146"/>
      <c r="G71" s="151" t="str">
        <f>IF(ISBLANK(F71),"-",(F71/$D$50*$D$47*$B$68)*($B$57/$D$68))</f>
        <v>-</v>
      </c>
      <c r="H71" s="155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7"/>
      <c r="G72" s="158" t="s">
        <v>54</v>
      </c>
      <c r="H72" s="159">
        <f>AVERAGE(H60:H71)</f>
        <v>1.1133753451262418</v>
      </c>
    </row>
    <row r="73" spans="1:8" ht="26.25" customHeight="1" x14ac:dyDescent="0.4">
      <c r="A73" s="65"/>
      <c r="B73" s="65"/>
      <c r="C73" s="156"/>
      <c r="D73" s="156"/>
      <c r="E73" s="156"/>
      <c r="F73" s="157"/>
      <c r="G73" s="160" t="s">
        <v>67</v>
      </c>
      <c r="H73" s="161">
        <f>STDEV(H60:H71)/H72</f>
        <v>4.4825293977377133E-3</v>
      </c>
    </row>
    <row r="74" spans="1:8" ht="27" customHeight="1" x14ac:dyDescent="0.4">
      <c r="A74" s="156"/>
      <c r="B74" s="156"/>
      <c r="C74" s="157"/>
      <c r="D74" s="157"/>
      <c r="E74" s="162"/>
      <c r="F74" s="157"/>
      <c r="G74" s="163" t="s">
        <v>68</v>
      </c>
      <c r="H74" s="164">
        <f>COUNT(H60:H71)</f>
        <v>9</v>
      </c>
    </row>
    <row r="75" spans="1:8" ht="18.75" customHeight="1" x14ac:dyDescent="0.3">
      <c r="A75" s="165"/>
      <c r="B75" s="165"/>
      <c r="C75" s="114"/>
      <c r="D75" s="114"/>
      <c r="E75" s="117"/>
      <c r="F75" s="114"/>
      <c r="G75" s="166"/>
      <c r="H75" s="167"/>
    </row>
    <row r="76" spans="1:8" ht="26.25" customHeight="1" x14ac:dyDescent="0.4">
      <c r="A76" s="72" t="s">
        <v>90</v>
      </c>
      <c r="B76" s="168" t="s">
        <v>91</v>
      </c>
      <c r="C76" s="282" t="str">
        <f>B20</f>
        <v>Cefepime Hydrochloride USP</v>
      </c>
      <c r="D76" s="282"/>
      <c r="E76" s="169" t="s">
        <v>92</v>
      </c>
      <c r="F76" s="169"/>
      <c r="G76" s="170">
        <f>H72</f>
        <v>1.1133753451262418</v>
      </c>
      <c r="H76" s="167"/>
    </row>
    <row r="77" spans="1:8" ht="19.5" customHeight="1" x14ac:dyDescent="0.3">
      <c r="A77" s="171"/>
      <c r="B77" s="171"/>
      <c r="C77" s="172"/>
      <c r="D77" s="172"/>
      <c r="E77" s="172"/>
      <c r="F77" s="172"/>
      <c r="G77" s="172"/>
      <c r="H77" s="172"/>
    </row>
    <row r="78" spans="1:8" ht="18.75" customHeight="1" x14ac:dyDescent="0.3">
      <c r="A78" s="65"/>
      <c r="B78" s="280" t="s">
        <v>24</v>
      </c>
      <c r="C78" s="280"/>
      <c r="D78" s="65"/>
      <c r="E78" s="173" t="s">
        <v>25</v>
      </c>
      <c r="F78" s="174"/>
      <c r="G78" s="280" t="s">
        <v>26</v>
      </c>
      <c r="H78" s="280"/>
    </row>
    <row r="79" spans="1:8" ht="18.75" customHeight="1" x14ac:dyDescent="0.3">
      <c r="A79" s="175" t="s">
        <v>27</v>
      </c>
      <c r="B79" s="176"/>
      <c r="C79" s="176"/>
      <c r="D79" s="65"/>
      <c r="E79" s="177"/>
      <c r="F79" s="178"/>
      <c r="G79" s="179"/>
      <c r="H79" s="179"/>
    </row>
    <row r="80" spans="1:8" ht="18.75" customHeight="1" x14ac:dyDescent="0.3">
      <c r="A80" s="175" t="s">
        <v>28</v>
      </c>
      <c r="B80" s="180"/>
      <c r="C80" s="180"/>
      <c r="D80" s="65"/>
      <c r="E80" s="181"/>
      <c r="F80" s="178"/>
      <c r="G80" s="182"/>
      <c r="H80" s="182"/>
    </row>
    <row r="95" ht="0.75" customHeight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78:C78"/>
    <mergeCell ref="G78:H78"/>
    <mergeCell ref="C64:C67"/>
    <mergeCell ref="D64:D67"/>
    <mergeCell ref="C68:C71"/>
    <mergeCell ref="D68:D71"/>
    <mergeCell ref="A70:B71"/>
    <mergeCell ref="C76:D76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CEFEPIME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2015-04-02T10:34:22Z</cp:lastPrinted>
  <dcterms:created xsi:type="dcterms:W3CDTF">2005-07-05T10:19:27Z</dcterms:created>
  <dcterms:modified xsi:type="dcterms:W3CDTF">2015-04-15T10:22:19Z</dcterms:modified>
</cp:coreProperties>
</file>