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7" r:id="rId1"/>
    <sheet name="Ampicillin Sodium" sheetId="2" r:id="rId2"/>
    <sheet name="Sulbactam Sodium" sheetId="3" r:id="rId3"/>
    <sheet name="Uniformity" sheetId="4" r:id="rId4"/>
  </sheets>
  <definedNames>
    <definedName name="_xlnm.Print_Area" localSheetId="0">SST!$A$1:$F$68</definedName>
  </definedNames>
  <calcPr calcId="145621"/>
</workbook>
</file>

<file path=xl/calcChain.xml><?xml version="1.0" encoding="utf-8"?>
<calcChain xmlns="http://schemas.openxmlformats.org/spreadsheetml/2006/main">
  <c r="B49" i="7" l="1"/>
  <c r="B28" i="7"/>
  <c r="B21" i="7"/>
  <c r="B27" i="7"/>
  <c r="B20" i="7"/>
  <c r="B18" i="7"/>
  <c r="B17" i="7"/>
  <c r="B60" i="7"/>
  <c r="E58" i="7"/>
  <c r="D58" i="7"/>
  <c r="C58" i="7"/>
  <c r="B58" i="7"/>
  <c r="B59" i="7" s="1"/>
  <c r="B39" i="7"/>
  <c r="E37" i="7"/>
  <c r="D37" i="7"/>
  <c r="C37" i="7"/>
  <c r="B37" i="7"/>
  <c r="B38" i="7" s="1"/>
  <c r="G76" i="3" l="1"/>
  <c r="B57" i="3"/>
  <c r="B69" i="3" s="1"/>
  <c r="B30" i="3"/>
  <c r="G76" i="2"/>
  <c r="H70" i="2"/>
  <c r="H69" i="2"/>
  <c r="G68" i="2"/>
  <c r="G70" i="2"/>
  <c r="G62" i="2"/>
  <c r="H62" i="2" s="1"/>
  <c r="B69" i="2"/>
  <c r="B57" i="2"/>
  <c r="B30" i="2"/>
  <c r="C47" i="4"/>
  <c r="C43" i="4"/>
  <c r="B43" i="4"/>
  <c r="C42" i="4"/>
  <c r="B42" i="4"/>
  <c r="D40" i="4"/>
  <c r="E40" i="4" s="1"/>
  <c r="D39" i="4"/>
  <c r="D38" i="4"/>
  <c r="D37" i="4"/>
  <c r="D36" i="4"/>
  <c r="E36" i="4" s="1"/>
  <c r="D35" i="4"/>
  <c r="D34" i="4"/>
  <c r="D33" i="4"/>
  <c r="D32" i="4"/>
  <c r="E32" i="4" s="1"/>
  <c r="D31" i="4"/>
  <c r="D30" i="4"/>
  <c r="D29" i="4"/>
  <c r="D28" i="4"/>
  <c r="E28" i="4" s="1"/>
  <c r="D27" i="4"/>
  <c r="D26" i="4"/>
  <c r="D25" i="4"/>
  <c r="D24" i="4"/>
  <c r="E24" i="4" s="1"/>
  <c r="D23" i="4"/>
  <c r="D22" i="4"/>
  <c r="D21" i="4"/>
  <c r="D43" i="4" s="1"/>
  <c r="C76" i="3"/>
  <c r="H71" i="3"/>
  <c r="G71" i="3"/>
  <c r="G70" i="3"/>
  <c r="H70" i="3" s="1"/>
  <c r="G69" i="3"/>
  <c r="H69" i="3" s="1"/>
  <c r="G68" i="3"/>
  <c r="H68" i="3" s="1"/>
  <c r="B68" i="3"/>
  <c r="H67" i="3"/>
  <c r="G67" i="3"/>
  <c r="H66" i="3"/>
  <c r="G66" i="3"/>
  <c r="G65" i="3"/>
  <c r="H65" i="3" s="1"/>
  <c r="G64" i="3"/>
  <c r="H64" i="3" s="1"/>
  <c r="H63" i="3"/>
  <c r="G63" i="3"/>
  <c r="G62" i="3"/>
  <c r="H62" i="3" s="1"/>
  <c r="G61" i="3"/>
  <c r="H61" i="3" s="1"/>
  <c r="G60" i="3"/>
  <c r="H60" i="3" s="1"/>
  <c r="B55" i="3"/>
  <c r="B45" i="3"/>
  <c r="D48" i="3" s="1"/>
  <c r="D49" i="3" s="1"/>
  <c r="F42" i="3"/>
  <c r="D42" i="3"/>
  <c r="G41" i="3"/>
  <c r="E41" i="3"/>
  <c r="G40" i="3"/>
  <c r="E40" i="3"/>
  <c r="G39" i="3"/>
  <c r="E39" i="3"/>
  <c r="G38" i="3"/>
  <c r="E38" i="3"/>
  <c r="B34" i="3"/>
  <c r="F44" i="3" s="1"/>
  <c r="F45" i="3" s="1"/>
  <c r="C76" i="2"/>
  <c r="H71" i="2"/>
  <c r="G71" i="2"/>
  <c r="G69" i="2"/>
  <c r="H68" i="2"/>
  <c r="B68" i="2"/>
  <c r="H67" i="2"/>
  <c r="G67" i="2"/>
  <c r="G66" i="2"/>
  <c r="H66" i="2" s="1"/>
  <c r="G65" i="2"/>
  <c r="H65" i="2" s="1"/>
  <c r="G64" i="2"/>
  <c r="H64" i="2" s="1"/>
  <c r="H63" i="2"/>
  <c r="G63" i="2"/>
  <c r="G61" i="2"/>
  <c r="H61" i="2" s="1"/>
  <c r="G60" i="2"/>
  <c r="H60" i="2" s="1"/>
  <c r="B55" i="2"/>
  <c r="B45" i="2"/>
  <c r="D48" i="2" s="1"/>
  <c r="D49" i="2" s="1"/>
  <c r="D44" i="2"/>
  <c r="F42" i="2"/>
  <c r="D42" i="2"/>
  <c r="G41" i="2"/>
  <c r="E41" i="2"/>
  <c r="G40" i="2"/>
  <c r="E40" i="2"/>
  <c r="G39" i="2"/>
  <c r="E39" i="2"/>
  <c r="G38" i="2"/>
  <c r="E38" i="2"/>
  <c r="B34" i="2"/>
  <c r="F44" i="2" s="1"/>
  <c r="F46" i="3" l="1"/>
  <c r="H72" i="3"/>
  <c r="H73" i="3" s="1"/>
  <c r="E42" i="3"/>
  <c r="D50" i="3"/>
  <c r="D51" i="3" s="1"/>
  <c r="D52" i="3"/>
  <c r="H72" i="2"/>
  <c r="H74" i="2"/>
  <c r="D45" i="2"/>
  <c r="D46" i="2" s="1"/>
  <c r="F45" i="2"/>
  <c r="F46" i="2" s="1"/>
  <c r="D52" i="2"/>
  <c r="G42" i="2"/>
  <c r="D47" i="4"/>
  <c r="D48" i="4"/>
  <c r="B47" i="4"/>
  <c r="C48" i="4"/>
  <c r="E25" i="4"/>
  <c r="E29" i="4"/>
  <c r="E33" i="4"/>
  <c r="E37" i="4"/>
  <c r="E22" i="4"/>
  <c r="E26" i="4"/>
  <c r="E30" i="4"/>
  <c r="E34" i="4"/>
  <c r="E38" i="4"/>
  <c r="E23" i="4"/>
  <c r="E27" i="4"/>
  <c r="E31" i="4"/>
  <c r="E35" i="4"/>
  <c r="E39" i="4"/>
  <c r="E42" i="2"/>
  <c r="D50" i="2"/>
  <c r="D51" i="2" s="1"/>
  <c r="H74" i="3"/>
  <c r="E21" i="4"/>
  <c r="G42" i="3"/>
  <c r="D42" i="4"/>
  <c r="D44" i="3"/>
  <c r="D45" i="3" s="1"/>
  <c r="D46" i="3" s="1"/>
  <c r="H73" i="2" l="1"/>
</calcChain>
</file>

<file path=xl/sharedStrings.xml><?xml version="1.0" encoding="utf-8"?>
<sst xmlns="http://schemas.openxmlformats.org/spreadsheetml/2006/main" count="272" uniqueCount="117">
  <si>
    <t>Please enter the required information in the cells highlighted in green</t>
  </si>
  <si>
    <t>Analysis Report</t>
  </si>
  <si>
    <t>Sample Name:</t>
  </si>
  <si>
    <t>SULBACIN 1.5G INJECTION</t>
  </si>
  <si>
    <t>Laboratory Ref No:</t>
  </si>
  <si>
    <t>NDQD201502087</t>
  </si>
  <si>
    <t>Active Ingredient:</t>
  </si>
  <si>
    <t>Sulbactam Sodium USP &amp; Ampicillin Sodium USP</t>
  </si>
  <si>
    <t>Label Claim:</t>
  </si>
  <si>
    <t>Sulbactam Sodium USP eq. to Anhydrous Sulbactam 0.5G &amp; Ampicillin Sodium USP eq. to Anhydrous Ampicillin 1G</t>
  </si>
  <si>
    <t>Date Analysis Started:</t>
  </si>
  <si>
    <t>Date Analysis Completed:</t>
  </si>
  <si>
    <t>Analysis Data</t>
  </si>
  <si>
    <t>Reference Substance:</t>
  </si>
  <si>
    <t>Sulbactam Sodium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</si>
  <si>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</si>
  <si>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</si>
  <si>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</si>
  <si>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</si>
  <si>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</si>
  <si>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</si>
  <si>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</si>
  <si>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</si>
  <si>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</si>
  <si>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</si>
  <si>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</si>
  <si>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</si>
  <si>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</si>
  <si>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</si>
  <si>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</si>
  <si>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</si>
  <si>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</si>
  <si>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</si>
  <si>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</si>
  <si>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</si>
  <si>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</si>
  <si>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</si>
  <si>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</si>
  <si>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</si>
  <si>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</si>
  <si>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</si>
  <si>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</si>
  <si>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</si>
  <si>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</si>
  <si>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</si>
  <si>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</si>
  <si>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</si>
  <si>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</si>
  <si>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</si>
  <si>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</si>
  <si>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</si>
  <si>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</si>
  <si>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</si>
  <si>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</si>
  <si>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</si>
  <si>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</si>
  <si>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</si>
  <si>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</si>
  <si>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</si>
  <si>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</si>
  <si>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</si>
  <si>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</si>
  <si>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</si>
  <si>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</si>
  <si>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</si>
  <si>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</si>
  <si>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</si>
  <si>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</si>
  <si>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</si>
  <si>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</si>
  <si>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</si>
  <si>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</si>
  <si>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</si>
  <si>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</si>
  <si>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</si>
  <si>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</si>
  <si>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</si>
  <si>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</si>
  <si>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</si>
  <si>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</si>
  <si>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</si>
  <si>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</si>
  <si>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Uniformity of Weight Test Report</t>
  </si>
  <si>
    <t>2015-04-16 12:42:59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</si>
  <si>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</si>
  <si>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</si>
  <si>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</si>
  <si>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</si>
  <si>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</si>
  <si>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</si>
  <si>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</si>
  <si>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</si>
  <si>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</si>
  <si>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Beatrice</t>
  </si>
  <si>
    <t>16th Apr 2015</t>
  </si>
  <si>
    <t>Ampicillin Sodium</t>
  </si>
  <si>
    <t>NQCL-WRS-A</t>
  </si>
  <si>
    <t>Ampicillin Sodium eq. to Anhydrous Ampicillin</t>
  </si>
  <si>
    <t>Sulbactam Sodium USP eq. to Anhydrous Sulbactam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</si>
  <si>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</si>
  <si>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</si>
  <si>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</si>
  <si>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</si>
  <si>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</si>
  <si>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</si>
  <si>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</si>
  <si>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</si>
  <si>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</si>
  <si>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</si>
  <si>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</si>
  <si>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</si>
  <si>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1.5%.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</si>
  <si>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2500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</si>
  <si>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</si>
  <si>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</si>
  <si>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</si>
  <si>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t>Ampicillin Sodium &amp; Ampicillin 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</si>
</sst>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000\ &quot;mg&quot;"/>
    <numFmt numFmtId="166" formatCode="0.000"/>
    <numFmt numFmtId="167" formatCode="0\ &quot;mg&quot;"/>
    <numFmt numFmtId="168" formatCode="0.0000"/>
    <numFmt numFmtId="169" formatCode="0.0%"/>
    <numFmt numFmtId="170" formatCode="0.00000"/>
    <numFmt numFmtId="171" formatCode="dd\-mmm\-yyyy"/>
    <numFmt numFmtId="172" formatCode="0.00\ &quot;mg&quot;"/>
    <numFmt numFmtId="189" formatCode="0.000%"/>
    <numFmt numFmtId="190" formatCode="0.0"/>
    <numFmt numFmtId="191" formatCode="[$-409]d/mmm/yy;@"/>
  </numFmts>
  <fonts count="31" x14ac:knownFonts="1">
    <font>
      <sz val="10"/>
      <color rgb="FF000000"/>
      <name val="Arial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sz val="11"/>
      <color rgb="FF000000"/>
      <name val="Book Antiqua"/>
    </font>
    <font>
      <sz val="11"/>
      <name val="Book Antiqua"/>
      <family val="1"/>
    </font>
    <font>
      <sz val="12"/>
      <name val="Arial"/>
      <family val="2"/>
    </font>
    <font>
      <sz val="20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2" borderId="0"/>
    <xf numFmtId="0" fontId="17" fillId="2" borderId="0"/>
    <xf numFmtId="9" fontId="18" fillId="2" borderId="0" applyFont="0" applyFill="0" applyBorder="0" applyAlignment="0" applyProtection="0"/>
  </cellStyleXfs>
  <cellXfs count="4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 applyAlignment="1" applyProtection="1">
      <alignment horizontal="left"/>
      <protection locked="0"/>
    </xf>
    <xf numFmtId="164" fontId="4" fillId="3" borderId="0" xfId="0" applyNumberFormat="1" applyFont="1" applyFill="1" applyAlignment="1" applyProtection="1">
      <alignment horizontal="left"/>
      <protection locked="0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9" fillId="2" borderId="0" xfId="0" applyFont="1" applyFill="1"/>
    <xf numFmtId="0" fontId="1" fillId="2" borderId="1" xfId="0" applyFont="1" applyFill="1" applyBorder="1" applyAlignment="1">
      <alignment horizontal="right"/>
    </xf>
    <xf numFmtId="0" fontId="5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5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3" borderId="9" xfId="0" applyFont="1" applyFill="1" applyBorder="1" applyAlignment="1" applyProtection="1">
      <alignment horizontal="center"/>
      <protection locked="0"/>
    </xf>
    <xf numFmtId="166" fontId="1" fillId="2" borderId="6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3" borderId="3" xfId="0" applyFont="1" applyFill="1" applyBorder="1" applyAlignment="1" applyProtection="1">
      <alignment horizontal="center"/>
      <protection locked="0"/>
    </xf>
    <xf numFmtId="166" fontId="1" fillId="2" borderId="10" xfId="0" applyNumberFormat="1" applyFont="1" applyFill="1" applyBorder="1" applyAlignment="1">
      <alignment horizontal="center"/>
    </xf>
    <xf numFmtId="166" fontId="1" fillId="2" borderId="11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3" borderId="13" xfId="0" applyFont="1" applyFill="1" applyBorder="1" applyAlignment="1" applyProtection="1">
      <alignment horizontal="center"/>
      <protection locked="0"/>
    </xf>
    <xf numFmtId="166" fontId="1" fillId="2" borderId="14" xfId="0" applyNumberFormat="1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1" fontId="3" fillId="4" borderId="16" xfId="0" applyNumberFormat="1" applyFont="1" applyFill="1" applyBorder="1" applyAlignment="1">
      <alignment horizontal="center"/>
    </xf>
    <xf numFmtId="166" fontId="3" fillId="4" borderId="17" xfId="0" applyNumberFormat="1" applyFont="1" applyFill="1" applyBorder="1" applyAlignment="1">
      <alignment horizontal="center"/>
    </xf>
    <xf numFmtId="166" fontId="3" fillId="4" borderId="1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right"/>
    </xf>
    <xf numFmtId="0" fontId="5" fillId="3" borderId="20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21" xfId="0" applyFont="1" applyFill="1" applyBorder="1" applyAlignment="1">
      <alignment horizontal="right"/>
    </xf>
    <xf numFmtId="2" fontId="1" fillId="4" borderId="2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2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right"/>
    </xf>
    <xf numFmtId="0" fontId="5" fillId="3" borderId="22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2" fontId="1" fillId="4" borderId="25" xfId="0" applyNumberFormat="1" applyFont="1" applyFill="1" applyBorder="1" applyAlignment="1">
      <alignment horizontal="center"/>
    </xf>
    <xf numFmtId="166" fontId="3" fillId="5" borderId="2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4" borderId="22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right"/>
    </xf>
    <xf numFmtId="0" fontId="1" fillId="5" borderId="2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2" fontId="3" fillId="2" borderId="26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26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28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5" fillId="3" borderId="27" xfId="0" applyFont="1" applyFill="1" applyBorder="1" applyAlignment="1" applyProtection="1">
      <alignment horizontal="center"/>
      <protection locked="0"/>
    </xf>
    <xf numFmtId="2" fontId="1" fillId="2" borderId="26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/>
    </xf>
    <xf numFmtId="10" fontId="1" fillId="2" borderId="29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10" fontId="1" fillId="2" borderId="25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0" xfId="0" applyFont="1" applyFill="1" applyBorder="1" applyAlignment="1">
      <alignment horizontal="right"/>
    </xf>
    <xf numFmtId="10" fontId="5" fillId="5" borderId="1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/>
    </xf>
    <xf numFmtId="0" fontId="1" fillId="2" borderId="23" xfId="0" applyFont="1" applyFill="1" applyBorder="1" applyAlignment="1">
      <alignment horizontal="right"/>
    </xf>
    <xf numFmtId="0" fontId="5" fillId="5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69" fontId="5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left" vertical="center" wrapText="1"/>
    </xf>
    <xf numFmtId="0" fontId="1" fillId="2" borderId="33" xfId="0" applyFont="1" applyFill="1" applyBorder="1"/>
    <xf numFmtId="0" fontId="3" fillId="2" borderId="3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2" borderId="35" xfId="0" applyFont="1" applyFill="1" applyBorder="1" applyProtection="1">
      <protection locked="0"/>
    </xf>
    <xf numFmtId="0" fontId="1" fillId="2" borderId="35" xfId="0" applyFont="1" applyFill="1" applyBorder="1"/>
    <xf numFmtId="0" fontId="1" fillId="2" borderId="0" xfId="0" applyFont="1" applyFill="1"/>
    <xf numFmtId="0" fontId="1" fillId="2" borderId="35" xfId="0" applyFont="1" applyFill="1" applyBorder="1"/>
    <xf numFmtId="0" fontId="3" fillId="2" borderId="21" xfId="0" applyFont="1" applyFill="1" applyBorder="1" applyProtection="1">
      <protection locked="0"/>
    </xf>
    <xf numFmtId="0" fontId="3" fillId="2" borderId="21" xfId="0" applyFont="1" applyFill="1" applyBorder="1"/>
    <xf numFmtId="0" fontId="1" fillId="2" borderId="21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 applyAlignment="1" applyProtection="1">
      <alignment horizontal="left"/>
      <protection locked="0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9" fillId="2" borderId="0" xfId="0" applyFont="1" applyFill="1"/>
    <xf numFmtId="0" fontId="1" fillId="2" borderId="1" xfId="0" applyFont="1" applyFill="1" applyBorder="1" applyAlignment="1">
      <alignment horizontal="right"/>
    </xf>
    <xf numFmtId="0" fontId="5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5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3" borderId="9" xfId="0" applyFont="1" applyFill="1" applyBorder="1" applyAlignment="1" applyProtection="1">
      <alignment horizontal="center"/>
      <protection locked="0"/>
    </xf>
    <xf numFmtId="166" fontId="1" fillId="2" borderId="6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3" borderId="3" xfId="0" applyFont="1" applyFill="1" applyBorder="1" applyAlignment="1" applyProtection="1">
      <alignment horizontal="center"/>
      <protection locked="0"/>
    </xf>
    <xf numFmtId="166" fontId="1" fillId="2" borderId="10" xfId="0" applyNumberFormat="1" applyFont="1" applyFill="1" applyBorder="1" applyAlignment="1">
      <alignment horizontal="center"/>
    </xf>
    <xf numFmtId="166" fontId="1" fillId="2" borderId="11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3" borderId="13" xfId="0" applyFont="1" applyFill="1" applyBorder="1" applyAlignment="1" applyProtection="1">
      <alignment horizontal="center"/>
      <protection locked="0"/>
    </xf>
    <xf numFmtId="166" fontId="1" fillId="2" borderId="14" xfId="0" applyNumberFormat="1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1" fontId="3" fillId="4" borderId="16" xfId="0" applyNumberFormat="1" applyFont="1" applyFill="1" applyBorder="1" applyAlignment="1">
      <alignment horizontal="center"/>
    </xf>
    <xf numFmtId="166" fontId="3" fillId="4" borderId="17" xfId="0" applyNumberFormat="1" applyFont="1" applyFill="1" applyBorder="1" applyAlignment="1">
      <alignment horizontal="center"/>
    </xf>
    <xf numFmtId="166" fontId="3" fillId="4" borderId="1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right"/>
    </xf>
    <xf numFmtId="0" fontId="5" fillId="3" borderId="20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21" xfId="0" applyFont="1" applyFill="1" applyBorder="1" applyAlignment="1">
      <alignment horizontal="right"/>
    </xf>
    <xf numFmtId="2" fontId="1" fillId="4" borderId="2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2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right"/>
    </xf>
    <xf numFmtId="0" fontId="5" fillId="3" borderId="22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2" fontId="1" fillId="4" borderId="25" xfId="0" applyNumberFormat="1" applyFont="1" applyFill="1" applyBorder="1" applyAlignment="1">
      <alignment horizontal="center"/>
    </xf>
    <xf numFmtId="166" fontId="3" fillId="5" borderId="2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4" borderId="22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right"/>
    </xf>
    <xf numFmtId="0" fontId="1" fillId="5" borderId="2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2" fontId="3" fillId="2" borderId="26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26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28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5" fillId="3" borderId="27" xfId="0" applyFont="1" applyFill="1" applyBorder="1" applyAlignment="1" applyProtection="1">
      <alignment horizontal="center"/>
      <protection locked="0"/>
    </xf>
    <xf numFmtId="2" fontId="1" fillId="2" borderId="26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/>
    </xf>
    <xf numFmtId="10" fontId="1" fillId="2" borderId="29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10" fontId="1" fillId="2" borderId="25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0" xfId="0" applyFont="1" applyFill="1" applyBorder="1" applyAlignment="1">
      <alignment horizontal="right"/>
    </xf>
    <xf numFmtId="10" fontId="5" fillId="5" borderId="1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/>
    </xf>
    <xf numFmtId="10" fontId="5" fillId="4" borderId="31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23" xfId="0" applyFont="1" applyFill="1" applyBorder="1" applyAlignment="1">
      <alignment horizontal="right"/>
    </xf>
    <xf numFmtId="0" fontId="5" fillId="5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69" fontId="5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left" vertical="center" wrapText="1"/>
    </xf>
    <xf numFmtId="0" fontId="1" fillId="2" borderId="33" xfId="0" applyFont="1" applyFill="1" applyBorder="1"/>
    <xf numFmtId="0" fontId="3" fillId="2" borderId="3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2" borderId="35" xfId="0" applyFont="1" applyFill="1" applyBorder="1" applyProtection="1">
      <protection locked="0"/>
    </xf>
    <xf numFmtId="0" fontId="1" fillId="2" borderId="35" xfId="0" applyFont="1" applyFill="1" applyBorder="1"/>
    <xf numFmtId="0" fontId="1" fillId="2" borderId="0" xfId="0" applyFont="1" applyFill="1"/>
    <xf numFmtId="0" fontId="1" fillId="2" borderId="35" xfId="0" applyFont="1" applyFill="1" applyBorder="1"/>
    <xf numFmtId="0" fontId="3" fillId="2" borderId="21" xfId="0" applyFont="1" applyFill="1" applyBorder="1" applyProtection="1">
      <protection locked="0"/>
    </xf>
    <xf numFmtId="0" fontId="3" fillId="2" borderId="21" xfId="0" applyFont="1" applyFill="1" applyBorder="1"/>
    <xf numFmtId="0" fontId="1" fillId="2" borderId="21" xfId="0" applyFont="1" applyFill="1" applyBorder="1"/>
    <xf numFmtId="170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70" fontId="1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170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/>
    <xf numFmtId="170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0" fillId="2" borderId="0" xfId="0" applyFont="1" applyFill="1"/>
    <xf numFmtId="171" fontId="10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4" fillId="2" borderId="0" xfId="0" applyFont="1" applyFill="1"/>
    <xf numFmtId="170" fontId="14" fillId="2" borderId="41" xfId="0" applyNumberFormat="1" applyFont="1" applyFill="1" applyBorder="1" applyAlignment="1">
      <alignment horizontal="center"/>
    </xf>
    <xf numFmtId="170" fontId="14" fillId="2" borderId="38" xfId="0" applyNumberFormat="1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2" fontId="10" fillId="3" borderId="12" xfId="0" applyNumberFormat="1" applyFont="1" applyFill="1" applyBorder="1" applyAlignment="1" applyProtection="1">
      <alignment horizontal="center"/>
      <protection locked="0"/>
    </xf>
    <xf numFmtId="2" fontId="10" fillId="3" borderId="30" xfId="0" applyNumberFormat="1" applyFont="1" applyFill="1" applyBorder="1" applyAlignment="1" applyProtection="1">
      <alignment horizontal="center"/>
      <protection locked="0"/>
    </xf>
    <xf numFmtId="2" fontId="10" fillId="2" borderId="30" xfId="0" applyNumberFormat="1" applyFont="1" applyFill="1" applyBorder="1" applyAlignment="1">
      <alignment horizontal="center"/>
    </xf>
    <xf numFmtId="10" fontId="10" fillId="2" borderId="31" xfId="0" applyNumberFormat="1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2" fontId="10" fillId="3" borderId="31" xfId="0" applyNumberFormat="1" applyFont="1" applyFill="1" applyBorder="1" applyAlignment="1" applyProtection="1">
      <alignment horizontal="center"/>
      <protection locked="0"/>
    </xf>
    <xf numFmtId="2" fontId="10" fillId="3" borderId="22" xfId="0" applyNumberFormat="1" applyFont="1" applyFill="1" applyBorder="1" applyAlignment="1" applyProtection="1">
      <alignment horizontal="center"/>
      <protection locked="0"/>
    </xf>
    <xf numFmtId="2" fontId="10" fillId="2" borderId="22" xfId="0" applyNumberFormat="1" applyFont="1" applyFill="1" applyBorder="1" applyAlignment="1">
      <alignment horizontal="center"/>
    </xf>
    <xf numFmtId="2" fontId="10" fillId="3" borderId="31" xfId="0" applyNumberFormat="1" applyFont="1" applyFill="1" applyBorder="1" applyAlignment="1" applyProtection="1">
      <alignment horizontal="center" wrapText="1"/>
      <protection locked="0"/>
    </xf>
    <xf numFmtId="1" fontId="10" fillId="2" borderId="23" xfId="0" applyNumberFormat="1" applyFont="1" applyFill="1" applyBorder="1" applyAlignment="1">
      <alignment horizontal="center"/>
    </xf>
    <xf numFmtId="2" fontId="10" fillId="3" borderId="32" xfId="0" applyNumberFormat="1" applyFont="1" applyFill="1" applyBorder="1" applyAlignment="1" applyProtection="1">
      <alignment horizontal="center" wrapText="1"/>
      <protection locked="0"/>
    </xf>
    <xf numFmtId="2" fontId="10" fillId="3" borderId="23" xfId="0" applyNumberFormat="1" applyFont="1" applyFill="1" applyBorder="1" applyAlignment="1" applyProtection="1">
      <alignment horizontal="center"/>
      <protection locked="0"/>
    </xf>
    <xf numFmtId="2" fontId="10" fillId="2" borderId="23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9" xfId="0" applyFont="1" applyFill="1" applyBorder="1" applyAlignment="1">
      <alignment horizontal="right"/>
    </xf>
    <xf numFmtId="168" fontId="10" fillId="2" borderId="42" xfId="0" applyNumberFormat="1" applyFont="1" applyFill="1" applyBorder="1" applyAlignment="1">
      <alignment horizontal="center"/>
    </xf>
    <xf numFmtId="168" fontId="10" fillId="2" borderId="43" xfId="0" applyNumberFormat="1" applyFont="1" applyFill="1" applyBorder="1" applyAlignment="1">
      <alignment horizontal="center"/>
    </xf>
    <xf numFmtId="168" fontId="10" fillId="2" borderId="44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168" fontId="14" fillId="2" borderId="16" xfId="0" applyNumberFormat="1" applyFont="1" applyFill="1" applyBorder="1" applyAlignment="1">
      <alignment horizontal="center"/>
    </xf>
    <xf numFmtId="168" fontId="14" fillId="2" borderId="46" xfId="0" applyNumberFormat="1" applyFont="1" applyFill="1" applyBorder="1" applyAlignment="1">
      <alignment horizontal="center"/>
    </xf>
    <xf numFmtId="168" fontId="14" fillId="2" borderId="47" xfId="0" applyNumberFormat="1" applyFont="1" applyFill="1" applyBorder="1" applyAlignment="1">
      <alignment horizontal="center"/>
    </xf>
    <xf numFmtId="170" fontId="10" fillId="2" borderId="0" xfId="0" applyNumberFormat="1" applyFont="1" applyFill="1"/>
    <xf numFmtId="0" fontId="14" fillId="2" borderId="41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wrapText="1"/>
    </xf>
    <xf numFmtId="169" fontId="14" fillId="2" borderId="20" xfId="0" applyNumberFormat="1" applyFont="1" applyFill="1" applyBorder="1" applyAlignment="1">
      <alignment horizontal="center"/>
    </xf>
    <xf numFmtId="172" fontId="14" fillId="2" borderId="40" xfId="0" applyNumberFormat="1" applyFont="1" applyFill="1" applyBorder="1" applyAlignment="1">
      <alignment horizontal="center" vertical="center"/>
    </xf>
    <xf numFmtId="169" fontId="14" fillId="2" borderId="23" xfId="0" applyNumberFormat="1" applyFont="1" applyFill="1" applyBorder="1" applyAlignment="1">
      <alignment horizontal="center"/>
    </xf>
    <xf numFmtId="10" fontId="10" fillId="2" borderId="37" xfId="0" applyNumberFormat="1" applyFont="1" applyFill="1" applyBorder="1"/>
    <xf numFmtId="0" fontId="14" fillId="2" borderId="34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35" xfId="0" applyFont="1" applyFill="1" applyBorder="1"/>
    <xf numFmtId="0" fontId="10" fillId="2" borderId="35" xfId="0" applyFont="1" applyFill="1" applyBorder="1"/>
    <xf numFmtId="164" fontId="4" fillId="3" borderId="0" xfId="0" applyNumberFormat="1" applyFont="1" applyFill="1" applyAlignment="1" applyProtection="1">
      <alignment horizontal="left"/>
      <protection locked="0"/>
    </xf>
    <xf numFmtId="1" fontId="1" fillId="2" borderId="0" xfId="0" applyNumberFormat="1" applyFont="1" applyFill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 applyProtection="1">
      <alignment horizontal="center" vertical="center"/>
      <protection locked="0"/>
    </xf>
    <xf numFmtId="2" fontId="5" fillId="3" borderId="28" xfId="0" applyNumberFormat="1" applyFont="1" applyFill="1" applyBorder="1" applyAlignment="1" applyProtection="1">
      <alignment horizontal="center" vertical="center"/>
      <protection locked="0"/>
    </xf>
    <xf numFmtId="2" fontId="5" fillId="3" borderId="25" xfId="0" applyNumberFormat="1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8" fillId="2" borderId="36" xfId="0" applyFont="1" applyFill="1" applyBorder="1" applyAlignment="1">
      <alignment horizontal="justify" vertical="center" wrapText="1"/>
    </xf>
    <xf numFmtId="0" fontId="8" fillId="2" borderId="37" xfId="0" applyFont="1" applyFill="1" applyBorder="1" applyAlignment="1">
      <alignment horizontal="justify" vertical="center" wrapText="1"/>
    </xf>
    <xf numFmtId="0" fontId="8" fillId="2" borderId="38" xfId="0" applyFont="1" applyFill="1" applyBorder="1" applyAlignment="1">
      <alignment horizontal="justify" vertical="center" wrapText="1"/>
    </xf>
    <xf numFmtId="0" fontId="8" fillId="2" borderId="36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3" fillId="2" borderId="39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4" fillId="2" borderId="26" xfId="0" applyNumberFormat="1" applyFont="1" applyFill="1" applyBorder="1" applyAlignment="1">
      <alignment horizontal="center" vertical="center"/>
    </xf>
    <xf numFmtId="165" fontId="14" fillId="2" borderId="25" xfId="0" applyNumberFormat="1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/>
    </xf>
    <xf numFmtId="0" fontId="5" fillId="6" borderId="4" xfId="0" applyFont="1" applyFill="1" applyBorder="1" applyAlignment="1" applyProtection="1">
      <alignment horizontal="center"/>
      <protection locked="0"/>
    </xf>
    <xf numFmtId="0" fontId="14" fillId="2" borderId="48" xfId="0" applyFont="1" applyFill="1" applyBorder="1"/>
    <xf numFmtId="0" fontId="10" fillId="2" borderId="48" xfId="0" applyFont="1" applyFill="1" applyBorder="1"/>
    <xf numFmtId="0" fontId="3" fillId="2" borderId="4" xfId="0" applyFont="1" applyFill="1" applyBorder="1" applyAlignment="1">
      <alignment horizontal="center"/>
    </xf>
    <xf numFmtId="0" fontId="5" fillId="6" borderId="0" xfId="0" applyFont="1" applyFill="1" applyBorder="1" applyAlignment="1" applyProtection="1">
      <alignment horizontal="center"/>
      <protection locked="0"/>
    </xf>
    <xf numFmtId="0" fontId="3" fillId="7" borderId="0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7" borderId="0" xfId="0" applyFill="1" applyBorder="1"/>
    <xf numFmtId="0" fontId="10" fillId="7" borderId="0" xfId="0" applyFont="1" applyFill="1"/>
    <xf numFmtId="0" fontId="10" fillId="7" borderId="33" xfId="0" applyFont="1" applyFill="1" applyBorder="1"/>
    <xf numFmtId="0" fontId="14" fillId="2" borderId="25" xfId="0" applyFont="1" applyFill="1" applyBorder="1" applyAlignment="1">
      <alignment horizontal="center"/>
    </xf>
    <xf numFmtId="189" fontId="5" fillId="4" borderId="31" xfId="0" applyNumberFormat="1" applyFont="1" applyFill="1" applyBorder="1" applyAlignment="1">
      <alignment horizontal="center"/>
    </xf>
    <xf numFmtId="0" fontId="19" fillId="2" borderId="0" xfId="1" applyFont="1"/>
    <xf numFmtId="0" fontId="19" fillId="2" borderId="0" xfId="1" applyFont="1" applyBorder="1"/>
    <xf numFmtId="0" fontId="20" fillId="2" borderId="0" xfId="1" applyFont="1"/>
    <xf numFmtId="0" fontId="19" fillId="2" borderId="0" xfId="1" applyFont="1" applyAlignment="1">
      <alignment horizontal="right"/>
    </xf>
    <xf numFmtId="0" fontId="19" fillId="2" borderId="0" xfId="1" applyFont="1" applyFill="1" applyBorder="1" applyAlignment="1">
      <alignment horizontal="right"/>
    </xf>
    <xf numFmtId="0" fontId="21" fillId="2" borderId="49" xfId="1" applyFont="1" applyBorder="1" applyAlignment="1">
      <alignment horizontal="center"/>
    </xf>
    <xf numFmtId="0" fontId="21" fillId="2" borderId="50" xfId="1" applyFont="1" applyBorder="1" applyAlignment="1">
      <alignment horizontal="center"/>
    </xf>
    <xf numFmtId="0" fontId="21" fillId="2" borderId="51" xfId="1" applyFont="1" applyBorder="1" applyAlignment="1">
      <alignment horizontal="center"/>
    </xf>
    <xf numFmtId="0" fontId="22" fillId="2" borderId="0" xfId="1" applyFont="1" applyBorder="1" applyAlignment="1"/>
    <xf numFmtId="0" fontId="23" fillId="2" borderId="0" xfId="1" quotePrefix="1" applyFont="1" applyAlignment="1">
      <alignment horizontal="center"/>
    </xf>
    <xf numFmtId="0" fontId="24" fillId="2" borderId="0" xfId="1" applyFont="1" applyAlignment="1">
      <alignment horizontal="right"/>
    </xf>
    <xf numFmtId="0" fontId="25" fillId="2" borderId="0" xfId="1" quotePrefix="1" applyFont="1" applyAlignment="1">
      <alignment horizontal="left"/>
    </xf>
    <xf numFmtId="0" fontId="23" fillId="2" borderId="0" xfId="1" quotePrefix="1" applyFont="1" applyAlignment="1">
      <alignment horizontal="center"/>
    </xf>
    <xf numFmtId="191" fontId="25" fillId="2" borderId="0" xfId="1" quotePrefix="1" applyNumberFormat="1" applyFont="1" applyAlignment="1">
      <alignment horizontal="left"/>
    </xf>
    <xf numFmtId="0" fontId="26" fillId="2" borderId="0" xfId="1" applyFont="1"/>
    <xf numFmtId="0" fontId="26" fillId="2" borderId="0" xfId="1" applyFont="1" applyAlignment="1">
      <alignment horizontal="left"/>
    </xf>
    <xf numFmtId="0" fontId="24" fillId="2" borderId="0" xfId="1" applyFont="1"/>
    <xf numFmtId="0" fontId="24" fillId="2" borderId="0" xfId="1" applyFont="1" applyAlignment="1">
      <alignment horizontal="left"/>
    </xf>
    <xf numFmtId="0" fontId="25" fillId="2" borderId="0" xfId="1" applyFont="1"/>
    <xf numFmtId="2" fontId="24" fillId="2" borderId="0" xfId="1" applyNumberFormat="1" applyFont="1" applyAlignment="1">
      <alignment horizontal="center"/>
    </xf>
    <xf numFmtId="0" fontId="24" fillId="2" borderId="0" xfId="1" quotePrefix="1" applyFont="1" applyAlignment="1">
      <alignment horizontal="left"/>
    </xf>
    <xf numFmtId="0" fontId="24" fillId="2" borderId="52" xfId="1" applyFont="1" applyBorder="1" applyAlignment="1">
      <alignment horizontal="center"/>
    </xf>
    <xf numFmtId="0" fontId="24" fillId="2" borderId="53" xfId="1" quotePrefix="1" applyFont="1" applyBorder="1" applyAlignment="1">
      <alignment horizontal="center"/>
    </xf>
    <xf numFmtId="0" fontId="24" fillId="2" borderId="52" xfId="1" quotePrefix="1" applyFont="1" applyBorder="1" applyAlignment="1">
      <alignment horizontal="center"/>
    </xf>
    <xf numFmtId="0" fontId="25" fillId="2" borderId="54" xfId="1" applyFont="1" applyBorder="1" applyAlignment="1">
      <alignment horizontal="center"/>
    </xf>
    <xf numFmtId="0" fontId="27" fillId="3" borderId="55" xfId="2" applyFont="1" applyFill="1" applyBorder="1" applyAlignment="1" applyProtection="1">
      <alignment horizontal="center"/>
      <protection locked="0"/>
    </xf>
    <xf numFmtId="2" fontId="27" fillId="3" borderId="55" xfId="2" applyNumberFormat="1" applyFont="1" applyFill="1" applyBorder="1" applyAlignment="1" applyProtection="1">
      <alignment horizontal="center"/>
      <protection locked="0"/>
    </xf>
    <xf numFmtId="2" fontId="27" fillId="3" borderId="56" xfId="2" applyNumberFormat="1" applyFont="1" applyFill="1" applyBorder="1" applyAlignment="1" applyProtection="1">
      <alignment horizontal="center"/>
      <protection locked="0"/>
    </xf>
    <xf numFmtId="0" fontId="27" fillId="3" borderId="57" xfId="2" applyFont="1" applyFill="1" applyBorder="1" applyAlignment="1" applyProtection="1">
      <alignment horizontal="center"/>
      <protection locked="0"/>
    </xf>
    <xf numFmtId="2" fontId="27" fillId="3" borderId="57" xfId="2" applyNumberFormat="1" applyFont="1" applyFill="1" applyBorder="1" applyAlignment="1" applyProtection="1">
      <alignment horizontal="center"/>
      <protection locked="0"/>
    </xf>
    <xf numFmtId="0" fontId="25" fillId="2" borderId="58" xfId="1" applyFont="1" applyBorder="1"/>
    <xf numFmtId="1" fontId="24" fillId="8" borderId="53" xfId="1" applyNumberFormat="1" applyFont="1" applyFill="1" applyBorder="1" applyAlignment="1">
      <alignment horizontal="center"/>
    </xf>
    <xf numFmtId="1" fontId="24" fillId="8" borderId="52" xfId="1" applyNumberFormat="1" applyFont="1" applyFill="1" applyBorder="1" applyAlignment="1">
      <alignment horizontal="center"/>
    </xf>
    <xf numFmtId="2" fontId="24" fillId="8" borderId="52" xfId="1" applyNumberFormat="1" applyFont="1" applyFill="1" applyBorder="1" applyAlignment="1">
      <alignment horizontal="center"/>
    </xf>
    <xf numFmtId="0" fontId="25" fillId="2" borderId="54" xfId="1" applyFont="1" applyBorder="1"/>
    <xf numFmtId="10" fontId="24" fillId="9" borderId="52" xfId="1" applyNumberFormat="1" applyFont="1" applyFill="1" applyBorder="1" applyAlignment="1">
      <alignment horizontal="center"/>
    </xf>
    <xf numFmtId="169" fontId="24" fillId="2" borderId="0" xfId="1" applyNumberFormat="1" applyFont="1" applyFill="1" applyBorder="1" applyAlignment="1">
      <alignment horizontal="center"/>
    </xf>
    <xf numFmtId="0" fontId="25" fillId="2" borderId="59" xfId="1" applyFont="1" applyBorder="1"/>
    <xf numFmtId="0" fontId="25" fillId="2" borderId="60" xfId="1" applyFont="1" applyBorder="1"/>
    <xf numFmtId="0" fontId="24" fillId="8" borderId="52" xfId="1" applyFont="1" applyFill="1" applyBorder="1" applyAlignment="1">
      <alignment horizontal="center"/>
    </xf>
    <xf numFmtId="0" fontId="24" fillId="2" borderId="61" xfId="1" applyFont="1" applyFill="1" applyBorder="1" applyAlignment="1">
      <alignment horizontal="center"/>
    </xf>
    <xf numFmtId="0" fontId="25" fillId="2" borderId="61" xfId="1" applyFont="1" applyBorder="1"/>
    <xf numFmtId="0" fontId="25" fillId="2" borderId="62" xfId="1" applyFont="1" applyBorder="1"/>
    <xf numFmtId="0" fontId="25" fillId="2" borderId="0" xfId="1" applyFont="1" applyBorder="1"/>
    <xf numFmtId="0" fontId="25" fillId="2" borderId="0" xfId="1" quotePrefix="1" applyFont="1" applyAlignment="1" applyProtection="1">
      <alignment horizontal="left"/>
      <protection locked="0"/>
    </xf>
    <xf numFmtId="0" fontId="25" fillId="2" borderId="0" xfId="1" applyFont="1" applyProtection="1">
      <protection locked="0"/>
    </xf>
    <xf numFmtId="0" fontId="25" fillId="2" borderId="0" xfId="1" applyFont="1" applyBorder="1" applyProtection="1">
      <protection locked="0"/>
    </xf>
    <xf numFmtId="0" fontId="25" fillId="2" borderId="0" xfId="1" applyFont="1" applyAlignment="1" applyProtection="1">
      <alignment horizontal="left"/>
      <protection locked="0"/>
    </xf>
    <xf numFmtId="0" fontId="28" fillId="10" borderId="54" xfId="1" applyFont="1" applyFill="1" applyBorder="1" applyAlignment="1" applyProtection="1">
      <alignment horizontal="center"/>
      <protection locked="0"/>
    </xf>
    <xf numFmtId="2" fontId="28" fillId="10" borderId="54" xfId="1" applyNumberFormat="1" applyFont="1" applyFill="1" applyBorder="1" applyAlignment="1" applyProtection="1">
      <alignment horizontal="center"/>
      <protection locked="0"/>
    </xf>
    <xf numFmtId="2" fontId="28" fillId="10" borderId="58" xfId="1" applyNumberFormat="1" applyFont="1" applyFill="1" applyBorder="1" applyAlignment="1" applyProtection="1">
      <alignment horizontal="center"/>
      <protection locked="0"/>
    </xf>
    <xf numFmtId="0" fontId="28" fillId="10" borderId="60" xfId="1" applyFont="1" applyFill="1" applyBorder="1" applyAlignment="1" applyProtection="1">
      <alignment horizontal="center"/>
      <protection locked="0"/>
    </xf>
    <xf numFmtId="2" fontId="28" fillId="10" borderId="60" xfId="1" applyNumberFormat="1" applyFont="1" applyFill="1" applyBorder="1" applyAlignment="1" applyProtection="1">
      <alignment horizontal="center"/>
      <protection locked="0"/>
    </xf>
    <xf numFmtId="0" fontId="25" fillId="2" borderId="63" xfId="1" applyFont="1" applyBorder="1"/>
    <xf numFmtId="0" fontId="25" fillId="2" borderId="0" xfId="1" applyFont="1" applyAlignment="1">
      <alignment horizontal="center"/>
    </xf>
    <xf numFmtId="10" fontId="25" fillId="2" borderId="63" xfId="3" applyNumberFormat="1" applyFont="1" applyBorder="1"/>
    <xf numFmtId="0" fontId="29" fillId="2" borderId="0" xfId="1" applyFont="1"/>
    <xf numFmtId="0" fontId="24" fillId="2" borderId="64" xfId="1" applyFont="1" applyBorder="1" applyAlignment="1"/>
    <xf numFmtId="0" fontId="24" fillId="2" borderId="64" xfId="1" applyFont="1" applyBorder="1" applyAlignment="1">
      <alignment horizontal="center"/>
    </xf>
    <xf numFmtId="0" fontId="25" fillId="2" borderId="64" xfId="1" applyFont="1" applyBorder="1" applyAlignment="1">
      <alignment horizontal="center"/>
    </xf>
    <xf numFmtId="0" fontId="24" fillId="2" borderId="0" xfId="1" applyFont="1" applyBorder="1" applyAlignment="1">
      <alignment horizontal="right"/>
    </xf>
    <xf numFmtId="0" fontId="25" fillId="2" borderId="61" xfId="1" quotePrefix="1" applyFont="1" applyBorder="1" applyAlignment="1"/>
    <xf numFmtId="0" fontId="25" fillId="2" borderId="0" xfId="1" quotePrefix="1" applyFont="1" applyBorder="1" applyAlignment="1"/>
    <xf numFmtId="0" fontId="25" fillId="2" borderId="61" xfId="1" applyFont="1" applyBorder="1" applyAlignment="1"/>
    <xf numFmtId="0" fontId="24" fillId="2" borderId="65" xfId="1" applyFont="1" applyBorder="1" applyAlignment="1"/>
    <xf numFmtId="0" fontId="24" fillId="2" borderId="0" xfId="1" applyFont="1" applyBorder="1" applyAlignment="1"/>
    <xf numFmtId="0" fontId="25" fillId="2" borderId="65" xfId="1" applyFont="1" applyBorder="1" applyAlignment="1"/>
    <xf numFmtId="164" fontId="30" fillId="3" borderId="0" xfId="0" applyNumberFormat="1" applyFont="1" applyFill="1" applyAlignment="1" applyProtection="1">
      <alignment horizontal="left"/>
      <protection locked="0"/>
    </xf>
    <xf numFmtId="190" fontId="24" fillId="2" borderId="0" xfId="1" applyNumberFormat="1" applyFont="1" applyAlignment="1">
      <alignment horizontal="center"/>
    </xf>
  </cellXfs>
  <cellStyles count="4">
    <cellStyle name="Normal" xfId="0" builtinId="0"/>
    <cellStyle name="Normal 2" xfId="1"/>
    <cellStyle name="Normal 3" xfId="2"/>
    <cellStyle name="Percent 2" xfId="3"/>
  </cellStyles>
  <dxfs count="24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view="pageBreakPreview" topLeftCell="A31" zoomScaleSheetLayoutView="100" workbookViewId="0">
      <selection activeCell="F48" sqref="F48"/>
    </sheetView>
  </sheetViews>
  <sheetFormatPr defaultRowHeight="13.5" x14ac:dyDescent="0.25"/>
  <cols>
    <col min="1" max="1" width="27.5703125" style="347" bestFit="1" customWidth="1"/>
    <col min="2" max="2" width="20.42578125" style="347" customWidth="1"/>
    <col min="3" max="3" width="31.85546875" style="347" customWidth="1"/>
    <col min="4" max="4" width="25.85546875" style="347" bestFit="1" customWidth="1"/>
    <col min="5" max="5" width="25.7109375" style="347" bestFit="1" customWidth="1"/>
    <col min="6" max="6" width="23.140625" style="347" customWidth="1"/>
    <col min="7" max="7" width="28.42578125" style="347" customWidth="1"/>
    <col min="8" max="8" width="21.5703125" style="347" customWidth="1"/>
    <col min="9" max="16384" width="9.140625" style="347"/>
  </cols>
  <sheetData>
    <row r="13" spans="1:9" x14ac:dyDescent="0.25">
      <c r="F13" s="348"/>
      <c r="G13" s="348"/>
      <c r="H13" s="348"/>
      <c r="I13" s="348"/>
    </row>
    <row r="14" spans="1:9" ht="15.75" thickBot="1" x14ac:dyDescent="0.35">
      <c r="A14" s="349"/>
      <c r="B14" s="348"/>
      <c r="C14" s="350"/>
      <c r="D14" s="348"/>
      <c r="F14" s="351"/>
      <c r="G14" s="348"/>
      <c r="H14" s="348"/>
      <c r="I14" s="348"/>
    </row>
    <row r="15" spans="1:9" ht="19.5" thickBot="1" x14ac:dyDescent="0.35">
      <c r="A15" s="352" t="s">
        <v>0</v>
      </c>
      <c r="B15" s="353"/>
      <c r="C15" s="353"/>
      <c r="D15" s="353"/>
      <c r="E15" s="353"/>
      <c r="F15" s="354"/>
      <c r="G15" s="355"/>
      <c r="H15" s="355"/>
      <c r="I15" s="348"/>
    </row>
    <row r="16" spans="1:9" ht="20.100000000000001" customHeight="1" x14ac:dyDescent="0.3">
      <c r="A16" s="356" t="s">
        <v>99</v>
      </c>
      <c r="B16" s="356"/>
      <c r="C16" s="356"/>
      <c r="D16" s="356"/>
      <c r="E16" s="356"/>
      <c r="F16" s="348"/>
      <c r="G16" s="348"/>
      <c r="H16" s="348"/>
      <c r="I16" s="348"/>
    </row>
    <row r="17" spans="1:9" ht="20.100000000000001" customHeight="1" x14ac:dyDescent="0.3">
      <c r="A17" s="357" t="s">
        <v>2</v>
      </c>
      <c r="B17" s="358" t="str">
        <f>'Ampicillin Sodium'!B18:E18</f>
        <v>SULBACIN 1.5G INJECTION</v>
      </c>
      <c r="C17" s="359"/>
      <c r="D17" s="359"/>
      <c r="E17" s="359"/>
      <c r="F17" s="348"/>
      <c r="G17" s="348"/>
      <c r="H17" s="348"/>
      <c r="I17" s="348"/>
    </row>
    <row r="18" spans="1:9" ht="20.100000000000001" customHeight="1" x14ac:dyDescent="0.3">
      <c r="A18" s="357" t="s">
        <v>4</v>
      </c>
      <c r="B18" s="358" t="str">
        <f>'Ampicillin Sodium'!B19</f>
        <v>NDQD201502087</v>
      </c>
      <c r="C18" s="359"/>
      <c r="D18" s="359"/>
      <c r="E18" s="359"/>
      <c r="F18" s="348"/>
      <c r="G18" s="348"/>
      <c r="H18" s="348"/>
      <c r="I18" s="348"/>
    </row>
    <row r="19" spans="1:9" ht="20.100000000000001" customHeight="1" x14ac:dyDescent="0.3">
      <c r="A19" s="357" t="s">
        <v>6</v>
      </c>
      <c r="B19" s="358" t="s">
        <v>116</v>
      </c>
      <c r="C19" s="359"/>
      <c r="D19" s="359"/>
      <c r="E19" s="359"/>
      <c r="F19" s="348"/>
      <c r="G19" s="348"/>
      <c r="H19" s="348"/>
      <c r="I19" s="348"/>
    </row>
    <row r="20" spans="1:9" ht="20.100000000000001" customHeight="1" x14ac:dyDescent="0.3">
      <c r="A20" s="357" t="s">
        <v>8</v>
      </c>
      <c r="B20" s="358" t="str">
        <f>'Ampicillin Sodium'!B21:H21</f>
        <v>Sulbactam Sodium USP eq. to Anhydrous Sulbactam 0.5G &amp; Ampicillin Sodium USP eq. to Anhydrous Ampicillin 1G</v>
      </c>
      <c r="C20" s="359"/>
      <c r="D20" s="359"/>
      <c r="E20" s="359"/>
      <c r="F20" s="348"/>
      <c r="G20" s="348"/>
      <c r="H20" s="348"/>
      <c r="I20" s="348"/>
    </row>
    <row r="21" spans="1:9" ht="20.100000000000001" customHeight="1" x14ac:dyDescent="0.3">
      <c r="A21" s="357" t="s">
        <v>10</v>
      </c>
      <c r="B21" s="360">
        <f>'Ampicillin Sodium'!B22</f>
        <v>42108</v>
      </c>
      <c r="C21" s="359"/>
      <c r="D21" s="359"/>
      <c r="E21" s="359"/>
      <c r="F21" s="348"/>
      <c r="G21" s="348"/>
      <c r="H21" s="348"/>
      <c r="I21" s="348"/>
    </row>
    <row r="22" spans="1:9" ht="20.100000000000001" customHeight="1" x14ac:dyDescent="0.3">
      <c r="A22" s="357" t="s">
        <v>11</v>
      </c>
      <c r="C22" s="359"/>
      <c r="D22" s="359"/>
      <c r="E22" s="359"/>
      <c r="F22" s="348"/>
      <c r="G22" s="348"/>
      <c r="H22" s="348"/>
      <c r="I22" s="348"/>
    </row>
    <row r="23" spans="1:9" ht="20.100000000000001" customHeight="1" x14ac:dyDescent="0.3">
      <c r="A23" s="357"/>
      <c r="B23" s="360"/>
      <c r="C23" s="359"/>
      <c r="D23" s="359"/>
      <c r="E23" s="359"/>
      <c r="F23" s="348"/>
      <c r="G23" s="348"/>
      <c r="H23" s="348"/>
      <c r="I23" s="348"/>
    </row>
    <row r="24" spans="1:9" ht="16.5" x14ac:dyDescent="0.3">
      <c r="A24" s="361" t="s">
        <v>12</v>
      </c>
      <c r="B24" s="362" t="s">
        <v>100</v>
      </c>
      <c r="F24" s="348"/>
      <c r="G24" s="348"/>
      <c r="H24" s="348"/>
      <c r="I24" s="348"/>
    </row>
    <row r="25" spans="1:9" ht="16.5" x14ac:dyDescent="0.3">
      <c r="A25" s="363" t="s">
        <v>13</v>
      </c>
      <c r="B25" s="364" t="s">
        <v>95</v>
      </c>
      <c r="C25" s="365"/>
      <c r="D25" s="365"/>
      <c r="E25" s="365"/>
    </row>
    <row r="26" spans="1:9" ht="16.5" x14ac:dyDescent="0.3">
      <c r="A26" s="363" t="s">
        <v>16</v>
      </c>
      <c r="B26" s="366">
        <v>91.89</v>
      </c>
      <c r="C26" s="365"/>
      <c r="D26" s="365"/>
      <c r="E26" s="365"/>
    </row>
    <row r="27" spans="1:9" ht="16.5" x14ac:dyDescent="0.3">
      <c r="A27" s="367" t="s">
        <v>101</v>
      </c>
      <c r="B27" s="366">
        <f>'Ampicillin Sodium'!D43</f>
        <v>29.65</v>
      </c>
      <c r="C27" s="365"/>
      <c r="D27" s="365"/>
      <c r="E27" s="365"/>
    </row>
    <row r="28" spans="1:9" ht="16.5" x14ac:dyDescent="0.3">
      <c r="A28" s="367" t="s">
        <v>102</v>
      </c>
      <c r="B28" s="415">
        <f>B27/50</f>
        <v>0.59299999999999997</v>
      </c>
      <c r="C28" s="365"/>
      <c r="D28" s="365"/>
      <c r="E28" s="365"/>
    </row>
    <row r="29" spans="1:9" ht="15.75" x14ac:dyDescent="0.25">
      <c r="A29" s="365"/>
      <c r="B29" s="365"/>
      <c r="C29" s="365"/>
      <c r="D29" s="365"/>
      <c r="E29" s="365"/>
    </row>
    <row r="30" spans="1:9" ht="16.5" x14ac:dyDescent="0.3">
      <c r="A30" s="368" t="s">
        <v>103</v>
      </c>
      <c r="B30" s="369" t="s">
        <v>104</v>
      </c>
      <c r="C30" s="368" t="s">
        <v>105</v>
      </c>
      <c r="D30" s="368" t="s">
        <v>106</v>
      </c>
      <c r="E30" s="370" t="s">
        <v>107</v>
      </c>
    </row>
    <row r="31" spans="1:9" ht="16.5" x14ac:dyDescent="0.3">
      <c r="A31" s="371">
        <v>1</v>
      </c>
      <c r="B31" s="372">
        <v>6502735</v>
      </c>
      <c r="C31" s="372">
        <v>2561.1999999999998</v>
      </c>
      <c r="D31" s="373">
        <v>1.2</v>
      </c>
      <c r="E31" s="374">
        <v>3.3</v>
      </c>
    </row>
    <row r="32" spans="1:9" ht="16.5" x14ac:dyDescent="0.3">
      <c r="A32" s="371">
        <v>2</v>
      </c>
      <c r="B32" s="372">
        <v>6399290</v>
      </c>
      <c r="C32" s="372">
        <v>2583.8000000000002</v>
      </c>
      <c r="D32" s="373">
        <v>1.1000000000000001</v>
      </c>
      <c r="E32" s="373">
        <v>3.4</v>
      </c>
    </row>
    <row r="33" spans="1:6" ht="16.5" x14ac:dyDescent="0.3">
      <c r="A33" s="371">
        <v>3</v>
      </c>
      <c r="B33" s="372">
        <v>6462695</v>
      </c>
      <c r="C33" s="372">
        <v>2580.6</v>
      </c>
      <c r="D33" s="373">
        <v>1.1000000000000001</v>
      </c>
      <c r="E33" s="373">
        <v>3.4</v>
      </c>
    </row>
    <row r="34" spans="1:6" ht="16.5" x14ac:dyDescent="0.3">
      <c r="A34" s="371">
        <v>4</v>
      </c>
      <c r="B34" s="372">
        <v>6461134</v>
      </c>
      <c r="C34" s="372">
        <v>2571.6</v>
      </c>
      <c r="D34" s="373">
        <v>1.1000000000000001</v>
      </c>
      <c r="E34" s="373">
        <v>3.4</v>
      </c>
    </row>
    <row r="35" spans="1:6" ht="16.5" x14ac:dyDescent="0.3">
      <c r="A35" s="371">
        <v>5</v>
      </c>
      <c r="B35" s="372">
        <v>6373934</v>
      </c>
      <c r="C35" s="372">
        <v>2585.6</v>
      </c>
      <c r="D35" s="373">
        <v>1.2</v>
      </c>
      <c r="E35" s="373">
        <v>3.4</v>
      </c>
    </row>
    <row r="36" spans="1:6" ht="16.5" x14ac:dyDescent="0.3">
      <c r="A36" s="371">
        <v>6</v>
      </c>
      <c r="B36" s="375">
        <v>6421989</v>
      </c>
      <c r="C36" s="375">
        <v>2587.6999999999998</v>
      </c>
      <c r="D36" s="376">
        <v>1.2</v>
      </c>
      <c r="E36" s="376">
        <v>3.3</v>
      </c>
    </row>
    <row r="37" spans="1:6" ht="16.5" x14ac:dyDescent="0.3">
      <c r="A37" s="377" t="s">
        <v>108</v>
      </c>
      <c r="B37" s="378">
        <f>AVERAGE(B31:B36)</f>
        <v>6436962.833333333</v>
      </c>
      <c r="C37" s="379">
        <f>AVERAGE(C31:C36)</f>
        <v>2578.4166666666665</v>
      </c>
      <c r="D37" s="380">
        <f>AVERAGE(D31:D36)</f>
        <v>1.1500000000000001</v>
      </c>
      <c r="E37" s="380">
        <f>AVERAGE(E31:E36)</f>
        <v>3.3666666666666667</v>
      </c>
    </row>
    <row r="38" spans="1:6" ht="16.5" x14ac:dyDescent="0.3">
      <c r="A38" s="381" t="s">
        <v>109</v>
      </c>
      <c r="B38" s="382">
        <f>(STDEV(B31:B36)/B37)</f>
        <v>7.3488459445061024E-3</v>
      </c>
      <c r="C38" s="383"/>
      <c r="D38" s="383"/>
      <c r="E38" s="384"/>
      <c r="F38" s="348"/>
    </row>
    <row r="39" spans="1:6" s="348" customFormat="1" ht="16.5" x14ac:dyDescent="0.3">
      <c r="A39" s="385" t="s">
        <v>52</v>
      </c>
      <c r="B39" s="386">
        <f>COUNT(B31:B36)</f>
        <v>6</v>
      </c>
      <c r="C39" s="387"/>
      <c r="D39" s="388"/>
      <c r="E39" s="389"/>
    </row>
    <row r="40" spans="1:6" s="348" customFormat="1" ht="15.75" x14ac:dyDescent="0.25">
      <c r="A40" s="365"/>
      <c r="B40" s="365"/>
      <c r="C40" s="365"/>
      <c r="D40" s="365"/>
      <c r="E40" s="390"/>
    </row>
    <row r="41" spans="1:6" s="348" customFormat="1" ht="16.5" x14ac:dyDescent="0.3">
      <c r="A41" s="363" t="s">
        <v>110</v>
      </c>
      <c r="B41" s="391" t="s">
        <v>111</v>
      </c>
      <c r="C41" s="392"/>
      <c r="D41" s="392"/>
      <c r="E41" s="393"/>
    </row>
    <row r="42" spans="1:6" ht="16.5" x14ac:dyDescent="0.3">
      <c r="A42" s="363"/>
      <c r="B42" s="391" t="s">
        <v>112</v>
      </c>
      <c r="C42" s="392"/>
      <c r="D42" s="392"/>
      <c r="E42" s="393"/>
      <c r="F42" s="348"/>
    </row>
    <row r="43" spans="1:6" ht="16.5" x14ac:dyDescent="0.3">
      <c r="A43" s="363"/>
      <c r="B43" s="394" t="s">
        <v>113</v>
      </c>
      <c r="C43" s="392"/>
      <c r="D43" s="392"/>
      <c r="E43" s="392"/>
    </row>
    <row r="44" spans="1:6" ht="15.75" x14ac:dyDescent="0.25">
      <c r="A44" s="365"/>
      <c r="B44" s="365"/>
      <c r="C44" s="365"/>
      <c r="D44" s="365"/>
      <c r="E44" s="365"/>
    </row>
    <row r="45" spans="1:6" ht="16.5" x14ac:dyDescent="0.3">
      <c r="A45" s="361" t="s">
        <v>12</v>
      </c>
      <c r="B45" s="362"/>
    </row>
    <row r="46" spans="1:6" ht="16.5" x14ac:dyDescent="0.3">
      <c r="A46" s="363" t="s">
        <v>13</v>
      </c>
      <c r="B46" s="364" t="s">
        <v>14</v>
      </c>
      <c r="C46" s="365"/>
      <c r="D46" s="365"/>
      <c r="E46" s="365"/>
    </row>
    <row r="47" spans="1:6" ht="16.5" x14ac:dyDescent="0.3">
      <c r="A47" s="363" t="s">
        <v>16</v>
      </c>
      <c r="B47" s="366">
        <v>89.36</v>
      </c>
      <c r="C47" s="365"/>
      <c r="D47" s="365"/>
      <c r="E47" s="365"/>
    </row>
    <row r="48" spans="1:6" ht="16.5" x14ac:dyDescent="0.3">
      <c r="A48" s="367" t="s">
        <v>101</v>
      </c>
      <c r="B48" s="366">
        <v>15.67</v>
      </c>
      <c r="C48" s="365"/>
      <c r="D48" s="365"/>
      <c r="E48" s="365"/>
    </row>
    <row r="49" spans="1:6" ht="16.5" x14ac:dyDescent="0.3">
      <c r="A49" s="367" t="s">
        <v>102</v>
      </c>
      <c r="B49" s="366">
        <f>B48/50</f>
        <v>0.31340000000000001</v>
      </c>
      <c r="C49" s="365"/>
      <c r="D49" s="365"/>
      <c r="E49" s="365"/>
    </row>
    <row r="50" spans="1:6" ht="15.75" x14ac:dyDescent="0.25">
      <c r="A50" s="365"/>
      <c r="B50" s="365"/>
      <c r="C50" s="365"/>
      <c r="D50" s="365"/>
      <c r="E50" s="365"/>
    </row>
    <row r="51" spans="1:6" ht="16.5" x14ac:dyDescent="0.3">
      <c r="A51" s="368" t="s">
        <v>103</v>
      </c>
      <c r="B51" s="369" t="s">
        <v>104</v>
      </c>
      <c r="C51" s="368" t="s">
        <v>105</v>
      </c>
      <c r="D51" s="368" t="s">
        <v>106</v>
      </c>
      <c r="E51" s="370" t="s">
        <v>107</v>
      </c>
    </row>
    <row r="52" spans="1:6" ht="16.5" x14ac:dyDescent="0.3">
      <c r="A52" s="371">
        <v>1</v>
      </c>
      <c r="B52" s="395">
        <v>1451839</v>
      </c>
      <c r="C52" s="395">
        <v>13677.5</v>
      </c>
      <c r="D52" s="396">
        <v>1.1000000000000001</v>
      </c>
      <c r="E52" s="397">
        <v>7.5</v>
      </c>
    </row>
    <row r="53" spans="1:6" ht="16.5" x14ac:dyDescent="0.3">
      <c r="A53" s="371">
        <v>2</v>
      </c>
      <c r="B53" s="395">
        <v>1438899</v>
      </c>
      <c r="C53" s="395">
        <v>13667.3</v>
      </c>
      <c r="D53" s="396">
        <v>1.1000000000000001</v>
      </c>
      <c r="E53" s="396">
        <v>7.5</v>
      </c>
    </row>
    <row r="54" spans="1:6" ht="16.5" x14ac:dyDescent="0.3">
      <c r="A54" s="371">
        <v>3</v>
      </c>
      <c r="B54" s="395">
        <v>1460336</v>
      </c>
      <c r="C54" s="395">
        <v>13629.4</v>
      </c>
      <c r="D54" s="396">
        <v>1.2</v>
      </c>
      <c r="E54" s="396">
        <v>7.5</v>
      </c>
    </row>
    <row r="55" spans="1:6" ht="16.5" x14ac:dyDescent="0.3">
      <c r="A55" s="371">
        <v>4</v>
      </c>
      <c r="B55" s="395">
        <v>1459481</v>
      </c>
      <c r="C55" s="395">
        <v>13599.6</v>
      </c>
      <c r="D55" s="396">
        <v>1.2</v>
      </c>
      <c r="E55" s="396">
        <v>7.5</v>
      </c>
    </row>
    <row r="56" spans="1:6" ht="16.5" x14ac:dyDescent="0.3">
      <c r="A56" s="371">
        <v>5</v>
      </c>
      <c r="B56" s="395">
        <v>1441728</v>
      </c>
      <c r="C56" s="395">
        <v>13605</v>
      </c>
      <c r="D56" s="396">
        <v>1.2</v>
      </c>
      <c r="E56" s="396">
        <v>7.5</v>
      </c>
    </row>
    <row r="57" spans="1:6" ht="16.5" x14ac:dyDescent="0.3">
      <c r="A57" s="371">
        <v>6</v>
      </c>
      <c r="B57" s="398">
        <v>1450115</v>
      </c>
      <c r="C57" s="398">
        <v>13491.9</v>
      </c>
      <c r="D57" s="399">
        <v>1.1000000000000001</v>
      </c>
      <c r="E57" s="399">
        <v>7.5</v>
      </c>
    </row>
    <row r="58" spans="1:6" ht="16.5" x14ac:dyDescent="0.3">
      <c r="A58" s="377" t="s">
        <v>108</v>
      </c>
      <c r="B58" s="378">
        <f>AVERAGE(B52:B57)</f>
        <v>1450399.6666666667</v>
      </c>
      <c r="C58" s="379">
        <f>AVERAGE(C52:C57)</f>
        <v>13611.783333333331</v>
      </c>
      <c r="D58" s="380">
        <f>AVERAGE(D52:D57)</f>
        <v>1.1500000000000001</v>
      </c>
      <c r="E58" s="380">
        <f>AVERAGE(E52:E57)</f>
        <v>7.5</v>
      </c>
    </row>
    <row r="59" spans="1:6" ht="16.5" x14ac:dyDescent="0.3">
      <c r="A59" s="381" t="s">
        <v>109</v>
      </c>
      <c r="B59" s="382">
        <f>(STDEV(B52:B57)/B58)</f>
        <v>6.0955673474730621E-3</v>
      </c>
      <c r="C59" s="383"/>
      <c r="D59" s="383"/>
      <c r="E59" s="384"/>
      <c r="F59" s="348"/>
    </row>
    <row r="60" spans="1:6" s="348" customFormat="1" ht="16.5" x14ac:dyDescent="0.3">
      <c r="A60" s="385" t="s">
        <v>52</v>
      </c>
      <c r="B60" s="386">
        <f>COUNT(B52:B57)</f>
        <v>6</v>
      </c>
      <c r="C60" s="387"/>
      <c r="D60" s="388"/>
      <c r="E60" s="389"/>
    </row>
    <row r="61" spans="1:6" s="348" customFormat="1" ht="15.75" x14ac:dyDescent="0.25">
      <c r="A61" s="365"/>
      <c r="B61" s="365"/>
      <c r="C61" s="365"/>
      <c r="D61" s="365"/>
      <c r="E61" s="390"/>
    </row>
    <row r="62" spans="1:6" s="348" customFormat="1" ht="16.5" x14ac:dyDescent="0.3">
      <c r="A62" s="363" t="s">
        <v>110</v>
      </c>
      <c r="B62" s="391" t="s">
        <v>114</v>
      </c>
      <c r="C62" s="392"/>
      <c r="D62" s="392"/>
      <c r="E62" s="393"/>
    </row>
    <row r="63" spans="1:6" ht="16.5" x14ac:dyDescent="0.3">
      <c r="A63" s="363"/>
      <c r="B63" s="391" t="s">
        <v>115</v>
      </c>
      <c r="C63" s="392"/>
      <c r="D63" s="392"/>
      <c r="E63" s="393"/>
      <c r="F63" s="348"/>
    </row>
    <row r="64" spans="1:6" ht="16.5" x14ac:dyDescent="0.3">
      <c r="A64" s="363"/>
      <c r="B64" s="394" t="s">
        <v>113</v>
      </c>
      <c r="C64" s="392"/>
      <c r="D64" s="392"/>
      <c r="E64" s="392"/>
    </row>
    <row r="65" spans="1:6" ht="16.5" thickBot="1" x14ac:dyDescent="0.3">
      <c r="A65" s="400"/>
      <c r="B65" s="401"/>
      <c r="C65" s="365"/>
      <c r="D65" s="402"/>
      <c r="E65" s="365"/>
      <c r="F65" s="403"/>
    </row>
    <row r="66" spans="1:6" ht="16.5" x14ac:dyDescent="0.3">
      <c r="A66" s="365"/>
      <c r="B66" s="404" t="s">
        <v>77</v>
      </c>
      <c r="C66" s="404"/>
      <c r="D66" s="405" t="s">
        <v>78</v>
      </c>
      <c r="E66" s="406"/>
      <c r="F66" s="405" t="s">
        <v>79</v>
      </c>
    </row>
    <row r="67" spans="1:6" ht="34.5" customHeight="1" x14ac:dyDescent="0.3">
      <c r="A67" s="407" t="s">
        <v>80</v>
      </c>
      <c r="B67" s="408" t="s">
        <v>93</v>
      </c>
      <c r="C67" s="409"/>
      <c r="D67" s="408" t="s">
        <v>94</v>
      </c>
      <c r="E67" s="390"/>
      <c r="F67" s="410"/>
    </row>
    <row r="68" spans="1:6" ht="34.5" customHeight="1" x14ac:dyDescent="0.3">
      <c r="A68" s="407" t="s">
        <v>81</v>
      </c>
      <c r="B68" s="411"/>
      <c r="C68" s="412"/>
      <c r="D68" s="411"/>
      <c r="E68" s="390"/>
      <c r="F68" s="413"/>
    </row>
  </sheetData>
  <sheetProtection formatCells="0" formatColumns="0" formatRows="0"/>
  <mergeCells count="2">
    <mergeCell ref="A15:F15"/>
    <mergeCell ref="A16:E16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16" zoomScale="78" zoomScaleNormal="78" workbookViewId="0">
      <selection activeCell="B22" sqref="B22:B2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21.28515625" customWidth="1"/>
  </cols>
  <sheetData>
    <row r="1" spans="1:8" ht="18.75" customHeight="1" x14ac:dyDescent="0.3">
      <c r="A1" s="1"/>
      <c r="B1" s="1"/>
      <c r="C1" s="1"/>
      <c r="D1" s="1"/>
      <c r="E1" s="1"/>
      <c r="F1" s="1"/>
      <c r="G1" s="1"/>
      <c r="H1" s="1"/>
    </row>
    <row r="2" spans="1:8" ht="18.75" customHeight="1" x14ac:dyDescent="0.3">
      <c r="A2" s="1"/>
      <c r="B2" s="1"/>
      <c r="C2" s="1"/>
      <c r="D2" s="1"/>
      <c r="E2" s="1"/>
      <c r="F2" s="1"/>
      <c r="G2" s="1"/>
      <c r="H2" s="1"/>
    </row>
    <row r="3" spans="1:8" ht="18.75" customHeight="1" x14ac:dyDescent="0.3">
      <c r="A3" s="1"/>
      <c r="B3" s="1"/>
      <c r="C3" s="1"/>
      <c r="D3" s="1"/>
      <c r="E3" s="1"/>
      <c r="F3" s="1"/>
      <c r="G3" s="1"/>
      <c r="H3" s="1"/>
    </row>
    <row r="4" spans="1:8" ht="18.75" customHeight="1" x14ac:dyDescent="0.3">
      <c r="A4" s="1"/>
      <c r="B4" s="1"/>
      <c r="C4" s="1"/>
      <c r="D4" s="1"/>
      <c r="E4" s="1"/>
      <c r="F4" s="1"/>
      <c r="G4" s="1"/>
      <c r="H4" s="1"/>
    </row>
    <row r="5" spans="1:8" ht="18.75" customHeight="1" x14ac:dyDescent="0.3">
      <c r="A5" s="1"/>
      <c r="B5" s="1"/>
      <c r="C5" s="1"/>
      <c r="D5" s="1"/>
      <c r="E5" s="1"/>
      <c r="F5" s="1"/>
      <c r="G5" s="1"/>
      <c r="H5" s="1"/>
    </row>
    <row r="6" spans="1:8" ht="18.75" customHeight="1" x14ac:dyDescent="0.3">
      <c r="A6" s="1"/>
      <c r="B6" s="1"/>
      <c r="C6" s="1"/>
      <c r="D6" s="1"/>
      <c r="E6" s="1"/>
      <c r="F6" s="1"/>
      <c r="G6" s="1"/>
      <c r="H6" s="1"/>
    </row>
    <row r="7" spans="1:8" ht="18.75" customHeight="1" x14ac:dyDescent="0.3">
      <c r="A7" s="1"/>
      <c r="B7" s="1"/>
      <c r="C7" s="1"/>
      <c r="D7" s="1"/>
      <c r="E7" s="1"/>
      <c r="F7" s="1"/>
      <c r="G7" s="1"/>
      <c r="H7" s="1"/>
    </row>
    <row r="8" spans="1:8" ht="18.75" customHeight="1" x14ac:dyDescent="0.3">
      <c r="A8" s="1"/>
      <c r="B8" s="1"/>
      <c r="C8" s="1"/>
      <c r="D8" s="1"/>
      <c r="E8" s="1"/>
      <c r="F8" s="1"/>
      <c r="G8" s="1"/>
      <c r="H8" s="1"/>
    </row>
    <row r="9" spans="1:8" ht="18.75" customHeight="1" x14ac:dyDescent="0.3">
      <c r="A9" s="1"/>
      <c r="B9" s="1"/>
      <c r="C9" s="1"/>
      <c r="D9" s="1"/>
      <c r="E9" s="1"/>
      <c r="F9" s="1"/>
      <c r="G9" s="1"/>
      <c r="H9" s="1"/>
    </row>
    <row r="10" spans="1:8" ht="18.7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18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18.75" customHeight="1" x14ac:dyDescent="0.3">
      <c r="A12" s="1"/>
      <c r="B12" s="1"/>
      <c r="C12" s="1"/>
      <c r="D12" s="1"/>
      <c r="E12" s="1"/>
      <c r="F12" s="1"/>
      <c r="G12" s="1"/>
      <c r="H12" s="1"/>
    </row>
    <row r="13" spans="1:8" ht="18.75" customHeight="1" x14ac:dyDescent="0.3">
      <c r="A13" s="1"/>
      <c r="B13" s="1"/>
      <c r="C13" s="1"/>
      <c r="D13" s="1"/>
      <c r="E13" s="1"/>
      <c r="F13" s="1"/>
      <c r="G13" s="1"/>
      <c r="H13" s="1"/>
    </row>
    <row r="14" spans="1:8" ht="18.75" customHeight="1" x14ac:dyDescent="0.3">
      <c r="A14" s="1"/>
      <c r="B14" s="1"/>
      <c r="C14" s="1"/>
      <c r="D14" s="1"/>
      <c r="E14" s="1"/>
      <c r="F14" s="1"/>
      <c r="G14" s="1"/>
      <c r="H14" s="1"/>
    </row>
    <row r="15" spans="1:8" ht="19.5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">
      <c r="A16" s="312" t="s">
        <v>0</v>
      </c>
      <c r="B16" s="313"/>
      <c r="C16" s="313"/>
      <c r="D16" s="313"/>
      <c r="E16" s="313"/>
      <c r="F16" s="313"/>
      <c r="G16" s="313"/>
      <c r="H16" s="314"/>
    </row>
    <row r="17" spans="1:8" ht="18.75" customHeight="1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customHeight="1" x14ac:dyDescent="0.4">
      <c r="A18" s="3" t="s">
        <v>2</v>
      </c>
      <c r="B18" s="315" t="s">
        <v>3</v>
      </c>
      <c r="C18" s="315"/>
      <c r="D18" s="315"/>
      <c r="E18" s="315"/>
      <c r="F18" s="1"/>
      <c r="G18" s="1"/>
      <c r="H18" s="1"/>
    </row>
    <row r="19" spans="1:8" ht="26.25" customHeight="1" x14ac:dyDescent="0.4">
      <c r="A19" s="3" t="s">
        <v>4</v>
      </c>
      <c r="B19" s="4" t="s">
        <v>5</v>
      </c>
      <c r="C19" s="1">
        <v>8</v>
      </c>
      <c r="D19" s="1"/>
      <c r="E19" s="1"/>
      <c r="F19" s="1"/>
      <c r="G19" s="1"/>
      <c r="H19" s="1"/>
    </row>
    <row r="20" spans="1:8" ht="26.25" customHeight="1" x14ac:dyDescent="0.4">
      <c r="A20" s="3" t="s">
        <v>6</v>
      </c>
      <c r="B20" s="4" t="s">
        <v>7</v>
      </c>
      <c r="C20" s="1"/>
      <c r="D20" s="1"/>
      <c r="E20" s="1"/>
      <c r="F20" s="1"/>
      <c r="G20" s="1"/>
      <c r="H20" s="1"/>
    </row>
    <row r="21" spans="1:8" ht="26.25" customHeight="1" x14ac:dyDescent="0.4">
      <c r="A21" s="3" t="s">
        <v>8</v>
      </c>
      <c r="B21" s="316" t="s">
        <v>9</v>
      </c>
      <c r="C21" s="316"/>
      <c r="D21" s="316"/>
      <c r="E21" s="316"/>
      <c r="F21" s="316"/>
      <c r="G21" s="316"/>
      <c r="H21" s="316"/>
    </row>
    <row r="22" spans="1:8" ht="26.25" customHeight="1" x14ac:dyDescent="0.4">
      <c r="A22" s="3" t="s">
        <v>10</v>
      </c>
      <c r="B22" s="5">
        <v>42108</v>
      </c>
      <c r="C22" s="1"/>
      <c r="D22" s="1"/>
      <c r="E22" s="1"/>
      <c r="F22" s="1"/>
      <c r="G22" s="1"/>
      <c r="H22" s="1"/>
    </row>
    <row r="23" spans="1:8" ht="26.25" customHeight="1" x14ac:dyDescent="0.4">
      <c r="A23" s="3" t="s">
        <v>11</v>
      </c>
      <c r="B23" s="414">
        <v>42110</v>
      </c>
      <c r="C23" s="1"/>
      <c r="D23" s="1"/>
      <c r="E23" s="1"/>
      <c r="F23" s="1"/>
      <c r="G23" s="1"/>
      <c r="H23" s="1"/>
    </row>
    <row r="24" spans="1:8" ht="18.75" customHeight="1" x14ac:dyDescent="0.3">
      <c r="A24" s="3"/>
      <c r="B24" s="6"/>
      <c r="C24" s="1"/>
      <c r="D24" s="1"/>
      <c r="E24" s="1"/>
      <c r="F24" s="1"/>
      <c r="G24" s="1"/>
      <c r="H24" s="1"/>
    </row>
    <row r="25" spans="1:8" ht="18.75" customHeight="1" x14ac:dyDescent="0.3">
      <c r="A25" s="7" t="s">
        <v>12</v>
      </c>
      <c r="B25" s="6"/>
      <c r="C25" s="1"/>
      <c r="D25" s="1"/>
      <c r="E25" s="1"/>
      <c r="F25" s="1"/>
      <c r="G25" s="1"/>
      <c r="H25" s="1"/>
    </row>
    <row r="26" spans="1:8" ht="26.25" customHeight="1" x14ac:dyDescent="0.4">
      <c r="A26" s="8" t="s">
        <v>13</v>
      </c>
      <c r="B26" s="315" t="s">
        <v>95</v>
      </c>
      <c r="C26" s="315"/>
      <c r="D26" s="1"/>
      <c r="E26" s="1"/>
      <c r="F26" s="1"/>
      <c r="G26" s="1"/>
      <c r="H26" s="1"/>
    </row>
    <row r="27" spans="1:8" ht="26.25" customHeight="1" x14ac:dyDescent="0.4">
      <c r="A27" s="9" t="s">
        <v>15</v>
      </c>
      <c r="B27" s="316" t="s">
        <v>96</v>
      </c>
      <c r="C27" s="316"/>
      <c r="D27" s="1"/>
      <c r="E27" s="1"/>
      <c r="F27" s="1"/>
      <c r="G27" s="1"/>
      <c r="H27" s="1"/>
    </row>
    <row r="28" spans="1:8" ht="27" customHeight="1" x14ac:dyDescent="0.4">
      <c r="A28" s="9" t="s">
        <v>16</v>
      </c>
      <c r="B28" s="10">
        <v>91.89</v>
      </c>
      <c r="C28" s="1"/>
      <c r="D28" s="1"/>
      <c r="E28" s="1"/>
      <c r="F28" s="1"/>
      <c r="G28" s="1"/>
      <c r="H28" s="1"/>
    </row>
    <row r="29" spans="1:8" ht="27" customHeight="1" x14ac:dyDescent="0.4">
      <c r="A29" s="9" t="s">
        <v>17</v>
      </c>
      <c r="B29" s="11">
        <v>0</v>
      </c>
      <c r="C29" s="317" t="s">
        <v>18</v>
      </c>
      <c r="D29" s="318"/>
      <c r="E29" s="318"/>
      <c r="F29" s="318"/>
      <c r="G29" s="318"/>
      <c r="H29" s="319"/>
    </row>
    <row r="30" spans="1:8" ht="19.5" customHeight="1" x14ac:dyDescent="0.3">
      <c r="A30" s="9" t="s">
        <v>19</v>
      </c>
      <c r="B30" s="12">
        <f>B28-B29</f>
        <v>91.89</v>
      </c>
      <c r="C30" s="13"/>
      <c r="D30" s="13"/>
      <c r="E30" s="13"/>
      <c r="F30" s="13"/>
      <c r="G30" s="13"/>
      <c r="H30" s="14"/>
    </row>
    <row r="31" spans="1:8" ht="27" customHeight="1" x14ac:dyDescent="0.4">
      <c r="A31" s="9" t="s">
        <v>20</v>
      </c>
      <c r="B31" s="15">
        <v>1</v>
      </c>
      <c r="C31" s="320" t="s">
        <v>21</v>
      </c>
      <c r="D31" s="321"/>
      <c r="E31" s="321"/>
      <c r="F31" s="321"/>
      <c r="G31" s="321"/>
      <c r="H31" s="322"/>
    </row>
    <row r="32" spans="1:8" ht="27" customHeight="1" x14ac:dyDescent="0.4">
      <c r="A32" s="9" t="s">
        <v>22</v>
      </c>
      <c r="B32" s="15">
        <v>1</v>
      </c>
      <c r="C32" s="320" t="s">
        <v>23</v>
      </c>
      <c r="D32" s="321"/>
      <c r="E32" s="321"/>
      <c r="F32" s="321"/>
      <c r="G32" s="321"/>
      <c r="H32" s="322"/>
    </row>
    <row r="33" spans="1:8" ht="18.75" customHeight="1" x14ac:dyDescent="0.3">
      <c r="A33" s="9"/>
      <c r="B33" s="16"/>
      <c r="C33" s="17"/>
      <c r="D33" s="17"/>
      <c r="E33" s="17"/>
      <c r="F33" s="17"/>
      <c r="G33" s="17"/>
      <c r="H33" s="17"/>
    </row>
    <row r="34" spans="1:8" ht="18.75" customHeight="1" x14ac:dyDescent="0.3">
      <c r="A34" s="9" t="s">
        <v>24</v>
      </c>
      <c r="B34" s="18">
        <f>B31/B32</f>
        <v>1</v>
      </c>
      <c r="C34" s="1" t="s">
        <v>25</v>
      </c>
      <c r="D34" s="1"/>
      <c r="E34" s="1"/>
      <c r="F34" s="1"/>
      <c r="G34" s="1"/>
      <c r="H34" s="19"/>
    </row>
    <row r="35" spans="1:8" ht="19.5" customHeight="1" x14ac:dyDescent="0.3">
      <c r="A35" s="9"/>
      <c r="B35" s="12"/>
      <c r="C35" s="19"/>
      <c r="D35" s="19"/>
      <c r="E35" s="19"/>
      <c r="F35" s="19"/>
      <c r="G35" s="1"/>
      <c r="H35" s="19"/>
    </row>
    <row r="36" spans="1:8" ht="27" customHeight="1" x14ac:dyDescent="0.4">
      <c r="A36" s="20" t="s">
        <v>26</v>
      </c>
      <c r="B36" s="21">
        <v>50</v>
      </c>
      <c r="C36" s="1"/>
      <c r="D36" s="323" t="s">
        <v>27</v>
      </c>
      <c r="E36" s="324"/>
      <c r="F36" s="323" t="s">
        <v>28</v>
      </c>
      <c r="G36" s="325"/>
      <c r="H36" s="19"/>
    </row>
    <row r="37" spans="1:8" ht="26.25" customHeight="1" x14ac:dyDescent="0.4">
      <c r="A37" s="22" t="s">
        <v>29</v>
      </c>
      <c r="B37" s="23">
        <v>1</v>
      </c>
      <c r="C37" s="24" t="s">
        <v>30</v>
      </c>
      <c r="D37" s="25" t="s">
        <v>31</v>
      </c>
      <c r="E37" s="26" t="s">
        <v>32</v>
      </c>
      <c r="F37" s="25" t="s">
        <v>31</v>
      </c>
      <c r="G37" s="27" t="s">
        <v>32</v>
      </c>
      <c r="H37" s="19"/>
    </row>
    <row r="38" spans="1:8" ht="26.25" customHeight="1" x14ac:dyDescent="0.4">
      <c r="A38" s="22" t="s">
        <v>33</v>
      </c>
      <c r="B38" s="23">
        <v>1</v>
      </c>
      <c r="C38" s="28">
        <v>1</v>
      </c>
      <c r="D38" s="29">
        <v>6373606</v>
      </c>
      <c r="E38" s="30">
        <f>IF(ISBLANK(D38),"-",$D$48/$D$45*D38)</f>
        <v>7018002.4984047748</v>
      </c>
      <c r="F38" s="29">
        <v>6460842</v>
      </c>
      <c r="G38" s="31">
        <f>IF(ISBLANK(F38),"-",$D$48/$F$45*F38)</f>
        <v>7005374.6774396589</v>
      </c>
      <c r="H38" s="19"/>
    </row>
    <row r="39" spans="1:8" ht="26.25" customHeight="1" x14ac:dyDescent="0.4">
      <c r="A39" s="22" t="s">
        <v>34</v>
      </c>
      <c r="B39" s="23">
        <v>1</v>
      </c>
      <c r="C39" s="32">
        <v>2</v>
      </c>
      <c r="D39" s="33">
        <v>6260505</v>
      </c>
      <c r="E39" s="34">
        <f>IF(ISBLANK(D39),"-",$D$48/$D$45*D39)</f>
        <v>6893466.5448845727</v>
      </c>
      <c r="F39" s="33">
        <v>6312212</v>
      </c>
      <c r="G39" s="35">
        <f>IF(ISBLANK(F39),"-",$D$48/$F$45*F39)</f>
        <v>6844217.8439637972</v>
      </c>
      <c r="H39" s="19"/>
    </row>
    <row r="40" spans="1:8" ht="26.25" customHeight="1" x14ac:dyDescent="0.4">
      <c r="A40" s="22" t="s">
        <v>35</v>
      </c>
      <c r="B40" s="23">
        <v>1</v>
      </c>
      <c r="C40" s="32">
        <v>3</v>
      </c>
      <c r="D40" s="33">
        <v>6286658</v>
      </c>
      <c r="E40" s="34">
        <f>IF(ISBLANK(D40),"-",$D$48/$D$45*D40)</f>
        <v>6922263.7154879617</v>
      </c>
      <c r="F40" s="33">
        <v>6566280</v>
      </c>
      <c r="G40" s="35">
        <f>IF(ISBLANK(F40),"-",$D$48/$F$45*F40)</f>
        <v>7119699.2028250322</v>
      </c>
      <c r="H40" s="1"/>
    </row>
    <row r="41" spans="1:8" ht="26.25" customHeight="1" x14ac:dyDescent="0.4">
      <c r="A41" s="22" t="s">
        <v>36</v>
      </c>
      <c r="B41" s="23">
        <v>1</v>
      </c>
      <c r="C41" s="36">
        <v>4</v>
      </c>
      <c r="D41" s="37"/>
      <c r="E41" s="38" t="str">
        <f>IF(ISBLANK(D41),"-",$D$48/$D$45*D41)</f>
        <v>-</v>
      </c>
      <c r="F41" s="37"/>
      <c r="G41" s="39" t="str">
        <f>IF(ISBLANK(F41),"-",$D$48/$F$45*F41)</f>
        <v>-</v>
      </c>
      <c r="H41" s="1"/>
    </row>
    <row r="42" spans="1:8" ht="27" customHeight="1" x14ac:dyDescent="0.4">
      <c r="A42" s="22" t="s">
        <v>37</v>
      </c>
      <c r="B42" s="23">
        <v>1</v>
      </c>
      <c r="C42" s="40" t="s">
        <v>38</v>
      </c>
      <c r="D42" s="41">
        <f>AVERAGE(D38:D41)</f>
        <v>6306923</v>
      </c>
      <c r="E42" s="42">
        <f>AVERAGE(E38:E41)</f>
        <v>6944577.5862591034</v>
      </c>
      <c r="F42" s="41">
        <f>AVERAGE(F38:F41)</f>
        <v>6446444.666666667</v>
      </c>
      <c r="G42" s="43">
        <f>AVERAGE(G38:G41)</f>
        <v>6989763.9080761625</v>
      </c>
      <c r="H42" s="44"/>
    </row>
    <row r="43" spans="1:8" ht="26.25" customHeight="1" x14ac:dyDescent="0.4">
      <c r="A43" s="22" t="s">
        <v>39</v>
      </c>
      <c r="B43" s="23">
        <v>1</v>
      </c>
      <c r="C43" s="45" t="s">
        <v>40</v>
      </c>
      <c r="D43" s="46">
        <v>29.65</v>
      </c>
      <c r="E43" s="47"/>
      <c r="F43" s="46">
        <v>30.11</v>
      </c>
      <c r="G43" s="1"/>
      <c r="H43" s="44"/>
    </row>
    <row r="44" spans="1:8" ht="26.25" customHeight="1" x14ac:dyDescent="0.4">
      <c r="A44" s="22" t="s">
        <v>41</v>
      </c>
      <c r="B44" s="23">
        <v>1</v>
      </c>
      <c r="C44" s="48" t="s">
        <v>42</v>
      </c>
      <c r="D44" s="49">
        <f>D43*$B$34</f>
        <v>29.65</v>
      </c>
      <c r="E44" s="50"/>
      <c r="F44" s="49">
        <f>F43*$B$34</f>
        <v>30.11</v>
      </c>
      <c r="G44" s="1"/>
      <c r="H44" s="44"/>
    </row>
    <row r="45" spans="1:8" ht="19.5" customHeight="1" x14ac:dyDescent="0.3">
      <c r="A45" s="22" t="s">
        <v>43</v>
      </c>
      <c r="B45" s="51">
        <f>(B44/B43)*(B42/B41)*(B40/B39)*(B38/B37)*B36</f>
        <v>50</v>
      </c>
      <c r="C45" s="48" t="s">
        <v>44</v>
      </c>
      <c r="D45" s="52">
        <f>D44*$B$30/100</f>
        <v>27.245385000000002</v>
      </c>
      <c r="E45" s="53"/>
      <c r="F45" s="52">
        <f>F44*$B$30/100</f>
        <v>27.668078999999999</v>
      </c>
      <c r="G45" s="1"/>
      <c r="H45" s="44"/>
    </row>
    <row r="46" spans="1:8" ht="19.5" customHeight="1" x14ac:dyDescent="0.3">
      <c r="A46" s="307" t="s">
        <v>45</v>
      </c>
      <c r="B46" s="308"/>
      <c r="C46" s="48" t="s">
        <v>46</v>
      </c>
      <c r="D46" s="49">
        <f>D45/$B$45</f>
        <v>0.54490769999999999</v>
      </c>
      <c r="E46" s="53"/>
      <c r="F46" s="54">
        <f>F45/$B$45</f>
        <v>0.55336158000000002</v>
      </c>
      <c r="G46" s="1"/>
      <c r="H46" s="44"/>
    </row>
    <row r="47" spans="1:8" ht="27" customHeight="1" x14ac:dyDescent="0.4">
      <c r="A47" s="309"/>
      <c r="B47" s="310"/>
      <c r="C47" s="55" t="s">
        <v>47</v>
      </c>
      <c r="D47" s="56">
        <v>0.6</v>
      </c>
      <c r="E47" s="1"/>
      <c r="F47" s="57"/>
      <c r="G47" s="1"/>
      <c r="H47" s="44"/>
    </row>
    <row r="48" spans="1:8" ht="18.75" customHeight="1" x14ac:dyDescent="0.3">
      <c r="A48" s="1"/>
      <c r="B48" s="1"/>
      <c r="C48" s="58" t="s">
        <v>48</v>
      </c>
      <c r="D48" s="49">
        <f>D47*$B$45</f>
        <v>30</v>
      </c>
      <c r="E48" s="1"/>
      <c r="F48" s="57"/>
      <c r="G48" s="1"/>
      <c r="H48" s="44"/>
    </row>
    <row r="49" spans="1:8" ht="19.5" customHeight="1" x14ac:dyDescent="0.3">
      <c r="A49" s="1"/>
      <c r="B49" s="1"/>
      <c r="C49" s="59" t="s">
        <v>49</v>
      </c>
      <c r="D49" s="60">
        <f>D48/B34</f>
        <v>30</v>
      </c>
      <c r="E49" s="1"/>
      <c r="F49" s="57"/>
      <c r="G49" s="1"/>
      <c r="H49" s="44"/>
    </row>
    <row r="50" spans="1:8" ht="18.75" customHeight="1" x14ac:dyDescent="0.3">
      <c r="A50" s="1"/>
      <c r="B50" s="1"/>
      <c r="C50" s="20" t="s">
        <v>50</v>
      </c>
      <c r="D50" s="61">
        <f>AVERAGE(E38:E41,G38:G41)</f>
        <v>6967170.7471676329</v>
      </c>
      <c r="E50" s="1"/>
      <c r="F50" s="62"/>
      <c r="G50" s="1"/>
      <c r="H50" s="44"/>
    </row>
    <row r="51" spans="1:8" ht="18.75" customHeight="1" x14ac:dyDescent="0.3">
      <c r="A51" s="1"/>
      <c r="B51" s="1"/>
      <c r="C51" s="55" t="s">
        <v>51</v>
      </c>
      <c r="D51" s="63">
        <f>STDEV(E38:E41,G38:G41)/D50</f>
        <v>1.4335033455164872E-2</v>
      </c>
      <c r="E51" s="1"/>
      <c r="F51" s="62"/>
      <c r="G51" s="1"/>
      <c r="H51" s="44"/>
    </row>
    <row r="52" spans="1:8" ht="19.5" customHeight="1" x14ac:dyDescent="0.3">
      <c r="A52" s="1"/>
      <c r="B52" s="1"/>
      <c r="C52" s="64" t="s">
        <v>52</v>
      </c>
      <c r="D52" s="65">
        <f>COUNT(E38:E41,G38:G41)</f>
        <v>6</v>
      </c>
      <c r="E52" s="1"/>
      <c r="F52" s="62"/>
      <c r="G52" s="1"/>
      <c r="H52" s="1"/>
    </row>
    <row r="53" spans="1:8" ht="18.75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">
      <c r="A54" s="2" t="s">
        <v>12</v>
      </c>
      <c r="B54" s="66" t="s">
        <v>53</v>
      </c>
      <c r="C54" s="1"/>
      <c r="D54" s="1"/>
      <c r="E54" s="1"/>
      <c r="F54" s="1"/>
      <c r="G54" s="1"/>
      <c r="H54" s="1"/>
    </row>
    <row r="55" spans="1:8" ht="18.75" customHeight="1" x14ac:dyDescent="0.3">
      <c r="A55" s="1" t="s">
        <v>54</v>
      </c>
      <c r="B55" s="67" t="str">
        <f>B21</f>
        <v>Sulbactam Sodium USP eq. to Anhydrous Sulbactam 0.5G &amp; Ampicillin Sodium USP eq. to Anhydrous Ampicillin 1G</v>
      </c>
      <c r="C55" s="1"/>
      <c r="D55" s="1"/>
      <c r="E55" s="1"/>
      <c r="F55" s="1"/>
      <c r="G55" s="1"/>
      <c r="H55" s="1"/>
    </row>
    <row r="56" spans="1:8" ht="26.25" customHeight="1" x14ac:dyDescent="0.4">
      <c r="A56" s="68" t="s">
        <v>55</v>
      </c>
      <c r="B56" s="69">
        <v>1000</v>
      </c>
      <c r="C56" s="1" t="s">
        <v>97</v>
      </c>
      <c r="D56" s="1"/>
      <c r="E56" s="1"/>
      <c r="F56" s="1"/>
      <c r="G56" s="1"/>
      <c r="H56" s="70"/>
    </row>
    <row r="57" spans="1:8" ht="18.75" customHeight="1" x14ac:dyDescent="0.3">
      <c r="A57" s="67" t="s">
        <v>56</v>
      </c>
      <c r="B57" s="71">
        <f>Uniformity!D43</f>
        <v>1632.268</v>
      </c>
      <c r="C57" s="1"/>
      <c r="D57" s="1"/>
      <c r="E57" s="1"/>
      <c r="F57" s="1"/>
      <c r="G57" s="1"/>
      <c r="H57" s="70"/>
    </row>
    <row r="58" spans="1:8" ht="19.5" customHeight="1" x14ac:dyDescent="0.3">
      <c r="A58" s="1"/>
      <c r="B58" s="1"/>
      <c r="C58" s="1"/>
      <c r="D58" s="1"/>
      <c r="E58" s="1"/>
      <c r="F58" s="1"/>
      <c r="G58" s="1"/>
      <c r="H58" s="70"/>
    </row>
    <row r="59" spans="1:8" ht="27" customHeight="1" x14ac:dyDescent="0.4">
      <c r="A59" s="20" t="s">
        <v>57</v>
      </c>
      <c r="B59" s="21">
        <v>100</v>
      </c>
      <c r="C59" s="1"/>
      <c r="D59" s="72" t="s">
        <v>58</v>
      </c>
      <c r="E59" s="73" t="s">
        <v>30</v>
      </c>
      <c r="F59" s="73" t="s">
        <v>31</v>
      </c>
      <c r="G59" s="73" t="s">
        <v>59</v>
      </c>
      <c r="H59" s="24" t="s">
        <v>60</v>
      </c>
    </row>
    <row r="60" spans="1:8" ht="26.25" customHeight="1" x14ac:dyDescent="0.4">
      <c r="A60" s="22" t="s">
        <v>61</v>
      </c>
      <c r="B60" s="23">
        <v>5</v>
      </c>
      <c r="C60" s="300" t="s">
        <v>62</v>
      </c>
      <c r="D60" s="303">
        <v>390.53</v>
      </c>
      <c r="E60" s="74">
        <v>1</v>
      </c>
      <c r="F60" s="75"/>
      <c r="G60" s="76" t="str">
        <f>IF(ISBLANK(F60),"-",(F60/$D$50*$D$47*$B$68)*($B$57/$D$60))</f>
        <v>-</v>
      </c>
      <c r="H60" s="77" t="str">
        <f t="shared" ref="H60:H71" si="0">IF(ISBLANK(F60),"-",G60/$B$56)</f>
        <v>-</v>
      </c>
    </row>
    <row r="61" spans="1:8" ht="26.25" customHeight="1" x14ac:dyDescent="0.4">
      <c r="A61" s="22" t="s">
        <v>63</v>
      </c>
      <c r="B61" s="23">
        <v>20</v>
      </c>
      <c r="C61" s="301"/>
      <c r="D61" s="304"/>
      <c r="E61" s="78">
        <v>2</v>
      </c>
      <c r="F61" s="33"/>
      <c r="G61" s="79" t="str">
        <f>IF(ISBLANK(F61),"-",(F61/$D$50*$D$47*$B$68)*($B$57/$D$60))</f>
        <v>-</v>
      </c>
      <c r="H61" s="80" t="str">
        <f t="shared" si="0"/>
        <v>-</v>
      </c>
    </row>
    <row r="62" spans="1:8" ht="26.25" customHeight="1" x14ac:dyDescent="0.4">
      <c r="A62" s="22" t="s">
        <v>64</v>
      </c>
      <c r="B62" s="23">
        <v>1</v>
      </c>
      <c r="C62" s="301"/>
      <c r="D62" s="304"/>
      <c r="E62" s="78">
        <v>3</v>
      </c>
      <c r="F62" s="33"/>
      <c r="G62" s="79" t="str">
        <f>IF(ISBLANK(F62),"-",(F62/$D$50*$D$47*$B$68)*($B$57/$D$60))</f>
        <v>-</v>
      </c>
      <c r="H62" s="80" t="str">
        <f t="shared" si="0"/>
        <v>-</v>
      </c>
    </row>
    <row r="63" spans="1:8" ht="27" customHeight="1" x14ac:dyDescent="0.4">
      <c r="A63" s="22" t="s">
        <v>65</v>
      </c>
      <c r="B63" s="23">
        <v>1</v>
      </c>
      <c r="C63" s="302"/>
      <c r="D63" s="305"/>
      <c r="E63" s="81">
        <v>4</v>
      </c>
      <c r="F63" s="82"/>
      <c r="G63" s="79" t="str">
        <f>IF(ISBLANK(F63),"-",(F63/$D$50*$D$47*$B$68)*($B$57/$D$60))</f>
        <v>-</v>
      </c>
      <c r="H63" s="80" t="str">
        <f t="shared" si="0"/>
        <v>-</v>
      </c>
    </row>
    <row r="64" spans="1:8" ht="26.25" customHeight="1" x14ac:dyDescent="0.4">
      <c r="A64" s="22" t="s">
        <v>66</v>
      </c>
      <c r="B64" s="23">
        <v>1</v>
      </c>
      <c r="C64" s="300" t="s">
        <v>67</v>
      </c>
      <c r="D64" s="303">
        <v>392.54</v>
      </c>
      <c r="E64" s="74">
        <v>1</v>
      </c>
      <c r="F64" s="75">
        <v>7290632</v>
      </c>
      <c r="G64" s="83">
        <f>IF(ISBLANK(F64),"-",(F64/$D$50*$D$47*$B$68)*($B$57/$D$64))</f>
        <v>1044.3053753950617</v>
      </c>
      <c r="H64" s="84">
        <f t="shared" si="0"/>
        <v>1.0443053753950617</v>
      </c>
    </row>
    <row r="65" spans="1:8" ht="26.25" customHeight="1" x14ac:dyDescent="0.4">
      <c r="A65" s="22" t="s">
        <v>68</v>
      </c>
      <c r="B65" s="23">
        <v>1</v>
      </c>
      <c r="C65" s="301"/>
      <c r="D65" s="304"/>
      <c r="E65" s="78">
        <v>2</v>
      </c>
      <c r="F65" s="33">
        <v>7247966</v>
      </c>
      <c r="G65" s="85">
        <f>IF(ISBLANK(F65),"-",(F65/$D$50*$D$47*$B$68)*($B$57/$D$64))</f>
        <v>1038.1939253662295</v>
      </c>
      <c r="H65" s="86">
        <f t="shared" si="0"/>
        <v>1.0381939253662293</v>
      </c>
    </row>
    <row r="66" spans="1:8" ht="26.25" customHeight="1" x14ac:dyDescent="0.4">
      <c r="A66" s="22" t="s">
        <v>69</v>
      </c>
      <c r="B66" s="23">
        <v>1</v>
      </c>
      <c r="C66" s="301"/>
      <c r="D66" s="304"/>
      <c r="E66" s="78">
        <v>3</v>
      </c>
      <c r="F66" s="33">
        <v>7379459</v>
      </c>
      <c r="G66" s="85">
        <f>IF(ISBLANK(F66),"-",(F66/$D$50*$D$47*$B$68)*($B$57/$D$64))</f>
        <v>1057.028896974565</v>
      </c>
      <c r="H66" s="86">
        <f>IF(ISBLANK(F66),"-",G66/$B$56)</f>
        <v>1.0570288969745649</v>
      </c>
    </row>
    <row r="67" spans="1:8" ht="27" customHeight="1" x14ac:dyDescent="0.4">
      <c r="A67" s="22" t="s">
        <v>70</v>
      </c>
      <c r="B67" s="23">
        <v>1</v>
      </c>
      <c r="C67" s="302"/>
      <c r="D67" s="305"/>
      <c r="E67" s="81">
        <v>4</v>
      </c>
      <c r="F67" s="82"/>
      <c r="G67" s="87" t="str">
        <f>IF(ISBLANK(F67),"-",(F67/$D$50*$D$47*$B$68)*($B$57/$D$64))</f>
        <v>-</v>
      </c>
      <c r="H67" s="88" t="str">
        <f t="shared" si="0"/>
        <v>-</v>
      </c>
    </row>
    <row r="68" spans="1:8" ht="26.25" customHeight="1" x14ac:dyDescent="0.4">
      <c r="A68" s="22" t="s">
        <v>71</v>
      </c>
      <c r="B68" s="89">
        <f>(B67/B66)*(B65/B64)*(B63/B62)*(B61/B60)*B59</f>
        <v>400</v>
      </c>
      <c r="C68" s="300" t="s">
        <v>72</v>
      </c>
      <c r="D68" s="303">
        <v>392.11</v>
      </c>
      <c r="E68" s="74">
        <v>1</v>
      </c>
      <c r="F68" s="75">
        <v>7441540</v>
      </c>
      <c r="G68" s="83">
        <f>IF(ISBLANK(F68),"-",(F68/$D$50*$D$47*$B$68)*($B$57/$D$68))</f>
        <v>1067.0902613824194</v>
      </c>
      <c r="H68" s="80">
        <f t="shared" si="0"/>
        <v>1.0670902613824194</v>
      </c>
    </row>
    <row r="69" spans="1:8" ht="27" customHeight="1" x14ac:dyDescent="0.4">
      <c r="A69" s="64" t="s">
        <v>73</v>
      </c>
      <c r="B69" s="90">
        <f>(D47*B68)/B56*B57</f>
        <v>391.74432000000002</v>
      </c>
      <c r="C69" s="301"/>
      <c r="D69" s="304"/>
      <c r="E69" s="78">
        <v>2</v>
      </c>
      <c r="F69" s="33">
        <v>7281713</v>
      </c>
      <c r="G69" s="85">
        <f>IF(ISBLANK(F69),"-",(F69/$D$50*$D$47*$B$68)*($B$57/$D$68))</f>
        <v>1044.1716403434991</v>
      </c>
      <c r="H69" s="80">
        <f>IF(ISBLANK(F69),"-",G69/$B$56)</f>
        <v>1.0441716403434991</v>
      </c>
    </row>
    <row r="70" spans="1:8" ht="26.25" customHeight="1" x14ac:dyDescent="0.4">
      <c r="A70" s="307" t="s">
        <v>45</v>
      </c>
      <c r="B70" s="308"/>
      <c r="C70" s="301"/>
      <c r="D70" s="304"/>
      <c r="E70" s="78">
        <v>3</v>
      </c>
      <c r="F70" s="33">
        <v>7341289</v>
      </c>
      <c r="G70" s="85">
        <f>IF(ISBLANK(F70),"-",(F70/$D$50*$D$47*$B$68)*($B$57/$D$68))</f>
        <v>1052.7146259905717</v>
      </c>
      <c r="H70" s="80">
        <f>IF(ISBLANK(F70),"-",G70/$B$56)</f>
        <v>1.0527146259905718</v>
      </c>
    </row>
    <row r="71" spans="1:8" ht="27" customHeight="1" x14ac:dyDescent="0.4">
      <c r="A71" s="309"/>
      <c r="B71" s="310"/>
      <c r="C71" s="306"/>
      <c r="D71" s="305"/>
      <c r="E71" s="81">
        <v>4</v>
      </c>
      <c r="F71" s="82"/>
      <c r="G71" s="87" t="str">
        <f>IF(ISBLANK(F71),"-",(F71/$D$50*$D$47*$B$68)*($B$57/$D$68))</f>
        <v>-</v>
      </c>
      <c r="H71" s="91" t="str">
        <f t="shared" si="0"/>
        <v>-</v>
      </c>
    </row>
    <row r="72" spans="1:8" ht="26.25" customHeight="1" x14ac:dyDescent="0.4">
      <c r="A72" s="92"/>
      <c r="B72" s="92"/>
      <c r="C72" s="92"/>
      <c r="D72" s="92"/>
      <c r="E72" s="92"/>
      <c r="F72" s="93"/>
      <c r="G72" s="94" t="s">
        <v>38</v>
      </c>
      <c r="H72" s="95">
        <f>AVERAGE(H64:H71)</f>
        <v>1.0505841209087243</v>
      </c>
    </row>
    <row r="73" spans="1:8" ht="26.25" customHeight="1" x14ac:dyDescent="0.4">
      <c r="A73" s="1"/>
      <c r="B73" s="1"/>
      <c r="C73" s="92"/>
      <c r="D73" s="92"/>
      <c r="E73" s="92"/>
      <c r="F73" s="93"/>
      <c r="G73" s="96" t="s">
        <v>51</v>
      </c>
      <c r="H73" s="346">
        <f>STDEV(H60:H71)/H72</f>
        <v>1.0006547157753475E-2</v>
      </c>
    </row>
    <row r="74" spans="1:8" ht="27" customHeight="1" x14ac:dyDescent="0.4">
      <c r="A74" s="92"/>
      <c r="B74" s="92"/>
      <c r="C74" s="93"/>
      <c r="D74" s="93"/>
      <c r="E74" s="298"/>
      <c r="F74" s="93"/>
      <c r="G74" s="97" t="s">
        <v>52</v>
      </c>
      <c r="H74" s="98">
        <f>COUNT(H60:H71)</f>
        <v>6</v>
      </c>
    </row>
    <row r="75" spans="1:8" ht="18.75" customHeight="1" x14ac:dyDescent="0.3">
      <c r="A75" s="99"/>
      <c r="B75" s="99"/>
      <c r="C75" s="50"/>
      <c r="D75" s="50"/>
      <c r="E75" s="53"/>
      <c r="F75" s="50"/>
      <c r="G75" s="100"/>
      <c r="H75" s="101"/>
    </row>
    <row r="76" spans="1:8" ht="26.25" customHeight="1" x14ac:dyDescent="0.4">
      <c r="A76" s="8" t="s">
        <v>74</v>
      </c>
      <c r="B76" s="102" t="s">
        <v>75</v>
      </c>
      <c r="C76" s="311" t="str">
        <f>B20</f>
        <v>Sulbactam Sodium USP &amp; Ampicillin Sodium USP</v>
      </c>
      <c r="D76" s="311"/>
      <c r="E76" s="103" t="s">
        <v>76</v>
      </c>
      <c r="F76" s="103"/>
      <c r="G76" s="104">
        <f>H72</f>
        <v>1.0505841209087243</v>
      </c>
      <c r="H76" s="101"/>
    </row>
    <row r="77" spans="1:8" ht="19.5" customHeight="1" x14ac:dyDescent="0.3">
      <c r="A77" s="105"/>
      <c r="B77" s="105"/>
      <c r="C77" s="106"/>
      <c r="D77" s="106"/>
      <c r="E77" s="106"/>
      <c r="F77" s="106"/>
      <c r="G77" s="106"/>
      <c r="H77" s="106"/>
    </row>
    <row r="78" spans="1:8" ht="18.75" customHeight="1" x14ac:dyDescent="0.3">
      <c r="A78" s="1"/>
      <c r="B78" s="299" t="s">
        <v>77</v>
      </c>
      <c r="C78" s="299"/>
      <c r="D78" s="1"/>
      <c r="E78" s="107" t="s">
        <v>78</v>
      </c>
      <c r="F78" s="108"/>
      <c r="G78" s="299" t="s">
        <v>79</v>
      </c>
      <c r="H78" s="299"/>
    </row>
    <row r="79" spans="1:8" ht="18.75" customHeight="1" x14ac:dyDescent="0.3">
      <c r="A79" s="109" t="s">
        <v>80</v>
      </c>
      <c r="B79" s="110" t="s">
        <v>93</v>
      </c>
      <c r="C79" s="110"/>
      <c r="D79" s="1"/>
      <c r="E79" s="111"/>
      <c r="F79" s="112"/>
      <c r="G79" s="113"/>
      <c r="H79" s="113"/>
    </row>
    <row r="80" spans="1:8" ht="18.75" customHeight="1" x14ac:dyDescent="0.3">
      <c r="A80" s="109" t="s">
        <v>81</v>
      </c>
      <c r="B80" s="114"/>
      <c r="C80" s="114"/>
      <c r="D80" s="1"/>
      <c r="E80" s="115"/>
      <c r="F80" s="112"/>
      <c r="G80" s="116"/>
      <c r="H80" s="116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23" priority="1" operator="greaterThan">
      <formula>0.02</formula>
    </cfRule>
  </conditionalFormatting>
  <conditionalFormatting sqref="H73">
    <cfRule type="cellIs" dxfId="22" priority="2" operator="greaterThan">
      <formula>0.02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zoomScale="78" zoomScaleNormal="78" workbookViewId="0">
      <selection activeCell="C23" sqref="C2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ht="18.75" customHeight="1" x14ac:dyDescent="0.3">
      <c r="A1" s="117"/>
      <c r="B1" s="117"/>
      <c r="C1" s="117"/>
      <c r="D1" s="117"/>
      <c r="E1" s="117"/>
      <c r="F1" s="117"/>
      <c r="G1" s="117"/>
      <c r="H1" s="117"/>
    </row>
    <row r="2" spans="1:8" ht="18.75" customHeight="1" x14ac:dyDescent="0.3">
      <c r="A2" s="117"/>
      <c r="B2" s="117"/>
      <c r="C2" s="117"/>
      <c r="D2" s="117"/>
      <c r="E2" s="117"/>
      <c r="F2" s="117"/>
      <c r="G2" s="117"/>
      <c r="H2" s="117"/>
    </row>
    <row r="3" spans="1:8" ht="18.75" customHeight="1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customHeight="1" x14ac:dyDescent="0.3">
      <c r="A4" s="117"/>
      <c r="B4" s="117"/>
      <c r="C4" s="117"/>
      <c r="D4" s="117"/>
      <c r="E4" s="117"/>
      <c r="F4" s="117"/>
      <c r="G4" s="117"/>
      <c r="H4" s="117"/>
    </row>
    <row r="5" spans="1:8" ht="18.75" customHeight="1" x14ac:dyDescent="0.3">
      <c r="A5" s="117"/>
      <c r="B5" s="117"/>
      <c r="C5" s="117"/>
      <c r="D5" s="117"/>
      <c r="E5" s="117"/>
      <c r="F5" s="117"/>
      <c r="G5" s="117"/>
      <c r="H5" s="117"/>
    </row>
    <row r="6" spans="1:8" ht="18.75" customHeight="1" x14ac:dyDescent="0.3">
      <c r="A6" s="117"/>
      <c r="B6" s="117"/>
      <c r="C6" s="117"/>
      <c r="D6" s="117"/>
      <c r="E6" s="117"/>
      <c r="F6" s="117"/>
      <c r="G6" s="117"/>
      <c r="H6" s="117"/>
    </row>
    <row r="7" spans="1:8" ht="18.75" customHeight="1" x14ac:dyDescent="0.3">
      <c r="A7" s="117"/>
      <c r="B7" s="117"/>
      <c r="C7" s="117"/>
      <c r="D7" s="117"/>
      <c r="E7" s="117"/>
      <c r="F7" s="117"/>
      <c r="G7" s="117"/>
      <c r="H7" s="117"/>
    </row>
    <row r="8" spans="1:8" ht="18.75" customHeight="1" x14ac:dyDescent="0.3">
      <c r="A8" s="117"/>
      <c r="B8" s="117"/>
      <c r="C8" s="117"/>
      <c r="D8" s="117"/>
      <c r="E8" s="117"/>
      <c r="F8" s="117"/>
      <c r="G8" s="117"/>
      <c r="H8" s="117"/>
    </row>
    <row r="9" spans="1:8" ht="18.75" customHeight="1" x14ac:dyDescent="0.3">
      <c r="A9" s="117"/>
      <c r="B9" s="117"/>
      <c r="C9" s="117"/>
      <c r="D9" s="117"/>
      <c r="E9" s="117"/>
      <c r="F9" s="117"/>
      <c r="G9" s="117"/>
      <c r="H9" s="117"/>
    </row>
    <row r="10" spans="1:8" ht="18.75" customHeight="1" x14ac:dyDescent="0.3">
      <c r="A10" s="117"/>
      <c r="B10" s="117"/>
      <c r="C10" s="117"/>
      <c r="D10" s="117"/>
      <c r="E10" s="117"/>
      <c r="F10" s="117"/>
      <c r="G10" s="117"/>
      <c r="H10" s="117"/>
    </row>
    <row r="11" spans="1:8" ht="18.75" customHeight="1" x14ac:dyDescent="0.3">
      <c r="A11" s="117"/>
      <c r="B11" s="117"/>
      <c r="C11" s="117"/>
      <c r="D11" s="117"/>
      <c r="E11" s="117"/>
      <c r="F11" s="117"/>
      <c r="G11" s="117"/>
      <c r="H11" s="117"/>
    </row>
    <row r="12" spans="1:8" ht="18.75" customHeight="1" x14ac:dyDescent="0.3">
      <c r="A12" s="117"/>
      <c r="B12" s="117"/>
      <c r="C12" s="117"/>
      <c r="D12" s="117"/>
      <c r="E12" s="117"/>
      <c r="F12" s="117"/>
      <c r="G12" s="117"/>
      <c r="H12" s="117"/>
    </row>
    <row r="13" spans="1:8" ht="18.75" customHeight="1" x14ac:dyDescent="0.3">
      <c r="A13" s="117"/>
      <c r="B13" s="117"/>
      <c r="C13" s="117"/>
      <c r="D13" s="117"/>
      <c r="E13" s="117"/>
      <c r="F13" s="117"/>
      <c r="G13" s="117"/>
      <c r="H13" s="117"/>
    </row>
    <row r="14" spans="1:8" ht="18.75" customHeight="1" x14ac:dyDescent="0.3">
      <c r="A14" s="117"/>
      <c r="B14" s="117"/>
      <c r="C14" s="117"/>
      <c r="D14" s="117"/>
      <c r="E14" s="117"/>
      <c r="F14" s="117"/>
      <c r="G14" s="117"/>
      <c r="H14" s="117"/>
    </row>
    <row r="15" spans="1:8" ht="19.5" customHeight="1" x14ac:dyDescent="0.3">
      <c r="A15" s="117"/>
      <c r="B15" s="117"/>
      <c r="C15" s="117"/>
      <c r="D15" s="117"/>
      <c r="E15" s="117"/>
      <c r="F15" s="117"/>
      <c r="G15" s="117"/>
      <c r="H15" s="117"/>
    </row>
    <row r="16" spans="1:8" ht="19.5" customHeight="1" x14ac:dyDescent="0.3">
      <c r="A16" s="312" t="s">
        <v>0</v>
      </c>
      <c r="B16" s="313"/>
      <c r="C16" s="313"/>
      <c r="D16" s="313"/>
      <c r="E16" s="313"/>
      <c r="F16" s="313"/>
      <c r="G16" s="313"/>
      <c r="H16" s="314"/>
    </row>
    <row r="17" spans="1:8" ht="18.75" customHeight="1" x14ac:dyDescent="0.3">
      <c r="A17" s="118" t="s">
        <v>1</v>
      </c>
      <c r="B17" s="118"/>
      <c r="C17" s="117"/>
      <c r="D17" s="117"/>
      <c r="E17" s="117"/>
      <c r="F17" s="117"/>
      <c r="G17" s="117"/>
      <c r="H17" s="117"/>
    </row>
    <row r="18" spans="1:8" ht="26.25" customHeight="1" x14ac:dyDescent="0.4">
      <c r="A18" s="119" t="s">
        <v>2</v>
      </c>
      <c r="B18" s="315" t="s">
        <v>3</v>
      </c>
      <c r="C18" s="315"/>
      <c r="D18" s="315"/>
      <c r="E18" s="315"/>
      <c r="F18" s="117"/>
      <c r="G18" s="117"/>
      <c r="H18" s="117"/>
    </row>
    <row r="19" spans="1:8" ht="26.25" customHeight="1" x14ac:dyDescent="0.4">
      <c r="A19" s="119" t="s">
        <v>4</v>
      </c>
      <c r="B19" s="120" t="s">
        <v>5</v>
      </c>
      <c r="C19" s="117">
        <v>8</v>
      </c>
      <c r="D19" s="117"/>
      <c r="E19" s="117"/>
      <c r="F19" s="117"/>
      <c r="G19" s="117"/>
      <c r="H19" s="117"/>
    </row>
    <row r="20" spans="1:8" ht="26.25" customHeight="1" x14ac:dyDescent="0.4">
      <c r="A20" s="119" t="s">
        <v>6</v>
      </c>
      <c r="B20" s="120" t="s">
        <v>7</v>
      </c>
      <c r="C20" s="117"/>
      <c r="D20" s="117"/>
      <c r="E20" s="117"/>
      <c r="F20" s="117"/>
      <c r="G20" s="117"/>
      <c r="H20" s="117"/>
    </row>
    <row r="21" spans="1:8" ht="26.25" customHeight="1" x14ac:dyDescent="0.4">
      <c r="A21" s="119" t="s">
        <v>8</v>
      </c>
      <c r="B21" s="316" t="s">
        <v>9</v>
      </c>
      <c r="C21" s="316"/>
      <c r="D21" s="316"/>
      <c r="E21" s="316"/>
      <c r="F21" s="316"/>
      <c r="G21" s="316"/>
      <c r="H21" s="316"/>
    </row>
    <row r="22" spans="1:8" ht="26.25" customHeight="1" x14ac:dyDescent="0.4">
      <c r="A22" s="119" t="s">
        <v>10</v>
      </c>
      <c r="B22" s="297">
        <v>42108</v>
      </c>
      <c r="C22" s="117"/>
      <c r="D22" s="117"/>
      <c r="E22" s="117"/>
      <c r="F22" s="117"/>
      <c r="G22" s="117"/>
      <c r="H22" s="117"/>
    </row>
    <row r="23" spans="1:8" ht="26.25" customHeight="1" x14ac:dyDescent="0.4">
      <c r="A23" s="119" t="s">
        <v>11</v>
      </c>
      <c r="B23" s="414">
        <v>42110</v>
      </c>
      <c r="C23" s="117"/>
      <c r="D23" s="117"/>
      <c r="E23" s="117"/>
      <c r="F23" s="117"/>
      <c r="G23" s="117"/>
      <c r="H23" s="117"/>
    </row>
    <row r="24" spans="1:8" ht="18.75" customHeight="1" x14ac:dyDescent="0.3">
      <c r="A24" s="119"/>
      <c r="B24" s="121"/>
      <c r="C24" s="117"/>
      <c r="D24" s="117"/>
      <c r="E24" s="117"/>
      <c r="F24" s="117"/>
      <c r="G24" s="117"/>
      <c r="H24" s="117"/>
    </row>
    <row r="25" spans="1:8" ht="18.75" customHeight="1" x14ac:dyDescent="0.3">
      <c r="A25" s="122" t="s">
        <v>12</v>
      </c>
      <c r="B25" s="121"/>
      <c r="C25" s="117"/>
      <c r="D25" s="117"/>
      <c r="E25" s="117"/>
      <c r="F25" s="117"/>
      <c r="G25" s="117"/>
      <c r="H25" s="117"/>
    </row>
    <row r="26" spans="1:8" ht="26.25" customHeight="1" x14ac:dyDescent="0.4">
      <c r="A26" s="123" t="s">
        <v>13</v>
      </c>
      <c r="B26" s="315" t="s">
        <v>14</v>
      </c>
      <c r="C26" s="315"/>
      <c r="D26" s="117"/>
      <c r="E26" s="117"/>
      <c r="F26" s="117"/>
      <c r="G26" s="117"/>
      <c r="H26" s="117"/>
    </row>
    <row r="27" spans="1:8" ht="26.25" customHeight="1" x14ac:dyDescent="0.4">
      <c r="A27" s="124" t="s">
        <v>15</v>
      </c>
      <c r="B27" s="316"/>
      <c r="C27" s="316"/>
      <c r="D27" s="117"/>
      <c r="E27" s="117"/>
      <c r="F27" s="117"/>
      <c r="G27" s="117"/>
      <c r="H27" s="117"/>
    </row>
    <row r="28" spans="1:8" ht="27" customHeight="1" x14ac:dyDescent="0.4">
      <c r="A28" s="124" t="s">
        <v>16</v>
      </c>
      <c r="B28" s="125">
        <v>89.36</v>
      </c>
      <c r="C28" s="117"/>
      <c r="D28" s="117"/>
      <c r="E28" s="117"/>
      <c r="F28" s="117"/>
      <c r="G28" s="117"/>
      <c r="H28" s="117"/>
    </row>
    <row r="29" spans="1:8" ht="27" customHeight="1" x14ac:dyDescent="0.4">
      <c r="A29" s="124" t="s">
        <v>17</v>
      </c>
      <c r="B29" s="126"/>
      <c r="C29" s="317" t="s">
        <v>18</v>
      </c>
      <c r="D29" s="318"/>
      <c r="E29" s="318"/>
      <c r="F29" s="318"/>
      <c r="G29" s="318"/>
      <c r="H29" s="319"/>
    </row>
    <row r="30" spans="1:8" ht="19.5" customHeight="1" x14ac:dyDescent="0.3">
      <c r="A30" s="124" t="s">
        <v>19</v>
      </c>
      <c r="B30" s="127">
        <f>B28-B29</f>
        <v>89.36</v>
      </c>
      <c r="C30" s="128"/>
      <c r="D30" s="128"/>
      <c r="E30" s="128"/>
      <c r="F30" s="128"/>
      <c r="G30" s="128"/>
      <c r="H30" s="129"/>
    </row>
    <row r="31" spans="1:8" ht="27" customHeight="1" x14ac:dyDescent="0.4">
      <c r="A31" s="124" t="s">
        <v>20</v>
      </c>
      <c r="B31" s="130">
        <v>1</v>
      </c>
      <c r="C31" s="320" t="s">
        <v>21</v>
      </c>
      <c r="D31" s="321"/>
      <c r="E31" s="321"/>
      <c r="F31" s="321"/>
      <c r="G31" s="321"/>
      <c r="H31" s="322"/>
    </row>
    <row r="32" spans="1:8" ht="27" customHeight="1" x14ac:dyDescent="0.4">
      <c r="A32" s="124" t="s">
        <v>22</v>
      </c>
      <c r="B32" s="130">
        <v>1</v>
      </c>
      <c r="C32" s="320" t="s">
        <v>23</v>
      </c>
      <c r="D32" s="321"/>
      <c r="E32" s="321"/>
      <c r="F32" s="321"/>
      <c r="G32" s="321"/>
      <c r="H32" s="322"/>
    </row>
    <row r="33" spans="1:8" ht="18.75" customHeight="1" x14ac:dyDescent="0.3">
      <c r="A33" s="124"/>
      <c r="B33" s="131"/>
      <c r="C33" s="132"/>
      <c r="D33" s="132"/>
      <c r="E33" s="132"/>
      <c r="F33" s="132"/>
      <c r="G33" s="132"/>
      <c r="H33" s="132"/>
    </row>
    <row r="34" spans="1:8" ht="18.75" customHeight="1" x14ac:dyDescent="0.3">
      <c r="A34" s="124" t="s">
        <v>24</v>
      </c>
      <c r="B34" s="133">
        <f>B31/B32</f>
        <v>1</v>
      </c>
      <c r="C34" s="117" t="s">
        <v>25</v>
      </c>
      <c r="D34" s="117"/>
      <c r="E34" s="117"/>
      <c r="F34" s="117"/>
      <c r="G34" s="117"/>
      <c r="H34" s="134"/>
    </row>
    <row r="35" spans="1:8" ht="19.5" customHeight="1" x14ac:dyDescent="0.3">
      <c r="A35" s="124"/>
      <c r="B35" s="127"/>
      <c r="C35" s="134"/>
      <c r="D35" s="134"/>
      <c r="E35" s="134"/>
      <c r="F35" s="134"/>
      <c r="G35" s="117"/>
      <c r="H35" s="134"/>
    </row>
    <row r="36" spans="1:8" ht="27" customHeight="1" x14ac:dyDescent="0.4">
      <c r="A36" s="135" t="s">
        <v>26</v>
      </c>
      <c r="B36" s="136">
        <v>50</v>
      </c>
      <c r="C36" s="117"/>
      <c r="D36" s="323" t="s">
        <v>27</v>
      </c>
      <c r="E36" s="324"/>
      <c r="F36" s="323" t="s">
        <v>28</v>
      </c>
      <c r="G36" s="325"/>
      <c r="H36" s="134"/>
    </row>
    <row r="37" spans="1:8" ht="26.25" customHeight="1" x14ac:dyDescent="0.4">
      <c r="A37" s="137" t="s">
        <v>29</v>
      </c>
      <c r="B37" s="138">
        <v>1</v>
      </c>
      <c r="C37" s="139" t="s">
        <v>30</v>
      </c>
      <c r="D37" s="140" t="s">
        <v>31</v>
      </c>
      <c r="E37" s="141" t="s">
        <v>32</v>
      </c>
      <c r="F37" s="140" t="s">
        <v>31</v>
      </c>
      <c r="G37" s="142" t="s">
        <v>32</v>
      </c>
      <c r="H37" s="134"/>
    </row>
    <row r="38" spans="1:8" ht="26.25" customHeight="1" x14ac:dyDescent="0.4">
      <c r="A38" s="137" t="s">
        <v>33</v>
      </c>
      <c r="B38" s="138">
        <v>1</v>
      </c>
      <c r="C38" s="143">
        <v>1</v>
      </c>
      <c r="D38" s="144">
        <v>1441854</v>
      </c>
      <c r="E38" s="145">
        <f>IF(ISBLANK(D38),"-",$D$48/$D$45*D38)</f>
        <v>1544544.3711189663</v>
      </c>
      <c r="F38" s="144">
        <v>1585087</v>
      </c>
      <c r="G38" s="146">
        <f>IF(ISBLANK(F38),"-",$D$48/$F$45*F38)</f>
        <v>1555074.4772751175</v>
      </c>
      <c r="H38" s="134"/>
    </row>
    <row r="39" spans="1:8" ht="26.25" customHeight="1" x14ac:dyDescent="0.4">
      <c r="A39" s="137" t="s">
        <v>34</v>
      </c>
      <c r="B39" s="138">
        <v>1</v>
      </c>
      <c r="C39" s="147">
        <v>2</v>
      </c>
      <c r="D39" s="148">
        <v>1412921</v>
      </c>
      <c r="E39" s="149">
        <f>IF(ISBLANK(D39),"-",$D$48/$D$45*D39)</f>
        <v>1513550.7321724538</v>
      </c>
      <c r="F39" s="148">
        <v>1550813</v>
      </c>
      <c r="G39" s="150">
        <f>IF(ISBLANK(F39),"-",$D$48/$F$45*F39)</f>
        <v>1521449.4316882649</v>
      </c>
      <c r="H39" s="134"/>
    </row>
    <row r="40" spans="1:8" ht="26.25" customHeight="1" x14ac:dyDescent="0.4">
      <c r="A40" s="137" t="s">
        <v>35</v>
      </c>
      <c r="B40" s="138">
        <v>1</v>
      </c>
      <c r="C40" s="147">
        <v>3</v>
      </c>
      <c r="D40" s="148">
        <v>1420162</v>
      </c>
      <c r="E40" s="149">
        <f>IF(ISBLANK(D40),"-",$D$48/$D$45*D40)</f>
        <v>1521307.4438723016</v>
      </c>
      <c r="F40" s="148">
        <v>1608147</v>
      </c>
      <c r="G40" s="150">
        <f>IF(ISBLANK(F40),"-",$D$48/$F$45*F40)</f>
        <v>1577697.8521724981</v>
      </c>
      <c r="H40" s="117"/>
    </row>
    <row r="41" spans="1:8" ht="26.25" customHeight="1" x14ac:dyDescent="0.4">
      <c r="A41" s="137" t="s">
        <v>36</v>
      </c>
      <c r="B41" s="138">
        <v>1</v>
      </c>
      <c r="C41" s="151">
        <v>4</v>
      </c>
      <c r="D41" s="152"/>
      <c r="E41" s="153" t="str">
        <f>IF(ISBLANK(D41),"-",$D$48/$D$45*D41)</f>
        <v>-</v>
      </c>
      <c r="F41" s="152"/>
      <c r="G41" s="154" t="str">
        <f>IF(ISBLANK(F41),"-",$D$48/$F$45*F41)</f>
        <v>-</v>
      </c>
      <c r="H41" s="117"/>
    </row>
    <row r="42" spans="1:8" ht="27" customHeight="1" x14ac:dyDescent="0.4">
      <c r="A42" s="137" t="s">
        <v>37</v>
      </c>
      <c r="B42" s="138">
        <v>1</v>
      </c>
      <c r="C42" s="155" t="s">
        <v>38</v>
      </c>
      <c r="D42" s="156">
        <f>AVERAGE(D38:D41)</f>
        <v>1424979</v>
      </c>
      <c r="E42" s="157">
        <f>AVERAGE(E38:E41)</f>
        <v>1526467.5157212408</v>
      </c>
      <c r="F42" s="156">
        <f>AVERAGE(F38:F41)</f>
        <v>1581349</v>
      </c>
      <c r="G42" s="158">
        <f>AVERAGE(G38:G41)</f>
        <v>1551407.25371196</v>
      </c>
      <c r="H42" s="159"/>
    </row>
    <row r="43" spans="1:8" ht="26.25" customHeight="1" x14ac:dyDescent="0.4">
      <c r="A43" s="137" t="s">
        <v>39</v>
      </c>
      <c r="B43" s="138">
        <v>1</v>
      </c>
      <c r="C43" s="160" t="s">
        <v>40</v>
      </c>
      <c r="D43" s="161">
        <v>15.67</v>
      </c>
      <c r="E43" s="162"/>
      <c r="F43" s="161">
        <v>17.11</v>
      </c>
      <c r="G43" s="117"/>
      <c r="H43" s="159"/>
    </row>
    <row r="44" spans="1:8" ht="26.25" customHeight="1" x14ac:dyDescent="0.4">
      <c r="A44" s="137" t="s">
        <v>41</v>
      </c>
      <c r="B44" s="138">
        <v>1</v>
      </c>
      <c r="C44" s="163" t="s">
        <v>42</v>
      </c>
      <c r="D44" s="164">
        <f>D43*$B$34</f>
        <v>15.67</v>
      </c>
      <c r="E44" s="165"/>
      <c r="F44" s="164">
        <f>F43*$B$34</f>
        <v>17.11</v>
      </c>
      <c r="G44" s="117"/>
      <c r="H44" s="159"/>
    </row>
    <row r="45" spans="1:8" ht="19.5" customHeight="1" x14ac:dyDescent="0.3">
      <c r="A45" s="137" t="s">
        <v>43</v>
      </c>
      <c r="B45" s="166">
        <f>(B44/B43)*(B42/B41)*(B40/B39)*(B38/B37)*B36</f>
        <v>50</v>
      </c>
      <c r="C45" s="163" t="s">
        <v>44</v>
      </c>
      <c r="D45" s="167">
        <f>D44*$B$30/100</f>
        <v>14.002711999999999</v>
      </c>
      <c r="E45" s="168"/>
      <c r="F45" s="167">
        <f>F44*$B$30/100</f>
        <v>15.289496</v>
      </c>
      <c r="G45" s="117"/>
      <c r="H45" s="159"/>
    </row>
    <row r="46" spans="1:8" ht="19.5" customHeight="1" x14ac:dyDescent="0.3">
      <c r="A46" s="307" t="s">
        <v>45</v>
      </c>
      <c r="B46" s="308"/>
      <c r="C46" s="163" t="s">
        <v>46</v>
      </c>
      <c r="D46" s="164">
        <f>D45/$B$45</f>
        <v>0.28005423999999995</v>
      </c>
      <c r="E46" s="168"/>
      <c r="F46" s="169">
        <f>F45/$B$45</f>
        <v>0.30578991999999999</v>
      </c>
      <c r="G46" s="117"/>
      <c r="H46" s="159"/>
    </row>
    <row r="47" spans="1:8" ht="27" customHeight="1" x14ac:dyDescent="0.4">
      <c r="A47" s="309"/>
      <c r="B47" s="310"/>
      <c r="C47" s="170" t="s">
        <v>47</v>
      </c>
      <c r="D47" s="171">
        <v>0.3</v>
      </c>
      <c r="E47" s="117"/>
      <c r="F47" s="172"/>
      <c r="G47" s="117"/>
      <c r="H47" s="159"/>
    </row>
    <row r="48" spans="1:8" ht="18.75" customHeight="1" x14ac:dyDescent="0.3">
      <c r="A48" s="117"/>
      <c r="B48" s="117"/>
      <c r="C48" s="173" t="s">
        <v>48</v>
      </c>
      <c r="D48" s="164">
        <f>D47*$B$45</f>
        <v>15</v>
      </c>
      <c r="E48" s="117"/>
      <c r="F48" s="172"/>
      <c r="G48" s="117"/>
      <c r="H48" s="159"/>
    </row>
    <row r="49" spans="1:8" ht="19.5" customHeight="1" x14ac:dyDescent="0.3">
      <c r="A49" s="117"/>
      <c r="B49" s="117"/>
      <c r="C49" s="174" t="s">
        <v>49</v>
      </c>
      <c r="D49" s="175">
        <f>D48/B34</f>
        <v>15</v>
      </c>
      <c r="E49" s="117"/>
      <c r="F49" s="172"/>
      <c r="G49" s="117"/>
      <c r="H49" s="159"/>
    </row>
    <row r="50" spans="1:8" ht="18.75" customHeight="1" x14ac:dyDescent="0.3">
      <c r="A50" s="117"/>
      <c r="B50" s="117"/>
      <c r="C50" s="135" t="s">
        <v>50</v>
      </c>
      <c r="D50" s="176">
        <f>AVERAGE(E38:E41,G38:G41)</f>
        <v>1538937.3847166004</v>
      </c>
      <c r="E50" s="117"/>
      <c r="F50" s="177"/>
      <c r="G50" s="117"/>
      <c r="H50" s="159"/>
    </row>
    <row r="51" spans="1:8" ht="18.75" customHeight="1" x14ac:dyDescent="0.3">
      <c r="A51" s="117"/>
      <c r="B51" s="117"/>
      <c r="C51" s="170" t="s">
        <v>51</v>
      </c>
      <c r="D51" s="178">
        <f>STDEV(E38:E41,G38:G41)/D50</f>
        <v>1.6062903774466869E-2</v>
      </c>
      <c r="E51" s="117"/>
      <c r="F51" s="177"/>
      <c r="G51" s="117"/>
      <c r="H51" s="159"/>
    </row>
    <row r="52" spans="1:8" ht="19.5" customHeight="1" x14ac:dyDescent="0.3">
      <c r="A52" s="117"/>
      <c r="B52" s="117"/>
      <c r="C52" s="179" t="s">
        <v>52</v>
      </c>
      <c r="D52" s="180">
        <f>COUNT(E38:E41,G38:G41)</f>
        <v>6</v>
      </c>
      <c r="E52" s="117"/>
      <c r="F52" s="177"/>
      <c r="G52" s="117"/>
      <c r="H52" s="117"/>
    </row>
    <row r="53" spans="1:8" ht="18.75" customHeight="1" x14ac:dyDescent="0.3">
      <c r="A53" s="117"/>
      <c r="B53" s="117"/>
      <c r="C53" s="117"/>
      <c r="D53" s="117"/>
      <c r="E53" s="117"/>
      <c r="F53" s="117"/>
      <c r="G53" s="117"/>
      <c r="H53" s="117"/>
    </row>
    <row r="54" spans="1:8" ht="18.75" customHeight="1" x14ac:dyDescent="0.3">
      <c r="A54" s="118" t="s">
        <v>12</v>
      </c>
      <c r="B54" s="181" t="s">
        <v>53</v>
      </c>
      <c r="C54" s="117"/>
      <c r="D54" s="117"/>
      <c r="E54" s="117"/>
      <c r="F54" s="117"/>
      <c r="G54" s="117"/>
      <c r="H54" s="117"/>
    </row>
    <row r="55" spans="1:8" ht="18.75" customHeight="1" x14ac:dyDescent="0.3">
      <c r="A55" s="117" t="s">
        <v>54</v>
      </c>
      <c r="B55" s="182" t="str">
        <f>B21</f>
        <v>Sulbactam Sodium USP eq. to Anhydrous Sulbactam 0.5G &amp; Ampicillin Sodium USP eq. to Anhydrous Ampicillin 1G</v>
      </c>
      <c r="C55" s="117"/>
      <c r="D55" s="117"/>
      <c r="E55" s="117"/>
      <c r="F55" s="117"/>
      <c r="G55" s="117"/>
      <c r="H55" s="117"/>
    </row>
    <row r="56" spans="1:8" ht="26.25" customHeight="1" x14ac:dyDescent="0.4">
      <c r="A56" s="183" t="s">
        <v>55</v>
      </c>
      <c r="B56" s="184">
        <v>500</v>
      </c>
      <c r="C56" s="117" t="s">
        <v>98</v>
      </c>
      <c r="D56" s="117"/>
      <c r="E56" s="117"/>
      <c r="F56" s="117"/>
      <c r="G56" s="117"/>
      <c r="H56" s="185"/>
    </row>
    <row r="57" spans="1:8" ht="18.75" customHeight="1" x14ac:dyDescent="0.3">
      <c r="A57" s="182" t="s">
        <v>56</v>
      </c>
      <c r="B57" s="186">
        <f>Uniformity!D43</f>
        <v>1632.268</v>
      </c>
      <c r="C57" s="117"/>
      <c r="D57" s="117"/>
      <c r="E57" s="117"/>
      <c r="F57" s="117"/>
      <c r="G57" s="117"/>
      <c r="H57" s="185"/>
    </row>
    <row r="58" spans="1:8" ht="19.5" customHeight="1" x14ac:dyDescent="0.3">
      <c r="A58" s="117"/>
      <c r="B58" s="117"/>
      <c r="C58" s="117"/>
      <c r="D58" s="117"/>
      <c r="E58" s="117"/>
      <c r="F58" s="117"/>
      <c r="G58" s="117"/>
      <c r="H58" s="185"/>
    </row>
    <row r="59" spans="1:8" ht="27" customHeight="1" x14ac:dyDescent="0.4">
      <c r="A59" s="135" t="s">
        <v>57</v>
      </c>
      <c r="B59" s="136">
        <v>100</v>
      </c>
      <c r="C59" s="117"/>
      <c r="D59" s="187" t="s">
        <v>58</v>
      </c>
      <c r="E59" s="188" t="s">
        <v>30</v>
      </c>
      <c r="F59" s="188" t="s">
        <v>31</v>
      </c>
      <c r="G59" s="188" t="s">
        <v>59</v>
      </c>
      <c r="H59" s="139" t="s">
        <v>60</v>
      </c>
    </row>
    <row r="60" spans="1:8" ht="26.25" customHeight="1" x14ac:dyDescent="0.4">
      <c r="A60" s="137" t="s">
        <v>61</v>
      </c>
      <c r="B60" s="138">
        <v>5</v>
      </c>
      <c r="C60" s="300" t="s">
        <v>62</v>
      </c>
      <c r="D60" s="303">
        <v>390.53</v>
      </c>
      <c r="E60" s="189">
        <v>1</v>
      </c>
      <c r="F60" s="190"/>
      <c r="G60" s="191" t="str">
        <f>IF(ISBLANK(F60),"-",(F60/$D$50*$D$47*$B$68)*($B$57/$D$60))</f>
        <v>-</v>
      </c>
      <c r="H60" s="192" t="str">
        <f t="shared" ref="H60:H71" si="0">IF(ISBLANK(F60),"-",G60/$B$56)</f>
        <v>-</v>
      </c>
    </row>
    <row r="61" spans="1:8" ht="26.25" customHeight="1" x14ac:dyDescent="0.4">
      <c r="A61" s="137" t="s">
        <v>63</v>
      </c>
      <c r="B61" s="138">
        <v>20</v>
      </c>
      <c r="C61" s="301"/>
      <c r="D61" s="304"/>
      <c r="E61" s="193">
        <v>2</v>
      </c>
      <c r="F61" s="148"/>
      <c r="G61" s="194" t="str">
        <f>IF(ISBLANK(F61),"-",(F61/$D$50*$D$47*$B$68)*($B$57/$D$60))</f>
        <v>-</v>
      </c>
      <c r="H61" s="195" t="str">
        <f t="shared" si="0"/>
        <v>-</v>
      </c>
    </row>
    <row r="62" spans="1:8" ht="26.25" customHeight="1" x14ac:dyDescent="0.4">
      <c r="A62" s="137" t="s">
        <v>64</v>
      </c>
      <c r="B62" s="138">
        <v>1</v>
      </c>
      <c r="C62" s="301"/>
      <c r="D62" s="304"/>
      <c r="E62" s="193">
        <v>3</v>
      </c>
      <c r="F62" s="148"/>
      <c r="G62" s="194" t="str">
        <f>IF(ISBLANK(F62),"-",(F62/$D$50*$D$47*$B$68)*($B$57/$D$60))</f>
        <v>-</v>
      </c>
      <c r="H62" s="195" t="str">
        <f t="shared" si="0"/>
        <v>-</v>
      </c>
    </row>
    <row r="63" spans="1:8" ht="27" customHeight="1" x14ac:dyDescent="0.4">
      <c r="A63" s="137" t="s">
        <v>65</v>
      </c>
      <c r="B63" s="138">
        <v>1</v>
      </c>
      <c r="C63" s="302"/>
      <c r="D63" s="305"/>
      <c r="E63" s="196">
        <v>4</v>
      </c>
      <c r="F63" s="197"/>
      <c r="G63" s="194" t="str">
        <f>IF(ISBLANK(F63),"-",(F63/$D$50*$D$47*$B$68)*($B$57/$D$60))</f>
        <v>-</v>
      </c>
      <c r="H63" s="195" t="str">
        <f t="shared" si="0"/>
        <v>-</v>
      </c>
    </row>
    <row r="64" spans="1:8" ht="26.25" customHeight="1" x14ac:dyDescent="0.4">
      <c r="A64" s="137" t="s">
        <v>66</v>
      </c>
      <c r="B64" s="138">
        <v>1</v>
      </c>
      <c r="C64" s="300" t="s">
        <v>67</v>
      </c>
      <c r="D64" s="303">
        <v>392.54</v>
      </c>
      <c r="E64" s="189">
        <v>1</v>
      </c>
      <c r="F64" s="190">
        <v>1432458</v>
      </c>
      <c r="G64" s="198">
        <f>IF(ISBLANK(F64),"-",(F64/$D$50*$D$47*$B$68)*($B$57/$D$64))</f>
        <v>464.46152281737847</v>
      </c>
      <c r="H64" s="199">
        <f t="shared" si="0"/>
        <v>0.92892304563475692</v>
      </c>
    </row>
    <row r="65" spans="1:8" ht="26.25" customHeight="1" x14ac:dyDescent="0.4">
      <c r="A65" s="137" t="s">
        <v>68</v>
      </c>
      <c r="B65" s="138">
        <v>1</v>
      </c>
      <c r="C65" s="301"/>
      <c r="D65" s="304"/>
      <c r="E65" s="193">
        <v>2</v>
      </c>
      <c r="F65" s="148">
        <v>1430586</v>
      </c>
      <c r="G65" s="200">
        <f>IF(ISBLANK(F65),"-",(F65/$D$50*$D$47*$B$68)*($B$57/$D$64))</f>
        <v>463.85454378503385</v>
      </c>
      <c r="H65" s="201">
        <f t="shared" si="0"/>
        <v>0.92770908757006776</v>
      </c>
    </row>
    <row r="66" spans="1:8" ht="26.25" customHeight="1" x14ac:dyDescent="0.4">
      <c r="A66" s="137" t="s">
        <v>69</v>
      </c>
      <c r="B66" s="138">
        <v>1</v>
      </c>
      <c r="C66" s="301"/>
      <c r="D66" s="304"/>
      <c r="E66" s="193">
        <v>3</v>
      </c>
      <c r="F66" s="148">
        <v>1450641</v>
      </c>
      <c r="G66" s="200">
        <f>IF(ISBLANK(F66),"-",(F66/$D$50*$D$47*$B$68)*($B$57/$D$64))</f>
        <v>470.35719575814761</v>
      </c>
      <c r="H66" s="201">
        <f t="shared" si="0"/>
        <v>0.94071439151629521</v>
      </c>
    </row>
    <row r="67" spans="1:8" ht="27" customHeight="1" x14ac:dyDescent="0.4">
      <c r="A67" s="137" t="s">
        <v>70</v>
      </c>
      <c r="B67" s="138">
        <v>1</v>
      </c>
      <c r="C67" s="302"/>
      <c r="D67" s="305"/>
      <c r="E67" s="196">
        <v>4</v>
      </c>
      <c r="F67" s="197"/>
      <c r="G67" s="202" t="str">
        <f>IF(ISBLANK(F67),"-",(F67/$D$50*$D$47*$B$68)*($B$57/$D$64))</f>
        <v>-</v>
      </c>
      <c r="H67" s="203" t="str">
        <f t="shared" si="0"/>
        <v>-</v>
      </c>
    </row>
    <row r="68" spans="1:8" ht="26.25" customHeight="1" x14ac:dyDescent="0.4">
      <c r="A68" s="137" t="s">
        <v>71</v>
      </c>
      <c r="B68" s="204">
        <f>(B67/B66)*(B65/B64)*(B63/B62)*(B61/B60)*B59</f>
        <v>400</v>
      </c>
      <c r="C68" s="300" t="s">
        <v>72</v>
      </c>
      <c r="D68" s="303">
        <v>392.11</v>
      </c>
      <c r="E68" s="189">
        <v>1</v>
      </c>
      <c r="F68" s="190">
        <v>1490290</v>
      </c>
      <c r="G68" s="198">
        <f>IF(ISBLANK(F68),"-",(F68/$D$50*$D$47*$B$68)*($B$57/$D$68))</f>
        <v>483.74293103816694</v>
      </c>
      <c r="H68" s="195">
        <f t="shared" si="0"/>
        <v>0.96748586207633391</v>
      </c>
    </row>
    <row r="69" spans="1:8" ht="27" customHeight="1" x14ac:dyDescent="0.4">
      <c r="A69" s="179" t="s">
        <v>73</v>
      </c>
      <c r="B69" s="205">
        <f>(D47*B68)/B56*B57</f>
        <v>391.74432000000002</v>
      </c>
      <c r="C69" s="301"/>
      <c r="D69" s="304"/>
      <c r="E69" s="193">
        <v>2</v>
      </c>
      <c r="F69" s="148">
        <v>1457401</v>
      </c>
      <c r="G69" s="200">
        <f>IF(ISBLANK(F69),"-",(F69/$D$50*$D$47*$B$68)*($B$57/$D$68))</f>
        <v>473.0672764615984</v>
      </c>
      <c r="H69" s="195">
        <f t="shared" si="0"/>
        <v>0.94613455292319681</v>
      </c>
    </row>
    <row r="70" spans="1:8" ht="26.25" customHeight="1" x14ac:dyDescent="0.4">
      <c r="A70" s="307" t="s">
        <v>45</v>
      </c>
      <c r="B70" s="308"/>
      <c r="C70" s="301"/>
      <c r="D70" s="304"/>
      <c r="E70" s="193">
        <v>3</v>
      </c>
      <c r="F70" s="148">
        <v>1474624</v>
      </c>
      <c r="G70" s="200">
        <f>IF(ISBLANK(F70),"-",(F70/$D$50*$D$47*$B$68)*($B$57/$D$68))</f>
        <v>478.65780213195137</v>
      </c>
      <c r="H70" s="195">
        <f t="shared" si="0"/>
        <v>0.95731560426390272</v>
      </c>
    </row>
    <row r="71" spans="1:8" ht="27" customHeight="1" x14ac:dyDescent="0.4">
      <c r="A71" s="309"/>
      <c r="B71" s="310"/>
      <c r="C71" s="306"/>
      <c r="D71" s="305"/>
      <c r="E71" s="196">
        <v>4</v>
      </c>
      <c r="F71" s="197"/>
      <c r="G71" s="202" t="str">
        <f>IF(ISBLANK(F71),"-",(F71/$D$50*$D$47*$B$68)*($B$57/$D$68))</f>
        <v>-</v>
      </c>
      <c r="H71" s="206" t="str">
        <f t="shared" si="0"/>
        <v>-</v>
      </c>
    </row>
    <row r="72" spans="1:8" ht="26.25" customHeight="1" x14ac:dyDescent="0.4">
      <c r="A72" s="207"/>
      <c r="B72" s="207"/>
      <c r="C72" s="207"/>
      <c r="D72" s="207"/>
      <c r="E72" s="207"/>
      <c r="F72" s="208"/>
      <c r="G72" s="209" t="s">
        <v>38</v>
      </c>
      <c r="H72" s="210">
        <f>AVERAGE(H60:H71)</f>
        <v>0.9447137573307588</v>
      </c>
    </row>
    <row r="73" spans="1:8" ht="26.25" customHeight="1" x14ac:dyDescent="0.4">
      <c r="A73" s="117"/>
      <c r="B73" s="117"/>
      <c r="C73" s="207"/>
      <c r="D73" s="207"/>
      <c r="E73" s="207"/>
      <c r="F73" s="208"/>
      <c r="G73" s="211" t="s">
        <v>51</v>
      </c>
      <c r="H73" s="212">
        <f>STDEV(H60:H71)/H72</f>
        <v>1.6628525069491102E-2</v>
      </c>
    </row>
    <row r="74" spans="1:8" ht="27" customHeight="1" x14ac:dyDescent="0.4">
      <c r="A74" s="207"/>
      <c r="B74" s="207"/>
      <c r="C74" s="208"/>
      <c r="D74" s="208"/>
      <c r="E74" s="213"/>
      <c r="F74" s="208"/>
      <c r="G74" s="214" t="s">
        <v>52</v>
      </c>
      <c r="H74" s="215">
        <f>COUNT(H60:H71)</f>
        <v>6</v>
      </c>
    </row>
    <row r="75" spans="1:8" ht="18.75" customHeight="1" x14ac:dyDescent="0.3">
      <c r="A75" s="216"/>
      <c r="B75" s="216"/>
      <c r="C75" s="165"/>
      <c r="D75" s="165"/>
      <c r="E75" s="168"/>
      <c r="F75" s="165"/>
      <c r="G75" s="217"/>
      <c r="H75" s="218"/>
    </row>
    <row r="76" spans="1:8" ht="26.25" customHeight="1" x14ac:dyDescent="0.4">
      <c r="A76" s="123" t="s">
        <v>74</v>
      </c>
      <c r="B76" s="219" t="s">
        <v>75</v>
      </c>
      <c r="C76" s="311" t="str">
        <f>B20</f>
        <v>Sulbactam Sodium USP &amp; Ampicillin Sodium USP</v>
      </c>
      <c r="D76" s="311"/>
      <c r="E76" s="220" t="s">
        <v>76</v>
      </c>
      <c r="F76" s="220"/>
      <c r="G76" s="221">
        <f>H72</f>
        <v>0.9447137573307588</v>
      </c>
      <c r="H76" s="218"/>
    </row>
    <row r="77" spans="1:8" ht="19.5" customHeight="1" x14ac:dyDescent="0.3">
      <c r="A77" s="222"/>
      <c r="B77" s="222"/>
      <c r="C77" s="223"/>
      <c r="D77" s="223"/>
      <c r="E77" s="223"/>
      <c r="F77" s="223"/>
      <c r="G77" s="223"/>
      <c r="H77" s="223"/>
    </row>
    <row r="78" spans="1:8" ht="18.75" customHeight="1" x14ac:dyDescent="0.3">
      <c r="A78" s="117"/>
      <c r="B78" s="299" t="s">
        <v>77</v>
      </c>
      <c r="C78" s="299"/>
      <c r="D78" s="117"/>
      <c r="E78" s="224" t="s">
        <v>78</v>
      </c>
      <c r="F78" s="225"/>
      <c r="G78" s="299" t="s">
        <v>79</v>
      </c>
      <c r="H78" s="299"/>
    </row>
    <row r="79" spans="1:8" ht="18.75" customHeight="1" x14ac:dyDescent="0.3">
      <c r="A79" s="226" t="s">
        <v>80</v>
      </c>
      <c r="B79" s="227" t="s">
        <v>93</v>
      </c>
      <c r="C79" s="227"/>
      <c r="D79" s="117"/>
      <c r="E79" s="228" t="s">
        <v>94</v>
      </c>
      <c r="F79" s="229"/>
      <c r="G79" s="230"/>
      <c r="H79" s="230"/>
    </row>
    <row r="80" spans="1:8" ht="18.75" customHeight="1" x14ac:dyDescent="0.3">
      <c r="A80" s="226" t="s">
        <v>81</v>
      </c>
      <c r="B80" s="231"/>
      <c r="C80" s="231"/>
      <c r="D80" s="117"/>
      <c r="E80" s="232"/>
      <c r="F80" s="229"/>
      <c r="G80" s="233"/>
      <c r="H80" s="233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21" priority="1" operator="greaterThan">
      <formula>0.02</formula>
    </cfRule>
  </conditionalFormatting>
  <conditionalFormatting sqref="H73">
    <cfRule type="cellIs" dxfId="20" priority="2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7" workbookViewId="0">
      <selection activeCell="G17" sqref="G17"/>
    </sheetView>
  </sheetViews>
  <sheetFormatPr defaultColWidth="9.140625" defaultRowHeight="26.25" x14ac:dyDescent="0.4"/>
  <cols>
    <col min="1" max="1" width="13.140625" style="23" customWidth="1"/>
    <col min="2" max="2" width="17.85546875" style="3" customWidth="1"/>
    <col min="3" max="3" width="18.85546875" style="23" customWidth="1"/>
    <col min="4" max="4" width="19.7109375" style="24" customWidth="1"/>
    <col min="5" max="5" width="18.42578125" style="2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8.75" x14ac:dyDescent="0.3">
      <c r="A1" s="249"/>
      <c r="B1" s="250"/>
      <c r="C1" s="249"/>
      <c r="D1" s="251"/>
      <c r="E1" s="252"/>
      <c r="F1" s="250"/>
      <c r="G1" s="252"/>
      <c r="H1" s="234"/>
      <c r="I1" s="235"/>
      <c r="J1" s="234"/>
      <c r="K1" s="243"/>
      <c r="L1" s="234"/>
      <c r="M1" s="235"/>
      <c r="N1" s="234"/>
      <c r="O1" s="235"/>
    </row>
    <row r="2" spans="1:15" ht="18.75" x14ac:dyDescent="0.3">
      <c r="A2" s="249"/>
      <c r="B2" s="250"/>
      <c r="C2" s="249"/>
      <c r="D2" s="251"/>
      <c r="E2" s="253"/>
      <c r="F2" s="250"/>
      <c r="G2" s="253"/>
      <c r="H2" s="236"/>
      <c r="I2" s="235"/>
      <c r="J2" s="236"/>
      <c r="K2" s="243"/>
      <c r="L2" s="236"/>
      <c r="M2" s="243"/>
      <c r="N2" s="236"/>
      <c r="O2" s="243"/>
    </row>
    <row r="3" spans="1:15" ht="18.75" x14ac:dyDescent="0.3">
      <c r="A3" s="249"/>
      <c r="B3" s="250"/>
      <c r="C3" s="249"/>
      <c r="D3" s="251"/>
      <c r="E3" s="253"/>
      <c r="F3" s="250"/>
      <c r="G3" s="253"/>
      <c r="H3" s="236"/>
      <c r="I3" s="235"/>
      <c r="J3" s="236"/>
      <c r="K3" s="243"/>
      <c r="L3" s="236"/>
      <c r="M3" s="243"/>
      <c r="N3" s="236"/>
      <c r="O3" s="243"/>
    </row>
    <row r="4" spans="1:15" ht="18.75" x14ac:dyDescent="0.3">
      <c r="A4" s="249"/>
      <c r="B4" s="250"/>
      <c r="C4" s="249"/>
      <c r="D4" s="251"/>
      <c r="E4" s="253"/>
      <c r="F4" s="250"/>
      <c r="G4" s="253"/>
      <c r="H4" s="236"/>
      <c r="I4" s="235"/>
      <c r="J4" s="236"/>
      <c r="K4" s="243"/>
      <c r="L4" s="236"/>
      <c r="M4" s="243"/>
      <c r="N4" s="236"/>
      <c r="O4" s="243"/>
    </row>
    <row r="5" spans="1:15" ht="18.75" x14ac:dyDescent="0.3">
      <c r="A5" s="249"/>
      <c r="B5" s="250"/>
      <c r="C5" s="249"/>
      <c r="D5" s="251"/>
      <c r="E5" s="253"/>
      <c r="F5" s="250"/>
      <c r="G5" s="253"/>
      <c r="H5" s="236"/>
      <c r="I5" s="235"/>
      <c r="J5" s="236"/>
      <c r="K5" s="243"/>
      <c r="L5" s="236"/>
      <c r="M5" s="243"/>
      <c r="N5" s="236"/>
      <c r="O5" s="243"/>
    </row>
    <row r="6" spans="1:15" ht="18.75" x14ac:dyDescent="0.3">
      <c r="A6" s="249"/>
      <c r="B6" s="250"/>
      <c r="C6" s="249"/>
      <c r="D6" s="251"/>
      <c r="E6" s="253"/>
      <c r="F6" s="250"/>
      <c r="G6" s="253"/>
      <c r="H6" s="236"/>
      <c r="I6" s="235"/>
      <c r="J6" s="236"/>
      <c r="K6" s="243"/>
      <c r="L6" s="236"/>
      <c r="M6" s="243"/>
      <c r="N6" s="236"/>
      <c r="O6" s="243"/>
    </row>
    <row r="7" spans="1:15" ht="18.75" x14ac:dyDescent="0.3">
      <c r="A7" s="249"/>
      <c r="B7" s="250"/>
      <c r="C7" s="249"/>
      <c r="D7" s="251"/>
      <c r="E7" s="253"/>
      <c r="F7" s="250"/>
      <c r="G7" s="253"/>
      <c r="H7" s="236"/>
      <c r="I7" s="235"/>
      <c r="J7" s="236"/>
      <c r="K7" s="243"/>
      <c r="L7" s="236"/>
      <c r="M7" s="243"/>
      <c r="N7" s="236"/>
      <c r="O7" s="243"/>
    </row>
    <row r="8" spans="1:15" ht="19.5" customHeight="1" x14ac:dyDescent="0.3">
      <c r="A8" s="328" t="s">
        <v>0</v>
      </c>
      <c r="B8" s="328"/>
      <c r="C8" s="328"/>
      <c r="D8" s="328"/>
      <c r="E8" s="328"/>
      <c r="F8" s="328"/>
      <c r="G8" s="328"/>
      <c r="H8" s="236"/>
      <c r="I8" s="235"/>
      <c r="J8" s="236"/>
      <c r="K8" s="243"/>
      <c r="L8" s="236"/>
      <c r="M8" s="243"/>
      <c r="N8" s="236"/>
      <c r="O8" s="243"/>
    </row>
    <row r="9" spans="1:15" ht="19.5" customHeight="1" x14ac:dyDescent="0.3">
      <c r="A9" s="254"/>
      <c r="B9" s="254"/>
      <c r="C9" s="254"/>
      <c r="D9" s="254"/>
      <c r="E9" s="254"/>
      <c r="F9" s="254"/>
      <c r="G9" s="254"/>
      <c r="H9" s="236"/>
      <c r="I9" s="235"/>
      <c r="J9" s="236"/>
      <c r="K9" s="243"/>
      <c r="L9" s="236"/>
      <c r="M9" s="243"/>
      <c r="N9" s="236"/>
      <c r="O9" s="243"/>
    </row>
    <row r="10" spans="1:15" ht="16.5" customHeight="1" x14ac:dyDescent="0.3">
      <c r="A10" s="329" t="s">
        <v>82</v>
      </c>
      <c r="B10" s="329"/>
      <c r="C10" s="329"/>
      <c r="D10" s="329"/>
      <c r="E10" s="329"/>
      <c r="F10" s="329"/>
      <c r="G10" s="329"/>
      <c r="H10" s="236"/>
      <c r="I10" s="235"/>
      <c r="J10" s="236"/>
      <c r="K10" s="243"/>
      <c r="L10" s="236"/>
      <c r="M10" s="243"/>
      <c r="N10" s="236"/>
      <c r="O10" s="243"/>
    </row>
    <row r="11" spans="1:15" ht="15" customHeight="1" x14ac:dyDescent="0.3">
      <c r="A11" s="326" t="s">
        <v>2</v>
      </c>
      <c r="B11" s="326"/>
      <c r="C11" s="255" t="s">
        <v>3</v>
      </c>
      <c r="E11" s="236"/>
      <c r="F11" s="235"/>
      <c r="G11" s="236"/>
      <c r="H11" s="236"/>
      <c r="I11" s="235"/>
      <c r="J11" s="236"/>
      <c r="K11" s="243"/>
      <c r="L11" s="236"/>
      <c r="M11" s="243"/>
      <c r="N11" s="236"/>
      <c r="O11" s="243"/>
    </row>
    <row r="12" spans="1:15" ht="15" customHeight="1" x14ac:dyDescent="0.3">
      <c r="A12" s="326" t="s">
        <v>4</v>
      </c>
      <c r="B12" s="326"/>
      <c r="C12" s="255" t="s">
        <v>5</v>
      </c>
      <c r="E12" s="236"/>
      <c r="F12" s="235"/>
      <c r="G12" s="236"/>
      <c r="H12" s="236"/>
      <c r="I12" s="235"/>
      <c r="J12" s="236"/>
      <c r="K12" s="243"/>
      <c r="L12" s="236"/>
      <c r="M12" s="243"/>
      <c r="N12" s="236"/>
      <c r="O12" s="243"/>
    </row>
    <row r="13" spans="1:15" ht="15" customHeight="1" x14ac:dyDescent="0.3">
      <c r="A13" s="326" t="s">
        <v>6</v>
      </c>
      <c r="B13" s="326"/>
      <c r="C13" s="255" t="s">
        <v>7</v>
      </c>
      <c r="E13" s="236"/>
      <c r="F13" s="235"/>
      <c r="G13" s="236"/>
      <c r="H13" s="236"/>
      <c r="I13" s="235"/>
      <c r="J13" s="236"/>
      <c r="K13" s="243"/>
      <c r="L13" s="236"/>
      <c r="M13" s="243"/>
      <c r="N13" s="236"/>
      <c r="O13" s="243"/>
    </row>
    <row r="14" spans="1:15" ht="15" customHeight="1" x14ac:dyDescent="0.3">
      <c r="A14" s="326" t="s">
        <v>8</v>
      </c>
      <c r="B14" s="326"/>
      <c r="C14" s="327" t="s">
        <v>9</v>
      </c>
      <c r="D14" s="327"/>
      <c r="E14" s="327"/>
      <c r="F14" s="327"/>
      <c r="G14" s="327"/>
      <c r="H14" s="236"/>
      <c r="I14" s="235"/>
      <c r="J14" s="236"/>
      <c r="K14" s="243"/>
      <c r="L14" s="236"/>
      <c r="M14" s="243"/>
      <c r="N14" s="236"/>
      <c r="O14" s="243"/>
    </row>
    <row r="15" spans="1:15" ht="15" customHeight="1" x14ac:dyDescent="0.3">
      <c r="A15" s="326" t="s">
        <v>10</v>
      </c>
      <c r="B15" s="326"/>
      <c r="C15" s="256">
        <v>42108</v>
      </c>
      <c r="D15" s="255"/>
      <c r="E15" s="236"/>
      <c r="F15" s="235"/>
      <c r="G15" s="236"/>
      <c r="H15" s="236"/>
      <c r="I15" s="235"/>
      <c r="J15" s="236"/>
      <c r="K15" s="243"/>
      <c r="L15" s="236"/>
      <c r="M15" s="243"/>
      <c r="N15" s="236"/>
      <c r="O15" s="243"/>
    </row>
    <row r="16" spans="1:15" ht="15" customHeight="1" x14ac:dyDescent="0.3">
      <c r="A16" s="326" t="s">
        <v>11</v>
      </c>
      <c r="B16" s="326"/>
      <c r="C16" s="256" t="s">
        <v>83</v>
      </c>
      <c r="D16" s="255"/>
      <c r="E16" s="236"/>
      <c r="F16" s="235"/>
      <c r="G16" s="236"/>
      <c r="H16" s="236"/>
      <c r="I16" s="235"/>
      <c r="J16" s="236"/>
      <c r="K16" s="243"/>
      <c r="L16" s="236"/>
      <c r="M16" s="243"/>
      <c r="N16" s="236"/>
      <c r="O16" s="243"/>
    </row>
    <row r="17" spans="1:15" x14ac:dyDescent="0.4">
      <c r="A17" s="338"/>
      <c r="B17" s="255"/>
      <c r="C17" s="338"/>
      <c r="D17" s="255"/>
      <c r="E17" s="236"/>
      <c r="F17" s="235"/>
      <c r="G17" s="236"/>
      <c r="H17" s="236"/>
      <c r="I17" s="235"/>
      <c r="J17" s="236"/>
      <c r="K17" s="243"/>
      <c r="L17" s="236"/>
      <c r="M17" s="243"/>
      <c r="N17" s="236"/>
      <c r="O17" s="243"/>
    </row>
    <row r="18" spans="1:15" ht="15" customHeight="1" x14ac:dyDescent="0.3">
      <c r="A18" s="330" t="s">
        <v>12</v>
      </c>
      <c r="B18" s="330"/>
      <c r="C18" s="257" t="s">
        <v>84</v>
      </c>
      <c r="D18" s="255"/>
      <c r="E18" s="236"/>
      <c r="F18" s="235"/>
      <c r="G18" s="236"/>
      <c r="H18" s="236"/>
      <c r="I18" s="235"/>
      <c r="J18" s="236"/>
      <c r="K18" s="243"/>
      <c r="L18" s="236"/>
      <c r="M18" s="243"/>
      <c r="N18" s="236"/>
      <c r="O18" s="243"/>
    </row>
    <row r="19" spans="1:15" ht="15.75" customHeight="1" thickBot="1" x14ac:dyDescent="0.45">
      <c r="A19" s="258"/>
      <c r="B19" s="255"/>
      <c r="C19" s="338"/>
      <c r="D19" s="255"/>
      <c r="E19" s="236"/>
      <c r="F19" s="235"/>
      <c r="G19" s="236"/>
      <c r="H19" s="236"/>
      <c r="I19" s="235"/>
      <c r="J19" s="236"/>
      <c r="K19" s="243"/>
      <c r="L19" s="236"/>
      <c r="M19" s="243"/>
      <c r="N19" s="236"/>
      <c r="O19" s="243"/>
    </row>
    <row r="20" spans="1:15" ht="15.75" customHeight="1" thickBot="1" x14ac:dyDescent="0.35">
      <c r="A20" s="259" t="s">
        <v>85</v>
      </c>
      <c r="B20" s="260" t="s">
        <v>86</v>
      </c>
      <c r="C20" s="345" t="s">
        <v>87</v>
      </c>
      <c r="D20" s="259" t="s">
        <v>88</v>
      </c>
      <c r="E20" s="261" t="s">
        <v>89</v>
      </c>
      <c r="G20" s="236"/>
      <c r="H20" s="244"/>
      <c r="I20" s="235"/>
      <c r="J20" s="236"/>
      <c r="K20" s="243"/>
      <c r="L20" s="244"/>
      <c r="M20" s="243"/>
      <c r="N20" s="244"/>
      <c r="O20" s="243"/>
    </row>
    <row r="21" spans="1:15" ht="18.75" x14ac:dyDescent="0.3">
      <c r="A21" s="262">
        <v>1</v>
      </c>
      <c r="B21" s="263">
        <v>32249.96</v>
      </c>
      <c r="C21" s="264">
        <v>30615.55</v>
      </c>
      <c r="D21" s="265">
        <f t="shared" ref="D21:D40" si="0">B21-C21</f>
        <v>1634.4099999999999</v>
      </c>
      <c r="E21" s="266">
        <f t="shared" ref="E21:E40" si="1">(D21-$D$43)/$D$43</f>
        <v>1.3122845022997603E-3</v>
      </c>
      <c r="G21" s="236"/>
      <c r="H21" s="244"/>
      <c r="I21" s="235"/>
      <c r="J21" s="236"/>
      <c r="K21" s="243"/>
      <c r="L21" s="244"/>
      <c r="M21" s="243"/>
      <c r="N21" s="244"/>
      <c r="O21" s="243"/>
    </row>
    <row r="22" spans="1:15" ht="18.75" x14ac:dyDescent="0.3">
      <c r="A22" s="267">
        <v>2</v>
      </c>
      <c r="B22" s="268">
        <v>32114.93</v>
      </c>
      <c r="C22" s="269">
        <v>30485.07</v>
      </c>
      <c r="D22" s="270">
        <f t="shared" si="0"/>
        <v>1629.8600000000006</v>
      </c>
      <c r="E22" s="266">
        <f t="shared" si="1"/>
        <v>-1.4752479372256559E-3</v>
      </c>
      <c r="G22" s="236"/>
      <c r="H22" s="244"/>
      <c r="I22" s="235"/>
      <c r="J22" s="236"/>
      <c r="K22" s="243"/>
      <c r="L22" s="244"/>
      <c r="M22" s="243"/>
      <c r="N22" s="244"/>
      <c r="O22" s="243"/>
    </row>
    <row r="23" spans="1:15" ht="18.75" x14ac:dyDescent="0.3">
      <c r="A23" s="267">
        <v>3</v>
      </c>
      <c r="B23" s="268">
        <v>32692.82</v>
      </c>
      <c r="C23" s="269">
        <v>31049.56</v>
      </c>
      <c r="D23" s="270">
        <f t="shared" si="0"/>
        <v>1643.2599999999984</v>
      </c>
      <c r="E23" s="266">
        <f t="shared" si="1"/>
        <v>6.7341882582997213E-3</v>
      </c>
      <c r="G23" s="236"/>
      <c r="H23" s="244"/>
      <c r="I23" s="235"/>
      <c r="J23" s="236"/>
      <c r="K23" s="243"/>
      <c r="L23" s="244"/>
      <c r="M23" s="243"/>
      <c r="N23" s="244"/>
      <c r="O23" s="243"/>
    </row>
    <row r="24" spans="1:15" ht="18.75" x14ac:dyDescent="0.3">
      <c r="A24" s="267">
        <v>4</v>
      </c>
      <c r="B24" s="268">
        <v>33772.29</v>
      </c>
      <c r="C24" s="269">
        <v>32143.22</v>
      </c>
      <c r="D24" s="270">
        <f t="shared" si="0"/>
        <v>1629.0699999999997</v>
      </c>
      <c r="E24" s="266">
        <f t="shared" si="1"/>
        <v>-1.9592370860669448E-3</v>
      </c>
      <c r="G24" s="236"/>
      <c r="H24" s="244"/>
      <c r="I24" s="235"/>
      <c r="J24" s="236"/>
      <c r="K24" s="243"/>
      <c r="L24" s="244"/>
      <c r="M24" s="243"/>
      <c r="N24" s="244"/>
      <c r="O24" s="243"/>
    </row>
    <row r="25" spans="1:15" ht="18.75" x14ac:dyDescent="0.3">
      <c r="A25" s="267">
        <v>5</v>
      </c>
      <c r="B25" s="268">
        <v>32802.269999999997</v>
      </c>
      <c r="C25" s="269">
        <v>31175.95</v>
      </c>
      <c r="D25" s="270">
        <f t="shared" si="0"/>
        <v>1626.3199999999961</v>
      </c>
      <c r="E25" s="266">
        <f t="shared" si="1"/>
        <v>-3.6440094396287606E-3</v>
      </c>
      <c r="G25" s="236"/>
      <c r="H25" s="244"/>
      <c r="I25" s="235"/>
      <c r="J25" s="236"/>
      <c r="K25" s="243"/>
      <c r="L25" s="244"/>
      <c r="M25" s="243"/>
      <c r="N25" s="244"/>
      <c r="O25" s="243"/>
    </row>
    <row r="26" spans="1:15" ht="18.75" x14ac:dyDescent="0.3">
      <c r="A26" s="267">
        <v>6</v>
      </c>
      <c r="B26" s="268">
        <v>33961.51</v>
      </c>
      <c r="C26" s="269">
        <v>32321.51</v>
      </c>
      <c r="D26" s="270">
        <f t="shared" si="0"/>
        <v>1640.0000000000036</v>
      </c>
      <c r="E26" s="266">
        <f t="shared" si="1"/>
        <v>4.7369672137195663E-3</v>
      </c>
      <c r="G26" s="236"/>
      <c r="H26" s="244"/>
      <c r="I26" s="235"/>
      <c r="J26" s="236"/>
      <c r="K26" s="243"/>
      <c r="L26" s="244"/>
      <c r="M26" s="243"/>
      <c r="N26" s="244"/>
      <c r="O26" s="243"/>
    </row>
    <row r="27" spans="1:15" ht="18.75" x14ac:dyDescent="0.3">
      <c r="A27" s="267">
        <v>7</v>
      </c>
      <c r="B27" s="268">
        <v>33035.57</v>
      </c>
      <c r="C27" s="269">
        <v>31411.77</v>
      </c>
      <c r="D27" s="270">
        <f t="shared" si="0"/>
        <v>1623.7999999999993</v>
      </c>
      <c r="E27" s="266">
        <f t="shared" si="1"/>
        <v>-5.1878735599795844E-3</v>
      </c>
      <c r="G27" s="236"/>
      <c r="H27" s="244"/>
      <c r="I27" s="235"/>
      <c r="J27" s="236"/>
      <c r="K27" s="243"/>
      <c r="L27" s="244"/>
      <c r="M27" s="243"/>
      <c r="N27" s="244"/>
      <c r="O27" s="243"/>
    </row>
    <row r="28" spans="1:15" ht="18.75" x14ac:dyDescent="0.3">
      <c r="A28" s="267">
        <v>8</v>
      </c>
      <c r="B28" s="268">
        <v>32522.9</v>
      </c>
      <c r="C28" s="269">
        <v>30892.98</v>
      </c>
      <c r="D28" s="270">
        <f t="shared" si="0"/>
        <v>1629.9200000000019</v>
      </c>
      <c r="E28" s="266">
        <f t="shared" si="1"/>
        <v>-1.4384892676926444E-3</v>
      </c>
      <c r="G28" s="236"/>
      <c r="H28" s="244"/>
      <c r="I28" s="235"/>
      <c r="J28" s="236"/>
      <c r="K28" s="243"/>
      <c r="L28" s="244"/>
      <c r="M28" s="243"/>
      <c r="N28" s="244"/>
      <c r="O28" s="243"/>
    </row>
    <row r="29" spans="1:15" ht="18.75" x14ac:dyDescent="0.3">
      <c r="A29" s="267">
        <v>9</v>
      </c>
      <c r="B29" s="268">
        <v>32855.86</v>
      </c>
      <c r="C29" s="269">
        <v>31164.81</v>
      </c>
      <c r="D29" s="270">
        <f t="shared" si="0"/>
        <v>1691.0499999999993</v>
      </c>
      <c r="E29" s="266">
        <f t="shared" si="1"/>
        <v>3.6012468540704862E-2</v>
      </c>
      <c r="G29" s="236"/>
      <c r="H29" s="244"/>
      <c r="I29" s="235"/>
      <c r="J29" s="236"/>
      <c r="K29" s="243"/>
      <c r="L29" s="244"/>
      <c r="M29" s="243"/>
      <c r="N29" s="244"/>
      <c r="O29" s="243"/>
    </row>
    <row r="30" spans="1:15" ht="18.75" x14ac:dyDescent="0.3">
      <c r="A30" s="267">
        <v>10</v>
      </c>
      <c r="B30" s="271">
        <v>32339.82</v>
      </c>
      <c r="C30" s="269">
        <v>30727.09</v>
      </c>
      <c r="D30" s="270">
        <f t="shared" si="0"/>
        <v>1612.7299999999996</v>
      </c>
      <c r="E30" s="266">
        <f t="shared" si="1"/>
        <v>-1.1969848088671999E-2</v>
      </c>
      <c r="G30" s="236"/>
      <c r="H30" s="244"/>
      <c r="I30" s="235"/>
      <c r="J30" s="236"/>
      <c r="K30" s="243"/>
      <c r="L30" s="244"/>
      <c r="M30" s="243"/>
      <c r="N30" s="244"/>
      <c r="O30" s="243"/>
    </row>
    <row r="31" spans="1:15" ht="18.75" x14ac:dyDescent="0.3">
      <c r="A31" s="267">
        <v>11</v>
      </c>
      <c r="B31" s="271">
        <v>32609.33</v>
      </c>
      <c r="C31" s="269">
        <v>30983.98</v>
      </c>
      <c r="D31" s="270">
        <f t="shared" si="0"/>
        <v>1625.3500000000022</v>
      </c>
      <c r="E31" s="266">
        <f t="shared" si="1"/>
        <v>-4.238274597062398E-3</v>
      </c>
      <c r="G31" s="237"/>
      <c r="H31" s="237"/>
      <c r="I31" s="237"/>
      <c r="J31" s="237"/>
      <c r="K31" s="243"/>
      <c r="L31" s="237"/>
      <c r="M31" s="238"/>
      <c r="N31" s="237"/>
      <c r="O31" s="238"/>
    </row>
    <row r="32" spans="1:15" ht="18.75" x14ac:dyDescent="0.3">
      <c r="A32" s="267">
        <v>12</v>
      </c>
      <c r="B32" s="271">
        <v>32985.51</v>
      </c>
      <c r="C32" s="269">
        <v>31352.12</v>
      </c>
      <c r="D32" s="270">
        <f t="shared" si="0"/>
        <v>1633.3900000000031</v>
      </c>
      <c r="E32" s="266">
        <f t="shared" si="1"/>
        <v>6.8738712025416581E-4</v>
      </c>
      <c r="G32" s="237"/>
      <c r="H32" s="237"/>
      <c r="I32" s="237"/>
      <c r="J32" s="237"/>
      <c r="K32" s="243"/>
      <c r="L32" s="237"/>
      <c r="M32" s="237"/>
      <c r="N32" s="237"/>
      <c r="O32" s="237"/>
    </row>
    <row r="33" spans="1:15" ht="18.75" x14ac:dyDescent="0.3">
      <c r="A33" s="267">
        <v>13</v>
      </c>
      <c r="B33" s="271">
        <v>32480.14</v>
      </c>
      <c r="C33" s="269">
        <v>30851.23</v>
      </c>
      <c r="D33" s="270">
        <f t="shared" si="0"/>
        <v>1628.9099999999999</v>
      </c>
      <c r="E33" s="266">
        <f t="shared" si="1"/>
        <v>-2.0572602048194136E-3</v>
      </c>
      <c r="G33" s="239"/>
      <c r="H33" s="239"/>
      <c r="I33" s="239"/>
      <c r="J33" s="239"/>
      <c r="K33" s="245"/>
      <c r="L33" s="239"/>
      <c r="M33" s="239"/>
      <c r="N33" s="240"/>
      <c r="O33" s="239"/>
    </row>
    <row r="34" spans="1:15" ht="18.75" x14ac:dyDescent="0.3">
      <c r="A34" s="267">
        <v>14</v>
      </c>
      <c r="B34" s="271">
        <v>33285.46</v>
      </c>
      <c r="C34" s="269">
        <v>31663.72</v>
      </c>
      <c r="D34" s="270">
        <f t="shared" si="0"/>
        <v>1621.739999999998</v>
      </c>
      <c r="E34" s="266">
        <f t="shared" si="1"/>
        <v>-6.4499212139195686E-3</v>
      </c>
      <c r="G34" s="241"/>
      <c r="H34" s="246"/>
      <c r="I34" s="246"/>
      <c r="J34" s="241"/>
      <c r="K34" s="247"/>
      <c r="L34" s="242"/>
      <c r="M34" s="246"/>
      <c r="N34" s="242"/>
      <c r="O34" s="246"/>
    </row>
    <row r="35" spans="1:15" ht="18.75" x14ac:dyDescent="0.3">
      <c r="A35" s="267">
        <v>15</v>
      </c>
      <c r="B35" s="271">
        <v>33366.25</v>
      </c>
      <c r="C35" s="269">
        <v>31729.82</v>
      </c>
      <c r="D35" s="270">
        <f t="shared" si="0"/>
        <v>1636.4300000000003</v>
      </c>
      <c r="E35" s="266">
        <f t="shared" si="1"/>
        <v>2.5498263765510701E-3</v>
      </c>
      <c r="G35" s="241"/>
      <c r="J35" s="241"/>
      <c r="K35" s="247"/>
      <c r="L35" s="242"/>
      <c r="N35" s="242"/>
    </row>
    <row r="36" spans="1:15" ht="18.75" x14ac:dyDescent="0.3">
      <c r="A36" s="267">
        <v>16</v>
      </c>
      <c r="B36" s="271">
        <v>33195.53</v>
      </c>
      <c r="C36" s="269">
        <v>31579.32</v>
      </c>
      <c r="D36" s="270">
        <f t="shared" si="0"/>
        <v>1616.2099999999991</v>
      </c>
      <c r="E36" s="266">
        <f t="shared" si="1"/>
        <v>-9.8378452558041344E-3</v>
      </c>
      <c r="G36" s="248"/>
      <c r="H36" s="248"/>
    </row>
    <row r="37" spans="1:15" ht="18.75" x14ac:dyDescent="0.3">
      <c r="A37" s="267">
        <v>17</v>
      </c>
      <c r="B37" s="271">
        <v>33865.14</v>
      </c>
      <c r="C37" s="269">
        <v>32231.82</v>
      </c>
      <c r="D37" s="270">
        <f t="shared" si="0"/>
        <v>1633.3199999999997</v>
      </c>
      <c r="E37" s="266">
        <f t="shared" si="1"/>
        <v>6.4450200579787133E-4</v>
      </c>
    </row>
    <row r="38" spans="1:15" ht="18.75" x14ac:dyDescent="0.3">
      <c r="A38" s="267">
        <v>18</v>
      </c>
      <c r="B38" s="271">
        <v>33362.75</v>
      </c>
      <c r="C38" s="269">
        <v>31744.46</v>
      </c>
      <c r="D38" s="270">
        <f t="shared" si="0"/>
        <v>1618.2900000000009</v>
      </c>
      <c r="E38" s="266">
        <f t="shared" si="1"/>
        <v>-8.5635447120198122E-3</v>
      </c>
    </row>
    <row r="39" spans="1:15" ht="18.75" x14ac:dyDescent="0.3">
      <c r="A39" s="267">
        <v>19</v>
      </c>
      <c r="B39" s="271">
        <v>33150.31</v>
      </c>
      <c r="C39" s="269">
        <v>31518.09</v>
      </c>
      <c r="D39" s="270">
        <f t="shared" si="0"/>
        <v>1632.2199999999975</v>
      </c>
      <c r="E39" s="266">
        <f t="shared" si="1"/>
        <v>-2.9406935627300743E-5</v>
      </c>
    </row>
    <row r="40" spans="1:15" ht="14.25" customHeight="1" x14ac:dyDescent="0.3">
      <c r="A40" s="272">
        <v>20</v>
      </c>
      <c r="B40" s="273">
        <v>33075.33</v>
      </c>
      <c r="C40" s="274">
        <v>31436.25</v>
      </c>
      <c r="D40" s="275">
        <f t="shared" si="0"/>
        <v>1639.0800000000017</v>
      </c>
      <c r="E40" s="276">
        <f t="shared" si="1"/>
        <v>4.1733342808912E-3</v>
      </c>
    </row>
    <row r="41" spans="1:15" ht="14.25" customHeight="1" x14ac:dyDescent="0.4">
      <c r="A41" s="334"/>
      <c r="B41" s="255"/>
      <c r="C41" s="334"/>
      <c r="D41" s="243"/>
      <c r="E41" s="334"/>
      <c r="G41" s="236"/>
    </row>
    <row r="42" spans="1:15" x14ac:dyDescent="0.4">
      <c r="A42" s="277" t="s">
        <v>90</v>
      </c>
      <c r="B42" s="278">
        <f>SUM(B21:B40)</f>
        <v>659723.68000000005</v>
      </c>
      <c r="C42" s="279">
        <f>SUM(C21:C40)</f>
        <v>627078.31999999995</v>
      </c>
      <c r="D42" s="280">
        <f>SUM(D21:D40)</f>
        <v>32645.360000000001</v>
      </c>
      <c r="E42" s="334"/>
    </row>
    <row r="43" spans="1:15" ht="15.75" customHeight="1" x14ac:dyDescent="0.4">
      <c r="A43" s="281" t="s">
        <v>91</v>
      </c>
      <c r="B43" s="282">
        <f>AVERAGE(B21:B40)</f>
        <v>32986.184000000001</v>
      </c>
      <c r="C43" s="283">
        <f>AVERAGE(C21:C40)</f>
        <v>31353.915999999997</v>
      </c>
      <c r="D43" s="284">
        <f>AVERAGE(D21:D40)</f>
        <v>1632.268</v>
      </c>
      <c r="E43" s="334"/>
    </row>
    <row r="44" spans="1:15" x14ac:dyDescent="0.4">
      <c r="A44" s="249"/>
      <c r="B44" s="285"/>
      <c r="C44" s="285"/>
      <c r="D44" s="255"/>
      <c r="E44" s="334"/>
    </row>
    <row r="45" spans="1:15" ht="14.25" customHeight="1" x14ac:dyDescent="0.4">
      <c r="A45" s="343"/>
      <c r="B45" s="249"/>
      <c r="C45" s="249"/>
      <c r="D45" s="255"/>
      <c r="E45" s="334"/>
    </row>
    <row r="46" spans="1:15" ht="30.75" customHeight="1" x14ac:dyDescent="0.4">
      <c r="A46" s="334"/>
      <c r="B46" s="286" t="s">
        <v>91</v>
      </c>
      <c r="C46" s="287" t="s">
        <v>92</v>
      </c>
      <c r="E46" s="334"/>
    </row>
    <row r="47" spans="1:15" ht="15.75" customHeight="1" x14ac:dyDescent="0.4">
      <c r="A47" s="334"/>
      <c r="B47" s="331">
        <f>D43</f>
        <v>1632.268</v>
      </c>
      <c r="C47" s="288">
        <f>-(IF(D43&gt;300, 7.5%, 10%))</f>
        <v>-7.4999999999999997E-2</v>
      </c>
      <c r="D47" s="289">
        <f>IF(D43&lt;300, D43*0.9, D43*0.925)</f>
        <v>1509.8479000000002</v>
      </c>
      <c r="E47" s="334"/>
    </row>
    <row r="48" spans="1:15" ht="15.75" customHeight="1" x14ac:dyDescent="0.4">
      <c r="A48" s="334"/>
      <c r="B48" s="332"/>
      <c r="C48" s="290">
        <f>+(IF(D43&gt;300, 7.5%, 10%))</f>
        <v>7.4999999999999997E-2</v>
      </c>
      <c r="D48" s="289">
        <f>IF(D43&lt;300, D43*1.1, D43*1.075)</f>
        <v>1754.6880999999998</v>
      </c>
      <c r="E48" s="334"/>
    </row>
    <row r="49" spans="1:16" ht="14.25" customHeight="1" x14ac:dyDescent="0.4">
      <c r="A49" s="344"/>
      <c r="C49" s="334"/>
      <c r="D49" s="291"/>
      <c r="E49" s="334"/>
    </row>
    <row r="50" spans="1:16" ht="15" customHeight="1" x14ac:dyDescent="0.4">
      <c r="A50" s="334"/>
      <c r="B50" s="333" t="s">
        <v>77</v>
      </c>
      <c r="C50" s="333"/>
      <c r="D50" s="255"/>
      <c r="E50" s="292" t="s">
        <v>78</v>
      </c>
      <c r="F50" s="293"/>
      <c r="G50" s="292" t="s">
        <v>79</v>
      </c>
    </row>
    <row r="51" spans="1:16" ht="15" customHeight="1" x14ac:dyDescent="0.3">
      <c r="A51" s="294" t="s">
        <v>80</v>
      </c>
      <c r="B51" s="295" t="s">
        <v>93</v>
      </c>
      <c r="C51" s="295"/>
      <c r="D51" s="255"/>
      <c r="E51" s="295" t="s">
        <v>94</v>
      </c>
      <c r="F51" s="249"/>
      <c r="G51" s="296"/>
    </row>
    <row r="52" spans="1:16" ht="15" customHeight="1" x14ac:dyDescent="0.3">
      <c r="A52" s="294" t="s">
        <v>81</v>
      </c>
      <c r="B52" s="335"/>
      <c r="C52" s="335"/>
      <c r="D52" s="255"/>
      <c r="E52" s="335"/>
      <c r="F52" s="249"/>
      <c r="G52" s="336"/>
    </row>
    <row r="53" spans="1:16" s="342" customFormat="1" x14ac:dyDescent="0.4">
      <c r="A53" s="338"/>
      <c r="B53" s="339"/>
      <c r="C53" s="338"/>
      <c r="D53" s="340"/>
      <c r="E53" s="338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</row>
    <row r="54" spans="1:16" s="342" customFormat="1" x14ac:dyDescent="0.4">
      <c r="A54" s="338"/>
      <c r="B54" s="339"/>
      <c r="C54" s="338"/>
      <c r="D54" s="340"/>
      <c r="E54" s="338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</row>
    <row r="55" spans="1:16" s="342" customFormat="1" x14ac:dyDescent="0.4">
      <c r="A55" s="338"/>
      <c r="B55" s="339"/>
      <c r="C55" s="338"/>
      <c r="D55" s="340"/>
      <c r="E55" s="338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</row>
    <row r="56" spans="1:16" s="342" customFormat="1" x14ac:dyDescent="0.4">
      <c r="A56" s="338"/>
      <c r="B56" s="339"/>
      <c r="C56" s="338"/>
      <c r="D56" s="340"/>
      <c r="E56" s="338"/>
      <c r="F56" s="341"/>
      <c r="G56" s="341"/>
      <c r="H56" s="341"/>
      <c r="I56" s="341"/>
      <c r="J56" s="341"/>
      <c r="K56" s="341"/>
      <c r="L56" s="341"/>
      <c r="M56" s="341"/>
      <c r="N56" s="341"/>
      <c r="O56" s="341"/>
      <c r="P56" s="341"/>
    </row>
    <row r="57" spans="1:16" s="342" customFormat="1" x14ac:dyDescent="0.4">
      <c r="A57" s="338"/>
      <c r="B57" s="339"/>
      <c r="C57" s="338"/>
      <c r="D57" s="340"/>
      <c r="E57" s="338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</row>
    <row r="58" spans="1:16" s="342" customFormat="1" x14ac:dyDescent="0.4">
      <c r="A58" s="338"/>
      <c r="B58" s="339"/>
      <c r="C58" s="338"/>
      <c r="D58" s="340"/>
      <c r="E58" s="338"/>
      <c r="F58" s="341"/>
      <c r="G58" s="341"/>
      <c r="H58" s="341"/>
      <c r="I58" s="341"/>
      <c r="J58" s="341"/>
      <c r="K58" s="341"/>
      <c r="L58" s="341"/>
      <c r="M58" s="341"/>
      <c r="N58" s="341"/>
      <c r="O58" s="341"/>
      <c r="P58" s="341"/>
    </row>
    <row r="59" spans="1:16" s="342" customFormat="1" x14ac:dyDescent="0.4">
      <c r="A59" s="338"/>
      <c r="B59" s="339"/>
      <c r="C59" s="338"/>
      <c r="D59" s="340"/>
      <c r="E59" s="338"/>
      <c r="F59" s="341"/>
      <c r="G59" s="341"/>
      <c r="H59" s="341"/>
      <c r="I59" s="341"/>
      <c r="J59" s="341"/>
      <c r="K59" s="341"/>
      <c r="L59" s="341"/>
      <c r="M59" s="341"/>
      <c r="N59" s="341"/>
      <c r="O59" s="341"/>
      <c r="P59" s="341"/>
    </row>
    <row r="60" spans="1:16" s="342" customFormat="1" x14ac:dyDescent="0.4">
      <c r="A60" s="338"/>
      <c r="B60" s="339"/>
      <c r="C60" s="338"/>
      <c r="D60" s="340"/>
      <c r="E60" s="338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</row>
    <row r="61" spans="1:16" s="342" customFormat="1" x14ac:dyDescent="0.4">
      <c r="A61" s="338"/>
      <c r="B61" s="339"/>
      <c r="C61" s="338"/>
      <c r="D61" s="340"/>
      <c r="E61" s="338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 s="341"/>
    </row>
    <row r="62" spans="1:16" s="342" customFormat="1" x14ac:dyDescent="0.4">
      <c r="A62" s="338"/>
      <c r="B62" s="339"/>
      <c r="C62" s="338"/>
      <c r="D62" s="340"/>
      <c r="E62" s="338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</row>
    <row r="63" spans="1:16" s="342" customFormat="1" x14ac:dyDescent="0.4">
      <c r="A63" s="338"/>
      <c r="B63" s="339"/>
      <c r="C63" s="338"/>
      <c r="D63" s="340"/>
      <c r="E63" s="338"/>
      <c r="F63" s="341"/>
      <c r="G63" s="341"/>
      <c r="H63" s="341"/>
      <c r="I63" s="341"/>
      <c r="J63" s="341"/>
      <c r="K63" s="341"/>
      <c r="L63" s="341"/>
      <c r="M63" s="341"/>
      <c r="N63" s="341"/>
      <c r="O63" s="341"/>
      <c r="P63" s="341"/>
    </row>
    <row r="64" spans="1:16" x14ac:dyDescent="0.4">
      <c r="D64" s="337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Ampicillin Sodium</vt:lpstr>
      <vt:lpstr>Sulbactam Sodium</vt:lpstr>
      <vt:lpstr>Uniformity</vt:lpstr>
      <vt:lpstr>SST!Print_Area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2015-04-16T12:08:37Z</dcterms:modified>
  <cp:category/>
</cp:coreProperties>
</file>