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activeTab="4"/>
  </bookViews>
  <sheets>
    <sheet name="Uniformity" sheetId="1" r:id="rId1"/>
    <sheet name="SST-P" sheetId="5" r:id="rId2"/>
    <sheet name="Praziquentel USP" sheetId="2" r:id="rId3"/>
    <sheet name="SST-PY (2)" sheetId="6" r:id="rId4"/>
    <sheet name="pyrante pamoate USP" sheetId="3" r:id="rId5"/>
    <sheet name="Fenbendazole BP" sheetId="4" r:id="rId6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D37" i="1" l="1"/>
  <c r="C15" i="1"/>
  <c r="C14" i="1"/>
  <c r="H60" i="4"/>
  <c r="G76" i="4" l="1"/>
  <c r="D42" i="4"/>
  <c r="B45" i="4"/>
  <c r="G38" i="4"/>
  <c r="B69" i="4"/>
  <c r="B68" i="4"/>
  <c r="B57" i="4"/>
  <c r="B30" i="4"/>
  <c r="B30" i="6"/>
  <c r="B31" i="6"/>
  <c r="B21" i="6"/>
  <c r="B20" i="6"/>
  <c r="B19" i="6"/>
  <c r="B18" i="6"/>
  <c r="B17" i="6"/>
  <c r="H70" i="3"/>
  <c r="B57" i="3"/>
  <c r="G38" i="3"/>
  <c r="E38" i="3"/>
  <c r="B45" i="3"/>
  <c r="B68" i="3"/>
  <c r="B30" i="3"/>
  <c r="B40" i="5"/>
  <c r="B39" i="5"/>
  <c r="B21" i="5"/>
  <c r="B20" i="5"/>
  <c r="B19" i="5"/>
  <c r="B18" i="5"/>
  <c r="B17" i="5"/>
  <c r="B53" i="6"/>
  <c r="E51" i="6"/>
  <c r="D51" i="6"/>
  <c r="C51" i="6"/>
  <c r="B51" i="6"/>
  <c r="B52" i="6" s="1"/>
  <c r="B32" i="6"/>
  <c r="E30" i="6"/>
  <c r="D30" i="6"/>
  <c r="C30" i="6"/>
  <c r="B30" i="5"/>
  <c r="C30" i="5"/>
  <c r="D30" i="5"/>
  <c r="E30" i="5"/>
  <c r="B31" i="5"/>
  <c r="B32" i="5"/>
  <c r="B51" i="5"/>
  <c r="C51" i="5"/>
  <c r="D51" i="5"/>
  <c r="E51" i="5"/>
  <c r="B52" i="5"/>
  <c r="B53" i="5"/>
  <c r="H69" i="2" l="1"/>
  <c r="H65" i="2"/>
  <c r="B57" i="2"/>
  <c r="B30" i="2"/>
  <c r="C120" i="4" l="1"/>
  <c r="B116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D100" i="4"/>
  <c r="D101" i="4" s="1"/>
  <c r="D102" i="4" s="1"/>
  <c r="B98" i="4"/>
  <c r="F97" i="4"/>
  <c r="D97" i="4"/>
  <c r="F95" i="4"/>
  <c r="D95" i="4"/>
  <c r="I92" i="4" s="1"/>
  <c r="G94" i="4"/>
  <c r="E94" i="4"/>
  <c r="G93" i="4"/>
  <c r="E93" i="4"/>
  <c r="G92" i="4"/>
  <c r="E92" i="4"/>
  <c r="G91" i="4"/>
  <c r="E91" i="4"/>
  <c r="B87" i="4"/>
  <c r="B81" i="4"/>
  <c r="B83" i="4" s="1"/>
  <c r="F98" i="4" s="1"/>
  <c r="F99" i="4" s="1"/>
  <c r="B80" i="4"/>
  <c r="B79" i="4"/>
  <c r="C76" i="4"/>
  <c r="H71" i="4"/>
  <c r="G71" i="4"/>
  <c r="H67" i="4"/>
  <c r="G67" i="4"/>
  <c r="H63" i="4"/>
  <c r="G63" i="4"/>
  <c r="C56" i="4"/>
  <c r="B55" i="4"/>
  <c r="D48" i="4"/>
  <c r="F42" i="4"/>
  <c r="G41" i="4"/>
  <c r="E41" i="4"/>
  <c r="B34" i="4"/>
  <c r="F44" i="4" s="1"/>
  <c r="C120" i="3"/>
  <c r="B116" i="3"/>
  <c r="D100" i="3" s="1"/>
  <c r="D101" i="3" s="1"/>
  <c r="D102" i="3" s="1"/>
  <c r="F113" i="3"/>
  <c r="E113" i="3"/>
  <c r="F112" i="3"/>
  <c r="E112" i="3"/>
  <c r="F111" i="3"/>
  <c r="E111" i="3"/>
  <c r="F110" i="3"/>
  <c r="E110" i="3"/>
  <c r="F109" i="3"/>
  <c r="F117" i="3" s="1"/>
  <c r="E109" i="3"/>
  <c r="F108" i="3"/>
  <c r="F115" i="3" s="1"/>
  <c r="F116" i="3" s="1"/>
  <c r="E108" i="3"/>
  <c r="B98" i="3"/>
  <c r="F97" i="3"/>
  <c r="F95" i="3"/>
  <c r="D95" i="3"/>
  <c r="I92" i="3" s="1"/>
  <c r="G94" i="3"/>
  <c r="E94" i="3"/>
  <c r="G93" i="3"/>
  <c r="E93" i="3"/>
  <c r="G92" i="3"/>
  <c r="E92" i="3"/>
  <c r="G91" i="3"/>
  <c r="E91" i="3"/>
  <c r="B87" i="3"/>
  <c r="D97" i="3" s="1"/>
  <c r="B83" i="3"/>
  <c r="B81" i="3"/>
  <c r="B80" i="3"/>
  <c r="B79" i="3"/>
  <c r="C76" i="3"/>
  <c r="H71" i="3"/>
  <c r="G71" i="3"/>
  <c r="G70" i="3"/>
  <c r="G69" i="3"/>
  <c r="H69" i="3" s="1"/>
  <c r="G68" i="3"/>
  <c r="H68" i="3" s="1"/>
  <c r="B69" i="3"/>
  <c r="H67" i="3"/>
  <c r="G67" i="3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D48" i="3"/>
  <c r="D49" i="3" s="1"/>
  <c r="F44" i="3"/>
  <c r="D44" i="3"/>
  <c r="F42" i="3"/>
  <c r="D42" i="3"/>
  <c r="I39" i="3" s="1"/>
  <c r="G41" i="3"/>
  <c r="E41" i="3"/>
  <c r="G40" i="3"/>
  <c r="E40" i="3"/>
  <c r="G39" i="3"/>
  <c r="E39" i="3"/>
  <c r="B34" i="3"/>
  <c r="F45" i="3"/>
  <c r="C120" i="2"/>
  <c r="B116" i="2"/>
  <c r="D100" i="2" s="1"/>
  <c r="F113" i="2"/>
  <c r="E113" i="2"/>
  <c r="F112" i="2"/>
  <c r="E112" i="2"/>
  <c r="F111" i="2"/>
  <c r="E111" i="2"/>
  <c r="F110" i="2"/>
  <c r="E110" i="2"/>
  <c r="F109" i="2"/>
  <c r="E109" i="2"/>
  <c r="F108" i="2"/>
  <c r="E108" i="2"/>
  <c r="B98" i="2"/>
  <c r="F95" i="2"/>
  <c r="D95" i="2"/>
  <c r="G94" i="2"/>
  <c r="E94" i="2"/>
  <c r="G93" i="2"/>
  <c r="E93" i="2"/>
  <c r="G92" i="2"/>
  <c r="E92" i="2"/>
  <c r="E95" i="2" s="1"/>
  <c r="G91" i="2"/>
  <c r="E91" i="2"/>
  <c r="B87" i="2"/>
  <c r="D97" i="2" s="1"/>
  <c r="B83" i="2"/>
  <c r="B81" i="2"/>
  <c r="B80" i="2"/>
  <c r="B79" i="2"/>
  <c r="C76" i="2"/>
  <c r="H71" i="2"/>
  <c r="G71" i="2"/>
  <c r="G70" i="2"/>
  <c r="H70" i="2" s="1"/>
  <c r="G69" i="2"/>
  <c r="G68" i="2"/>
  <c r="H68" i="2" s="1"/>
  <c r="B68" i="2"/>
  <c r="B69" i="2" s="1"/>
  <c r="H67" i="2"/>
  <c r="G67" i="2"/>
  <c r="G66" i="2"/>
  <c r="H66" i="2" s="1"/>
  <c r="H63" i="2"/>
  <c r="G63" i="2"/>
  <c r="C56" i="2"/>
  <c r="B55" i="2"/>
  <c r="B45" i="2"/>
  <c r="D48" i="2" s="1"/>
  <c r="F42" i="2"/>
  <c r="D42" i="2"/>
  <c r="G41" i="2"/>
  <c r="E41" i="2"/>
  <c r="B34" i="2"/>
  <c r="F44" i="2" s="1"/>
  <c r="D50" i="1"/>
  <c r="D49" i="1"/>
  <c r="C49" i="1"/>
  <c r="B49" i="1"/>
  <c r="C46" i="1"/>
  <c r="C50" i="1" s="1"/>
  <c r="C45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9" i="4" l="1"/>
  <c r="D105" i="4"/>
  <c r="G95" i="4"/>
  <c r="D103" i="4"/>
  <c r="D104" i="4" s="1"/>
  <c r="F45" i="4"/>
  <c r="G40" i="4" s="1"/>
  <c r="F115" i="4"/>
  <c r="G120" i="4" s="1"/>
  <c r="I39" i="4"/>
  <c r="D103" i="3"/>
  <c r="D104" i="3" s="1"/>
  <c r="F46" i="3"/>
  <c r="D98" i="3"/>
  <c r="D99" i="3" s="1"/>
  <c r="G42" i="3"/>
  <c r="D45" i="3"/>
  <c r="D46" i="3" s="1"/>
  <c r="G95" i="3"/>
  <c r="F98" i="3"/>
  <c r="F99" i="3" s="1"/>
  <c r="H74" i="3"/>
  <c r="D50" i="3"/>
  <c r="D51" i="3" s="1"/>
  <c r="H72" i="3"/>
  <c r="H73" i="3" s="1"/>
  <c r="G38" i="2"/>
  <c r="G40" i="2"/>
  <c r="D44" i="2"/>
  <c r="I92" i="2"/>
  <c r="D101" i="2"/>
  <c r="D102" i="2" s="1"/>
  <c r="D49" i="2"/>
  <c r="I39" i="2"/>
  <c r="G95" i="2"/>
  <c r="F45" i="2"/>
  <c r="D105" i="2"/>
  <c r="F117" i="2"/>
  <c r="D103" i="2"/>
  <c r="D104" i="2" s="1"/>
  <c r="D45" i="2"/>
  <c r="E38" i="2" s="1"/>
  <c r="D98" i="2"/>
  <c r="D99" i="2" s="1"/>
  <c r="D98" i="4"/>
  <c r="D99" i="4" s="1"/>
  <c r="F116" i="4"/>
  <c r="F97" i="2"/>
  <c r="F98" i="2" s="1"/>
  <c r="F99" i="2" s="1"/>
  <c r="F115" i="2"/>
  <c r="D52" i="3"/>
  <c r="D105" i="3"/>
  <c r="E95" i="3"/>
  <c r="F117" i="4"/>
  <c r="E42" i="3"/>
  <c r="G120" i="3"/>
  <c r="D44" i="4"/>
  <c r="D45" i="4" s="1"/>
  <c r="E95" i="4"/>
  <c r="G39" i="4" l="1"/>
  <c r="F46" i="4"/>
  <c r="D46" i="4"/>
  <c r="E40" i="4"/>
  <c r="E38" i="4"/>
  <c r="E39" i="4"/>
  <c r="G76" i="3"/>
  <c r="F46" i="2"/>
  <c r="G39" i="2"/>
  <c r="G42" i="2" s="1"/>
  <c r="D46" i="2"/>
  <c r="E39" i="2"/>
  <c r="E40" i="2"/>
  <c r="F116" i="2"/>
  <c r="G120" i="2"/>
  <c r="G42" i="4" l="1"/>
  <c r="E42" i="4"/>
  <c r="D50" i="4"/>
  <c r="D52" i="4"/>
  <c r="D50" i="2"/>
  <c r="E42" i="2"/>
  <c r="D52" i="2"/>
  <c r="D51" i="4" l="1"/>
  <c r="G60" i="4"/>
  <c r="G61" i="4"/>
  <c r="H61" i="4" s="1"/>
  <c r="G70" i="4"/>
  <c r="H70" i="4" s="1"/>
  <c r="G69" i="4"/>
  <c r="H69" i="4" s="1"/>
  <c r="G66" i="4"/>
  <c r="H66" i="4" s="1"/>
  <c r="G68" i="4"/>
  <c r="H68" i="4" s="1"/>
  <c r="G65" i="4"/>
  <c r="H65" i="4" s="1"/>
  <c r="G62" i="4"/>
  <c r="H62" i="4" s="1"/>
  <c r="G64" i="4"/>
  <c r="H64" i="4" s="1"/>
  <c r="D51" i="2"/>
  <c r="G61" i="2"/>
  <c r="H61" i="2" s="1"/>
  <c r="G60" i="2"/>
  <c r="H60" i="2" s="1"/>
  <c r="G65" i="2"/>
  <c r="G62" i="2"/>
  <c r="H62" i="2" s="1"/>
  <c r="G64" i="2"/>
  <c r="H64" i="2" s="1"/>
  <c r="H74" i="4" l="1"/>
  <c r="H72" i="4"/>
  <c r="H72" i="2"/>
  <c r="G76" i="2" s="1"/>
  <c r="H74" i="2"/>
  <c r="H73" i="4" l="1"/>
  <c r="H73" i="2"/>
</calcChain>
</file>

<file path=xl/sharedStrings.xml><?xml version="1.0" encoding="utf-8"?>
<sst xmlns="http://schemas.openxmlformats.org/spreadsheetml/2006/main" count="592" uniqueCount="131">
  <si>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</si>
  <si>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</si>
  <si>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</si>
  <si>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</si>
  <si>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</si>
  <si>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</si>
  <si>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</si>
  <si>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</si>
  <si>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</si>
  <si>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</si>
  <si>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</si>
  <si>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</si>
  <si>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</si>
  <si>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</si>
  <si>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</si>
  <si>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</si>
  <si>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</si>
  <si>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</si>
  <si>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</si>
  <si>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</si>
  <si>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</si>
  <si>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PRAZINEX TABLETS</t>
  </si>
  <si>
    <t>NDQD201502098</t>
  </si>
  <si>
    <t>Praziquentel, PyrantelPamoate and Fenbendazole</t>
  </si>
  <si>
    <t>Each un coated Tablet contains:Praziquentel USP 50 mg ,Pyrantel Pamoate usp 144, Fenbendazole B.P (Vet) 500 mg</t>
  </si>
  <si>
    <t>2015-02-19 07:30:40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</si>
  <si>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</si>
  <si>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</si>
  <si>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</si>
  <si>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</si>
  <si>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</si>
  <si>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</si>
  <si>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</si>
  <si>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</si>
  <si>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</si>
  <si>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</si>
  <si>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</si>
  <si>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</si>
  <si>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</si>
  <si>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</si>
  <si>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</si>
  <si>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</si>
  <si>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</si>
  <si>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</si>
  <si>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</si>
  <si>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</si>
  <si>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</si>
  <si>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</si>
  <si>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</si>
  <si>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</si>
  <si>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</si>
  <si>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</si>
  <si>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</si>
  <si>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</si>
  <si>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</si>
  <si>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</si>
  <si>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</si>
  <si>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</si>
  <si>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</si>
  <si>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</si>
  <si>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</si>
  <si>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</si>
  <si>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</si>
  <si>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</si>
  <si>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</si>
  <si>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</si>
  <si>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</si>
  <si>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</si>
  <si>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</si>
  <si>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</si>
  <si>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</si>
  <si>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</si>
  <si>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</si>
  <si>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</si>
  <si>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</si>
  <si>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</si>
  <si>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</si>
  <si>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</si>
  <si>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</si>
  <si>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</si>
  <si>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</si>
  <si>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</si>
  <si>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</si>
  <si>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</si>
  <si>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</si>
  <si>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</si>
  <si>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</si>
  <si>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</si>
  <si>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</si>
  <si>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</si>
  <si>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</si>
  <si>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</si>
  <si>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</si>
  <si>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</si>
  <si>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</si>
  <si>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</si>
  <si>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</si>
  <si>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</si>
  <si>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</si>
  <si>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</si>
  <si>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</si>
  <si>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</si>
  <si>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</si>
  <si>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</si>
  <si>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</si>
  <si>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</si>
  <si>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praziquentel usp</t>
  </si>
  <si>
    <t>PB005084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</si>
  <si>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</si>
  <si>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</si>
  <si>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</si>
  <si>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</si>
  <si>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</si>
  <si>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</si>
  <si>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</si>
  <si>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</si>
  <si>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</si>
  <si>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</si>
  <si>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</si>
  <si>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</si>
  <si>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</si>
  <si>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</si>
  <si>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</si>
  <si>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</si>
  <si>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</si>
  <si>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PYRANTEL PAMOATE USP</t>
  </si>
  <si>
    <t>PP1307055</t>
  </si>
  <si>
    <t>FENBENDAZOLE BP</t>
  </si>
  <si>
    <t>PS048861</t>
  </si>
  <si>
    <t>K Hassan</t>
  </si>
  <si>
    <t xml:space="preserve">K Hassan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</si>
</sst>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0.0000\ &quot;mg&quot;"/>
    <numFmt numFmtId="170" formatCode="0.000"/>
    <numFmt numFmtId="171" formatCode="0.0\ &quot;mg&quot;"/>
    <numFmt numFmtId="174" formatCode="0.00000%"/>
  </numFmts>
  <fonts count="29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u/>
      <sz val="12"/>
      <name val="Book Antiqua"/>
      <family val="1"/>
    </font>
    <font>
      <b/>
      <u/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70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5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0" fontId="9" fillId="2" borderId="19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0" fontId="9" fillId="2" borderId="24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0" fontId="9" fillId="2" borderId="28" xfId="0" applyNumberFormat="1" applyFont="1" applyFill="1" applyBorder="1" applyAlignment="1">
      <alignment horizontal="center"/>
    </xf>
    <xf numFmtId="170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0" fontId="10" fillId="4" borderId="31" xfId="0" applyNumberFormat="1" applyFont="1" applyFill="1" applyBorder="1" applyAlignment="1">
      <alignment horizontal="center"/>
    </xf>
    <xf numFmtId="170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0" fontId="10" fillId="5" borderId="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0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0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5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0" fontId="9" fillId="2" borderId="19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0" fontId="9" fillId="2" borderId="24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0" fontId="9" fillId="2" borderId="28" xfId="0" applyNumberFormat="1" applyFont="1" applyFill="1" applyBorder="1" applyAlignment="1">
      <alignment horizontal="center"/>
    </xf>
    <xf numFmtId="170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0" fontId="10" fillId="4" borderId="31" xfId="0" applyNumberFormat="1" applyFont="1" applyFill="1" applyBorder="1" applyAlignment="1">
      <alignment horizontal="center"/>
    </xf>
    <xf numFmtId="170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0" fontId="10" fillId="5" borderId="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0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0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5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0" fontId="9" fillId="2" borderId="19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0" fontId="9" fillId="2" borderId="24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0" fontId="9" fillId="2" borderId="28" xfId="0" applyNumberFormat="1" applyFont="1" applyFill="1" applyBorder="1" applyAlignment="1">
      <alignment horizontal="center"/>
    </xf>
    <xf numFmtId="170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70" fontId="10" fillId="4" borderId="31" xfId="0" applyNumberFormat="1" applyFont="1" applyFill="1" applyBorder="1" applyAlignment="1">
      <alignment horizontal="center"/>
    </xf>
    <xf numFmtId="170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0" fontId="10" fillId="5" borderId="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0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0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22" fillId="2" borderId="0" xfId="1" applyFont="1"/>
    <xf numFmtId="0" fontId="22" fillId="2" borderId="55" xfId="1" applyFont="1" applyBorder="1" applyAlignment="1"/>
    <xf numFmtId="0" fontId="22" fillId="2" borderId="0" xfId="1" applyFont="1" applyBorder="1"/>
    <xf numFmtId="0" fontId="23" fillId="2" borderId="55" xfId="1" applyFont="1" applyBorder="1" applyAlignment="1"/>
    <xf numFmtId="0" fontId="23" fillId="2" borderId="0" xfId="1" applyFont="1" applyBorder="1" applyAlignment="1">
      <alignment horizontal="right"/>
    </xf>
    <xf numFmtId="0" fontId="22" fillId="2" borderId="56" xfId="1" applyFont="1" applyBorder="1" applyAlignment="1"/>
    <xf numFmtId="0" fontId="22" fillId="2" borderId="56" xfId="1" quotePrefix="1" applyFont="1" applyBorder="1" applyAlignment="1"/>
    <xf numFmtId="0" fontId="23" fillId="2" borderId="57" xfId="1" applyFont="1" applyBorder="1" applyAlignment="1">
      <alignment horizontal="center"/>
    </xf>
    <xf numFmtId="0" fontId="22" fillId="2" borderId="57" xfId="1" applyFont="1" applyBorder="1" applyAlignment="1">
      <alignment horizontal="center"/>
    </xf>
    <xf numFmtId="0" fontId="21" fillId="2" borderId="0" xfId="1"/>
    <xf numFmtId="10" fontId="22" fillId="2" borderId="58" xfId="2" applyNumberFormat="1" applyFont="1" applyBorder="1"/>
    <xf numFmtId="0" fontId="22" fillId="2" borderId="0" xfId="1" applyFont="1" applyAlignment="1">
      <alignment horizontal="center"/>
    </xf>
    <xf numFmtId="0" fontId="22" fillId="2" borderId="58" xfId="1" applyFont="1" applyBorder="1"/>
    <xf numFmtId="0" fontId="24" fillId="2" borderId="0" xfId="1" applyFont="1" applyProtection="1">
      <protection locked="0"/>
    </xf>
    <xf numFmtId="0" fontId="24" fillId="2" borderId="0" xfId="1" applyFont="1" applyBorder="1" applyProtection="1">
      <protection locked="0"/>
    </xf>
    <xf numFmtId="0" fontId="24" fillId="2" borderId="0" xfId="1" applyFont="1" applyAlignment="1" applyProtection="1">
      <alignment horizontal="left"/>
      <protection locked="0"/>
    </xf>
    <xf numFmtId="0" fontId="25" fillId="2" borderId="0" xfId="1" applyFont="1"/>
    <xf numFmtId="0" fontId="24" fillId="2" borderId="0" xfId="1" quotePrefix="1" applyFont="1" applyAlignment="1" applyProtection="1">
      <alignment horizontal="left"/>
      <protection locked="0"/>
    </xf>
    <xf numFmtId="0" fontId="24" fillId="2" borderId="0" xfId="1" applyFont="1" applyBorder="1"/>
    <xf numFmtId="0" fontId="24" fillId="2" borderId="0" xfId="1" applyFont="1"/>
    <xf numFmtId="0" fontId="24" fillId="2" borderId="59" xfId="1" applyFont="1" applyBorder="1"/>
    <xf numFmtId="0" fontId="24" fillId="2" borderId="56" xfId="1" applyFont="1" applyBorder="1"/>
    <xf numFmtId="0" fontId="25" fillId="2" borderId="56" xfId="1" applyFont="1" applyFill="1" applyBorder="1" applyAlignment="1">
      <alignment horizontal="center"/>
    </xf>
    <xf numFmtId="0" fontId="25" fillId="6" borderId="60" xfId="1" applyFont="1" applyFill="1" applyBorder="1" applyAlignment="1">
      <alignment horizontal="center"/>
    </xf>
    <xf numFmtId="0" fontId="24" fillId="2" borderId="61" xfId="1" applyFont="1" applyBorder="1"/>
    <xf numFmtId="0" fontId="24" fillId="2" borderId="62" xfId="1" applyFont="1" applyBorder="1"/>
    <xf numFmtId="167" fontId="25" fillId="2" borderId="0" xfId="1" applyNumberFormat="1" applyFont="1" applyFill="1" applyBorder="1" applyAlignment="1">
      <alignment horizontal="center"/>
    </xf>
    <xf numFmtId="10" fontId="25" fillId="7" borderId="60" xfId="1" applyNumberFormat="1" applyFont="1" applyFill="1" applyBorder="1" applyAlignment="1">
      <alignment horizontal="center"/>
    </xf>
    <xf numFmtId="0" fontId="24" fillId="2" borderId="63" xfId="1" applyFont="1" applyBorder="1"/>
    <xf numFmtId="2" fontId="25" fillId="6" borderId="60" xfId="1" applyNumberFormat="1" applyFont="1" applyFill="1" applyBorder="1" applyAlignment="1">
      <alignment horizontal="center"/>
    </xf>
    <xf numFmtId="1" fontId="25" fillId="6" borderId="60" xfId="1" applyNumberFormat="1" applyFont="1" applyFill="1" applyBorder="1" applyAlignment="1">
      <alignment horizontal="center"/>
    </xf>
    <xf numFmtId="1" fontId="25" fillId="6" borderId="64" xfId="1" applyNumberFormat="1" applyFont="1" applyFill="1" applyBorder="1" applyAlignment="1">
      <alignment horizontal="center"/>
    </xf>
    <xf numFmtId="0" fontId="24" fillId="2" borderId="65" xfId="1" applyFont="1" applyBorder="1"/>
    <xf numFmtId="2" fontId="26" fillId="8" borderId="61" xfId="1" applyNumberFormat="1" applyFont="1" applyFill="1" applyBorder="1" applyAlignment="1" applyProtection="1">
      <alignment horizontal="center"/>
      <protection locked="0"/>
    </xf>
    <xf numFmtId="0" fontId="26" fillId="8" borderId="61" xfId="1" applyFont="1" applyFill="1" applyBorder="1" applyAlignment="1" applyProtection="1">
      <alignment horizontal="center"/>
      <protection locked="0"/>
    </xf>
    <xf numFmtId="0" fontId="24" fillId="2" borderId="63" xfId="1" applyFont="1" applyBorder="1" applyAlignment="1">
      <alignment horizontal="center"/>
    </xf>
    <xf numFmtId="2" fontId="26" fillId="8" borderId="63" xfId="1" applyNumberFormat="1" applyFont="1" applyFill="1" applyBorder="1" applyAlignment="1" applyProtection="1">
      <alignment horizontal="center"/>
      <protection locked="0"/>
    </xf>
    <xf numFmtId="0" fontId="26" fillId="8" borderId="63" xfId="1" applyFont="1" applyFill="1" applyBorder="1" applyAlignment="1" applyProtection="1">
      <alignment horizontal="center"/>
      <protection locked="0"/>
    </xf>
    <xf numFmtId="2" fontId="26" fillId="8" borderId="65" xfId="1" applyNumberFormat="1" applyFont="1" applyFill="1" applyBorder="1" applyAlignment="1" applyProtection="1">
      <alignment horizontal="center"/>
      <protection locked="0"/>
    </xf>
    <xf numFmtId="0" fontId="25" fillId="2" borderId="60" xfId="1" quotePrefix="1" applyFont="1" applyBorder="1" applyAlignment="1">
      <alignment horizontal="center"/>
    </xf>
    <xf numFmtId="0" fontId="25" fillId="2" borderId="60" xfId="1" applyFont="1" applyBorder="1" applyAlignment="1">
      <alignment horizontal="center"/>
    </xf>
    <xf numFmtId="0" fontId="25" fillId="2" borderId="64" xfId="1" quotePrefix="1" applyFont="1" applyBorder="1" applyAlignment="1">
      <alignment horizontal="center"/>
    </xf>
    <xf numFmtId="165" fontId="25" fillId="2" borderId="0" xfId="1" applyNumberFormat="1" applyFont="1" applyAlignment="1">
      <alignment horizontal="center"/>
    </xf>
    <xf numFmtId="0" fontId="25" fillId="2" borderId="0" xfId="1" quotePrefix="1" applyFont="1" applyAlignment="1">
      <alignment horizontal="left"/>
    </xf>
    <xf numFmtId="2" fontId="25" fillId="2" borderId="0" xfId="1" applyNumberFormat="1" applyFont="1" applyAlignment="1">
      <alignment horizontal="center"/>
    </xf>
    <xf numFmtId="0" fontId="25" fillId="2" borderId="0" xfId="1" applyFont="1" applyAlignment="1">
      <alignment horizontal="left"/>
    </xf>
    <xf numFmtId="0" fontId="27" fillId="2" borderId="0" xfId="1" applyFont="1" applyAlignment="1">
      <alignment horizontal="left"/>
    </xf>
    <xf numFmtId="0" fontId="27" fillId="2" borderId="0" xfId="1" applyFont="1"/>
    <xf numFmtId="0" fontId="25" fillId="2" borderId="0" xfId="1" quotePrefix="1" applyFont="1" applyAlignment="1">
      <alignment horizontal="center"/>
    </xf>
    <xf numFmtId="0" fontId="22" fillId="2" borderId="0" xfId="1" applyFont="1" applyAlignment="1">
      <alignment horizontal="right"/>
    </xf>
    <xf numFmtId="0" fontId="23" fillId="2" borderId="0" xfId="1" applyFont="1"/>
    <xf numFmtId="0" fontId="11" fillId="3" borderId="16" xfId="0" applyNumberFormat="1" applyFont="1" applyFill="1" applyBorder="1" applyAlignment="1" applyProtection="1">
      <alignment horizontal="center"/>
      <protection locked="0"/>
    </xf>
    <xf numFmtId="0" fontId="10" fillId="4" borderId="30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28" fillId="2" borderId="0" xfId="1" quotePrefix="1" applyFont="1" applyAlignment="1">
      <alignment horizontal="center"/>
    </xf>
    <xf numFmtId="0" fontId="23" fillId="2" borderId="57" xfId="1" applyFont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15" fontId="2" fillId="2" borderId="3" xfId="0" applyNumberFormat="1" applyFont="1" applyFill="1" applyBorder="1"/>
    <xf numFmtId="174" fontId="2" fillId="2" borderId="7" xfId="0" applyNumberFormat="1" applyFont="1" applyFill="1" applyBorder="1" applyAlignment="1">
      <alignment horizontal="center"/>
    </xf>
    <xf numFmtId="15" fontId="22" fillId="2" borderId="56" xfId="1" quotePrefix="1" applyNumberFormat="1" applyFont="1" applyBorder="1" applyAlignment="1"/>
    <xf numFmtId="15" fontId="9" fillId="2" borderId="3" xfId="0" applyNumberFormat="1" applyFont="1" applyFill="1" applyBorder="1"/>
  </cellXfs>
  <cellStyles count="3">
    <cellStyle name="Normal" xfId="0" builtinId="0"/>
    <cellStyle name="Normal 2" xfId="1"/>
    <cellStyle name="Percent 2" xfId="2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37" sqref="D37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3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651" t="s">
        <v>0</v>
      </c>
      <c r="B11" s="652"/>
      <c r="C11" s="652"/>
      <c r="D11" s="652"/>
      <c r="E11" s="652"/>
      <c r="F11" s="653"/>
      <c r="G11" s="41"/>
    </row>
    <row r="12" spans="1:7" ht="16.5" customHeight="1" x14ac:dyDescent="0.3">
      <c r="A12" s="650" t="s">
        <v>1</v>
      </c>
      <c r="B12" s="650"/>
      <c r="C12" s="650"/>
      <c r="D12" s="650"/>
      <c r="E12" s="650"/>
      <c r="F12" s="650"/>
      <c r="G12" s="40"/>
    </row>
    <row r="14" spans="1:7" ht="16.5" customHeight="1" x14ac:dyDescent="0.3">
      <c r="A14" s="655" t="s">
        <v>2</v>
      </c>
      <c r="B14" s="655"/>
      <c r="C14" s="10" t="str">
        <f>'SST-P'!B17</f>
        <v>PRAZINEX TABLETS</v>
      </c>
    </row>
    <row r="15" spans="1:7" ht="16.5" customHeight="1" x14ac:dyDescent="0.3">
      <c r="A15" s="655" t="s">
        <v>3</v>
      </c>
      <c r="B15" s="655"/>
      <c r="C15" s="10" t="str">
        <f>'Praziquentel USP'!B19</f>
        <v>NDQD201502098</v>
      </c>
    </row>
    <row r="16" spans="1:7" ht="16.5" customHeight="1" x14ac:dyDescent="0.3">
      <c r="A16" s="655" t="s">
        <v>4</v>
      </c>
      <c r="B16" s="655"/>
      <c r="C16" s="22" t="s">
        <v>23</v>
      </c>
    </row>
    <row r="17" spans="1:6" ht="30" customHeight="1" x14ac:dyDescent="0.3">
      <c r="A17" s="655" t="s">
        <v>5</v>
      </c>
      <c r="B17" s="655"/>
      <c r="C17" s="695" t="s">
        <v>24</v>
      </c>
      <c r="D17" s="695"/>
      <c r="E17" s="695"/>
      <c r="F17" s="695"/>
    </row>
    <row r="18" spans="1:6" ht="16.5" customHeight="1" x14ac:dyDescent="0.3">
      <c r="A18" s="655" t="s">
        <v>6</v>
      </c>
      <c r="B18" s="655"/>
      <c r="C18" s="47">
        <v>42075</v>
      </c>
    </row>
    <row r="19" spans="1:6" ht="16.5" customHeight="1" x14ac:dyDescent="0.3">
      <c r="A19" s="655" t="s">
        <v>7</v>
      </c>
      <c r="B19" s="655"/>
      <c r="C19" s="47">
        <v>42087</v>
      </c>
    </row>
    <row r="20" spans="1:6" ht="16.5" customHeight="1" x14ac:dyDescent="0.3">
      <c r="A20" s="12"/>
      <c r="B20" s="12"/>
      <c r="C20" s="27"/>
    </row>
    <row r="21" spans="1:6" ht="16.5" customHeight="1" x14ac:dyDescent="0.3">
      <c r="A21" s="650" t="s">
        <v>8</v>
      </c>
      <c r="B21" s="650"/>
      <c r="C21" s="9" t="s">
        <v>9</v>
      </c>
      <c r="D21" s="16"/>
    </row>
    <row r="22" spans="1:6" ht="15.75" customHeight="1" x14ac:dyDescent="0.3">
      <c r="A22" s="654"/>
      <c r="B22" s="654"/>
      <c r="C22" s="7"/>
      <c r="D22" s="654"/>
      <c r="E22" s="654"/>
    </row>
    <row r="23" spans="1:6" ht="33.75" customHeight="1" x14ac:dyDescent="0.3">
      <c r="C23" s="36" t="s">
        <v>10</v>
      </c>
      <c r="D23" s="35" t="s">
        <v>11</v>
      </c>
      <c r="E23" s="2"/>
    </row>
    <row r="24" spans="1:6" ht="15.75" customHeight="1" x14ac:dyDescent="0.25">
      <c r="C24" s="45">
        <v>1007.44</v>
      </c>
      <c r="D24" s="37">
        <f t="shared" ref="D24:D43" si="0">(C24-$C$46)/$C$46</f>
        <v>1.0240386350965093E-2</v>
      </c>
      <c r="E24" s="3"/>
    </row>
    <row r="25" spans="1:6" ht="15.75" customHeight="1" x14ac:dyDescent="0.25">
      <c r="C25" s="45">
        <v>1003.68</v>
      </c>
      <c r="D25" s="38">
        <f t="shared" si="0"/>
        <v>6.4699346588745132E-3</v>
      </c>
      <c r="E25" s="3"/>
    </row>
    <row r="26" spans="1:6" ht="15.75" customHeight="1" x14ac:dyDescent="0.25">
      <c r="C26" s="45">
        <v>994.67</v>
      </c>
      <c r="D26" s="38">
        <f t="shared" si="0"/>
        <v>-2.565110486267814E-3</v>
      </c>
      <c r="E26" s="3"/>
    </row>
    <row r="27" spans="1:6" ht="15.75" customHeight="1" x14ac:dyDescent="0.25">
      <c r="C27" s="45">
        <v>985.35</v>
      </c>
      <c r="D27" s="38">
        <f t="shared" si="0"/>
        <v>-1.1911017340066481E-2</v>
      </c>
      <c r="E27" s="3"/>
    </row>
    <row r="28" spans="1:6" ht="15.75" customHeight="1" x14ac:dyDescent="0.25">
      <c r="C28" s="45">
        <v>976.82</v>
      </c>
      <c r="D28" s="38">
        <f t="shared" si="0"/>
        <v>-2.0464728226644049E-2</v>
      </c>
      <c r="E28" s="3"/>
    </row>
    <row r="29" spans="1:6" ht="15.75" customHeight="1" x14ac:dyDescent="0.25">
      <c r="C29" s="45">
        <v>1010.65</v>
      </c>
      <c r="D29" s="38">
        <f t="shared" si="0"/>
        <v>1.3459309205116725E-2</v>
      </c>
      <c r="E29" s="3"/>
    </row>
    <row r="30" spans="1:6" ht="15.75" customHeight="1" x14ac:dyDescent="0.25">
      <c r="C30" s="45">
        <v>1001.19</v>
      </c>
      <c r="D30" s="38">
        <f t="shared" si="0"/>
        <v>3.9730131925700216E-3</v>
      </c>
      <c r="E30" s="3"/>
    </row>
    <row r="31" spans="1:6" ht="15.75" customHeight="1" x14ac:dyDescent="0.25">
      <c r="C31" s="45">
        <v>992.5</v>
      </c>
      <c r="D31" s="38">
        <f t="shared" si="0"/>
        <v>-4.741142446862542E-3</v>
      </c>
      <c r="E31" s="3"/>
    </row>
    <row r="32" spans="1:6" ht="15.75" customHeight="1" x14ac:dyDescent="0.25">
      <c r="C32" s="45">
        <v>982.33</v>
      </c>
      <c r="D32" s="38">
        <f t="shared" si="0"/>
        <v>-1.4939412050202962E-2</v>
      </c>
      <c r="E32" s="3"/>
    </row>
    <row r="33" spans="1:7" ht="15.75" customHeight="1" x14ac:dyDescent="0.25">
      <c r="C33" s="45">
        <v>992.23</v>
      </c>
      <c r="D33" s="38">
        <f t="shared" si="0"/>
        <v>-5.0118929673051904E-3</v>
      </c>
      <c r="E33" s="3"/>
    </row>
    <row r="34" spans="1:7" ht="15.75" customHeight="1" x14ac:dyDescent="0.25">
      <c r="C34" s="45">
        <v>1011.48</v>
      </c>
      <c r="D34" s="38">
        <f t="shared" si="0"/>
        <v>1.4291616360551632E-2</v>
      </c>
      <c r="E34" s="3"/>
    </row>
    <row r="35" spans="1:7" ht="15.75" customHeight="1" x14ac:dyDescent="0.25">
      <c r="C35" s="45">
        <v>1023.85</v>
      </c>
      <c r="D35" s="38">
        <f t="shared" si="0"/>
        <v>2.6696001315647162E-2</v>
      </c>
      <c r="E35" s="3"/>
    </row>
    <row r="36" spans="1:7" ht="15.75" customHeight="1" x14ac:dyDescent="0.25">
      <c r="C36" s="45">
        <v>1006.65</v>
      </c>
      <c r="D36" s="38">
        <f t="shared" si="0"/>
        <v>9.4481903837438791E-3</v>
      </c>
      <c r="E36" s="3"/>
    </row>
    <row r="37" spans="1:7" ht="15.75" customHeight="1" x14ac:dyDescent="0.25">
      <c r="C37" s="45">
        <v>932.16</v>
      </c>
      <c r="D37" s="697">
        <f>(C37-$C$46)/$C$46</f>
        <v>-6.5248869867271964E-2</v>
      </c>
      <c r="E37" s="3"/>
    </row>
    <row r="38" spans="1:7" ht="15.75" customHeight="1" x14ac:dyDescent="0.25">
      <c r="C38" s="45">
        <v>1008.46</v>
      </c>
      <c r="D38" s="38">
        <f t="shared" si="0"/>
        <v>1.1263221650415151E-2</v>
      </c>
      <c r="E38" s="3"/>
    </row>
    <row r="39" spans="1:7" ht="15.75" customHeight="1" x14ac:dyDescent="0.25">
      <c r="C39" s="45">
        <v>1009.01</v>
      </c>
      <c r="D39" s="38">
        <f t="shared" si="0"/>
        <v>1.1814750488353872E-2</v>
      </c>
      <c r="E39" s="3"/>
    </row>
    <row r="40" spans="1:7" ht="15.75" customHeight="1" x14ac:dyDescent="0.25">
      <c r="C40" s="45">
        <v>983.13</v>
      </c>
      <c r="D40" s="38">
        <f t="shared" si="0"/>
        <v>-1.4137188285928439E-2</v>
      </c>
      <c r="E40" s="3"/>
    </row>
    <row r="41" spans="1:7" ht="15.75" customHeight="1" x14ac:dyDescent="0.25">
      <c r="C41" s="45">
        <v>1002.19</v>
      </c>
      <c r="D41" s="38">
        <f t="shared" si="0"/>
        <v>4.9757928979132331E-3</v>
      </c>
      <c r="E41" s="3"/>
    </row>
    <row r="42" spans="1:7" ht="15.75" customHeight="1" x14ac:dyDescent="0.25">
      <c r="C42" s="45">
        <v>1017.18</v>
      </c>
      <c r="D42" s="38">
        <f t="shared" si="0"/>
        <v>2.0007460681007869E-2</v>
      </c>
      <c r="E42" s="3"/>
    </row>
    <row r="43" spans="1:7" ht="16.5" customHeight="1" x14ac:dyDescent="0.25">
      <c r="C43" s="46">
        <v>1003.59</v>
      </c>
      <c r="D43" s="39">
        <f t="shared" si="0"/>
        <v>6.3796844853937062E-3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12</v>
      </c>
      <c r="C45" s="33">
        <f>SUM(C24:C44)</f>
        <v>19944.559999999998</v>
      </c>
      <c r="D45" s="28"/>
      <c r="E45" s="4"/>
    </row>
    <row r="46" spans="1:7" ht="17.25" customHeight="1" x14ac:dyDescent="0.2">
      <c r="B46" s="32" t="s">
        <v>13</v>
      </c>
      <c r="C46" s="34">
        <f>AVERAGE(C24:C44)</f>
        <v>997.22799999999984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13</v>
      </c>
      <c r="C48" s="35" t="s">
        <v>14</v>
      </c>
      <c r="D48" s="30"/>
      <c r="G48" s="8"/>
    </row>
    <row r="49" spans="1:6" ht="17.25" customHeight="1" x14ac:dyDescent="0.3">
      <c r="B49" s="648">
        <f>C46</f>
        <v>997.22799999999984</v>
      </c>
      <c r="C49" s="43">
        <f>-IF(C46&lt;=80,10%,IF(C46&lt;250,7.5%,5%))</f>
        <v>-0.05</v>
      </c>
      <c r="D49" s="31">
        <f>IF(C46&lt;=80,C46*0.9,IF(C46&lt;250,C46*0.925,C46*0.95))</f>
        <v>947.36659999999983</v>
      </c>
    </row>
    <row r="50" spans="1:6" ht="17.25" customHeight="1" x14ac:dyDescent="0.3">
      <c r="B50" s="649"/>
      <c r="C50" s="44">
        <f>IF(C46&lt;=80, 10%, IF(C46&lt;250, 7.5%, 5%))</f>
        <v>0.05</v>
      </c>
      <c r="D50" s="31">
        <f>IF(C46&lt;=80, C46*1.1, IF(C46&lt;250, C46*1.075, C46*1.05))</f>
        <v>1047.0893999999998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15</v>
      </c>
      <c r="C52" s="17"/>
      <c r="D52" s="18" t="s">
        <v>16</v>
      </c>
      <c r="E52" s="19"/>
      <c r="F52" s="18" t="s">
        <v>17</v>
      </c>
    </row>
    <row r="53" spans="1:6" ht="34.5" customHeight="1" x14ac:dyDescent="0.3">
      <c r="A53" s="20" t="s">
        <v>18</v>
      </c>
      <c r="B53" s="21" t="s">
        <v>129</v>
      </c>
      <c r="C53" s="22"/>
      <c r="D53" s="696">
        <v>42087</v>
      </c>
      <c r="E53" s="11"/>
      <c r="F53" s="23"/>
    </row>
    <row r="54" spans="1:6" ht="34.5" customHeight="1" x14ac:dyDescent="0.3">
      <c r="A54" s="20" t="s">
        <v>19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3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  <mergeCell ref="C17:F17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61"/>
  <sheetViews>
    <sheetView topLeftCell="A13" zoomScaleNormal="100" workbookViewId="0">
      <selection activeCell="E61" sqref="E61"/>
    </sheetView>
  </sheetViews>
  <sheetFormatPr defaultRowHeight="13.5" x14ac:dyDescent="0.25"/>
  <cols>
    <col min="1" max="1" width="27.5703125" style="595" bestFit="1" customWidth="1"/>
    <col min="2" max="2" width="20.42578125" style="595" customWidth="1"/>
    <col min="3" max="3" width="31.85546875" style="595" customWidth="1"/>
    <col min="4" max="4" width="25.85546875" style="595" bestFit="1" customWidth="1"/>
    <col min="5" max="5" width="25.7109375" style="595" bestFit="1" customWidth="1"/>
    <col min="6" max="6" width="23.140625" style="595" customWidth="1"/>
    <col min="7" max="7" width="28.42578125" style="595" customWidth="1"/>
    <col min="8" max="8" width="21.5703125" style="595" customWidth="1"/>
    <col min="9" max="16384" width="9.140625" style="595"/>
  </cols>
  <sheetData>
    <row r="14" spans="1:6" ht="15" x14ac:dyDescent="0.3">
      <c r="A14" s="645"/>
      <c r="B14" s="597"/>
      <c r="C14" s="644"/>
      <c r="D14" s="597"/>
      <c r="F14" s="644"/>
    </row>
    <row r="15" spans="1:6" ht="18.75" x14ac:dyDescent="0.3">
      <c r="A15" s="656" t="s">
        <v>124</v>
      </c>
      <c r="B15" s="656"/>
      <c r="C15" s="656"/>
      <c r="D15" s="656"/>
      <c r="E15" s="656"/>
    </row>
    <row r="16" spans="1:6" ht="16.5" x14ac:dyDescent="0.3">
      <c r="A16" s="642" t="s">
        <v>8</v>
      </c>
      <c r="B16" s="641" t="s">
        <v>123</v>
      </c>
    </row>
    <row r="17" spans="1:6" ht="16.5" x14ac:dyDescent="0.3">
      <c r="A17" s="638" t="s">
        <v>122</v>
      </c>
      <c r="B17" s="640" t="str">
        <f>'Praziquentel USP'!B18:C18</f>
        <v>PRAZINEX TABLETS</v>
      </c>
      <c r="D17" s="643"/>
      <c r="E17" s="614"/>
    </row>
    <row r="18" spans="1:6" ht="16.5" x14ac:dyDescent="0.3">
      <c r="A18" s="611" t="s">
        <v>26</v>
      </c>
      <c r="B18" s="640" t="str">
        <f>'Praziquentel USP'!B26:C26</f>
        <v>praziquentel usp</v>
      </c>
      <c r="C18" s="614"/>
      <c r="D18" s="614"/>
      <c r="E18" s="614"/>
    </row>
    <row r="19" spans="1:6" ht="16.5" x14ac:dyDescent="0.3">
      <c r="A19" s="611" t="s">
        <v>28</v>
      </c>
      <c r="B19" s="639">
        <f>'Praziquentel USP'!B28</f>
        <v>99.22</v>
      </c>
      <c r="C19" s="614"/>
      <c r="D19" s="614"/>
      <c r="E19" s="614"/>
    </row>
    <row r="20" spans="1:6" ht="16.5" x14ac:dyDescent="0.3">
      <c r="A20" s="638" t="s">
        <v>120</v>
      </c>
      <c r="B20" s="639">
        <f>'Praziquentel USP'!D43</f>
        <v>24.71</v>
      </c>
      <c r="C20" s="614"/>
      <c r="D20" s="614"/>
      <c r="E20" s="614"/>
    </row>
    <row r="21" spans="1:6" ht="16.5" x14ac:dyDescent="0.3">
      <c r="A21" s="638" t="s">
        <v>119</v>
      </c>
      <c r="B21" s="637">
        <f>'Praziquentel USP'!D47</f>
        <v>0.2</v>
      </c>
      <c r="C21" s="614"/>
      <c r="D21" s="614"/>
      <c r="E21" s="614"/>
    </row>
    <row r="22" spans="1:6" ht="15.75" x14ac:dyDescent="0.25">
      <c r="A22" s="614"/>
      <c r="B22" s="614"/>
      <c r="C22" s="614"/>
      <c r="D22" s="614"/>
      <c r="E22" s="614"/>
    </row>
    <row r="23" spans="1:6" ht="16.5" x14ac:dyDescent="0.3">
      <c r="A23" s="635" t="s">
        <v>118</v>
      </c>
      <c r="B23" s="636" t="s">
        <v>117</v>
      </c>
      <c r="C23" s="635" t="s">
        <v>116</v>
      </c>
      <c r="D23" s="635" t="s">
        <v>115</v>
      </c>
      <c r="E23" s="634" t="s">
        <v>114</v>
      </c>
    </row>
    <row r="24" spans="1:6" ht="16.5" x14ac:dyDescent="0.3">
      <c r="A24" s="630">
        <v>1</v>
      </c>
      <c r="B24" s="632">
        <v>185471564</v>
      </c>
      <c r="C24" s="632">
        <v>15713</v>
      </c>
      <c r="D24" s="631">
        <v>1.05</v>
      </c>
      <c r="E24" s="633">
        <v>5.77</v>
      </c>
    </row>
    <row r="25" spans="1:6" ht="16.5" x14ac:dyDescent="0.3">
      <c r="A25" s="630">
        <v>2</v>
      </c>
      <c r="B25" s="632">
        <v>185581656</v>
      </c>
      <c r="C25" s="632">
        <v>15878</v>
      </c>
      <c r="D25" s="631">
        <v>1.05</v>
      </c>
      <c r="E25" s="631">
        <v>5.81</v>
      </c>
    </row>
    <row r="26" spans="1:6" ht="16.5" x14ac:dyDescent="0.3">
      <c r="A26" s="630">
        <v>3</v>
      </c>
      <c r="B26" s="632">
        <v>186638319</v>
      </c>
      <c r="C26" s="632">
        <v>15790</v>
      </c>
      <c r="D26" s="631">
        <v>1.07</v>
      </c>
      <c r="E26" s="631">
        <v>5.76</v>
      </c>
    </row>
    <row r="27" spans="1:6" ht="16.5" x14ac:dyDescent="0.3">
      <c r="A27" s="630">
        <v>4</v>
      </c>
      <c r="B27" s="632">
        <v>185042587</v>
      </c>
      <c r="C27" s="632">
        <v>15875</v>
      </c>
      <c r="D27" s="631">
        <v>1.08</v>
      </c>
      <c r="E27" s="631">
        <v>5.8</v>
      </c>
    </row>
    <row r="28" spans="1:6" ht="16.5" x14ac:dyDescent="0.3">
      <c r="A28" s="630">
        <v>5</v>
      </c>
      <c r="B28" s="632">
        <v>185451174</v>
      </c>
      <c r="C28" s="632">
        <v>15858</v>
      </c>
      <c r="D28" s="631">
        <v>1.06</v>
      </c>
      <c r="E28" s="631">
        <v>5.82</v>
      </c>
    </row>
    <row r="29" spans="1:6" ht="16.5" x14ac:dyDescent="0.3">
      <c r="A29" s="630">
        <v>6</v>
      </c>
      <c r="B29" s="629"/>
      <c r="C29" s="629">
        <v>15904</v>
      </c>
      <c r="D29" s="628">
        <v>1.08</v>
      </c>
      <c r="E29" s="628">
        <v>5.82</v>
      </c>
    </row>
    <row r="30" spans="1:6" ht="16.5" x14ac:dyDescent="0.3">
      <c r="A30" s="627" t="s">
        <v>113</v>
      </c>
      <c r="B30" s="626">
        <f>AVERAGE(B24:B29)</f>
        <v>185637060</v>
      </c>
      <c r="C30" s="625">
        <f>AVERAGE(C24:C29)</f>
        <v>15836.333333333334</v>
      </c>
      <c r="D30" s="624">
        <f>AVERAGE(D24:D29)</f>
        <v>1.0650000000000002</v>
      </c>
      <c r="E30" s="624">
        <f>AVERAGE(E24:E29)</f>
        <v>5.7966666666666669</v>
      </c>
    </row>
    <row r="31" spans="1:6" ht="16.5" x14ac:dyDescent="0.3">
      <c r="A31" s="623" t="s">
        <v>112</v>
      </c>
      <c r="B31" s="622">
        <f>(STDEV(B24:B29)/B30)</f>
        <v>3.2106402365748459E-3</v>
      </c>
      <c r="C31" s="621"/>
      <c r="D31" s="621"/>
      <c r="E31" s="620"/>
      <c r="F31" s="597"/>
    </row>
    <row r="32" spans="1:6" s="597" customFormat="1" ht="16.5" x14ac:dyDescent="0.3">
      <c r="A32" s="619" t="s">
        <v>65</v>
      </c>
      <c r="B32" s="618">
        <f>COUNT(B24:B29)</f>
        <v>5</v>
      </c>
      <c r="C32" s="617"/>
      <c r="D32" s="616"/>
      <c r="E32" s="615"/>
    </row>
    <row r="33" spans="1:6" s="597" customFormat="1" ht="15.75" x14ac:dyDescent="0.25">
      <c r="A33" s="614"/>
      <c r="B33" s="614"/>
      <c r="C33" s="614"/>
      <c r="D33" s="614"/>
      <c r="E33" s="613"/>
    </row>
    <row r="34" spans="1:6" s="597" customFormat="1" ht="16.5" x14ac:dyDescent="0.3">
      <c r="A34" s="611" t="s">
        <v>111</v>
      </c>
      <c r="B34" s="612" t="s">
        <v>110</v>
      </c>
      <c r="C34" s="608"/>
      <c r="D34" s="608"/>
      <c r="E34" s="609"/>
    </row>
    <row r="35" spans="1:6" ht="16.5" x14ac:dyDescent="0.3">
      <c r="A35" s="611"/>
      <c r="B35" s="612" t="s">
        <v>109</v>
      </c>
      <c r="C35" s="608"/>
      <c r="D35" s="608"/>
      <c r="E35" s="609"/>
      <c r="F35" s="597"/>
    </row>
    <row r="36" spans="1:6" ht="16.5" x14ac:dyDescent="0.3">
      <c r="A36" s="611"/>
      <c r="B36" s="610" t="s">
        <v>108</v>
      </c>
      <c r="C36" s="608"/>
      <c r="D36" s="608"/>
      <c r="E36" s="608"/>
    </row>
    <row r="37" spans="1:6" ht="15.75" x14ac:dyDescent="0.25">
      <c r="A37" s="614"/>
      <c r="B37" s="614"/>
      <c r="C37" s="614"/>
      <c r="D37" s="614"/>
      <c r="E37" s="614"/>
    </row>
    <row r="38" spans="1:6" ht="16.5" x14ac:dyDescent="0.3">
      <c r="A38" s="642" t="s">
        <v>8</v>
      </c>
      <c r="B38" s="641" t="s">
        <v>121</v>
      </c>
    </row>
    <row r="39" spans="1:6" ht="16.5" x14ac:dyDescent="0.3">
      <c r="A39" s="611" t="s">
        <v>26</v>
      </c>
      <c r="B39" s="640" t="str">
        <f>B17</f>
        <v>PRAZINEX TABLETS</v>
      </c>
      <c r="C39" s="614"/>
      <c r="D39" s="614"/>
      <c r="E39" s="614"/>
    </row>
    <row r="40" spans="1:6" ht="16.5" x14ac:dyDescent="0.3">
      <c r="A40" s="611" t="s">
        <v>28</v>
      </c>
      <c r="B40" s="639">
        <f>B19</f>
        <v>99.22</v>
      </c>
      <c r="C40" s="614"/>
      <c r="D40" s="614"/>
      <c r="E40" s="614"/>
    </row>
    <row r="41" spans="1:6" ht="16.5" x14ac:dyDescent="0.3">
      <c r="A41" s="638" t="s">
        <v>120</v>
      </c>
      <c r="B41" s="639"/>
      <c r="C41" s="614"/>
      <c r="D41" s="614"/>
      <c r="E41" s="614"/>
    </row>
    <row r="42" spans="1:6" ht="16.5" x14ac:dyDescent="0.3">
      <c r="A42" s="638" t="s">
        <v>119</v>
      </c>
      <c r="B42" s="637"/>
      <c r="C42" s="614"/>
      <c r="D42" s="614"/>
      <c r="E42" s="614"/>
    </row>
    <row r="43" spans="1:6" ht="15.75" x14ac:dyDescent="0.25">
      <c r="A43" s="614"/>
      <c r="B43" s="614"/>
      <c r="C43" s="614"/>
      <c r="D43" s="614"/>
      <c r="E43" s="614"/>
    </row>
    <row r="44" spans="1:6" ht="16.5" x14ac:dyDescent="0.3">
      <c r="A44" s="635" t="s">
        <v>118</v>
      </c>
      <c r="B44" s="636" t="s">
        <v>117</v>
      </c>
      <c r="C44" s="635" t="s">
        <v>116</v>
      </c>
      <c r="D44" s="635" t="s">
        <v>115</v>
      </c>
      <c r="E44" s="634" t="s">
        <v>114</v>
      </c>
    </row>
    <row r="45" spans="1:6" ht="16.5" x14ac:dyDescent="0.3">
      <c r="A45" s="630">
        <v>1</v>
      </c>
      <c r="B45" s="632"/>
      <c r="C45" s="632"/>
      <c r="D45" s="631"/>
      <c r="E45" s="633"/>
    </row>
    <row r="46" spans="1:6" ht="16.5" x14ac:dyDescent="0.3">
      <c r="A46" s="630">
        <v>2</v>
      </c>
      <c r="B46" s="632"/>
      <c r="C46" s="632"/>
      <c r="D46" s="631"/>
      <c r="E46" s="631"/>
    </row>
    <row r="47" spans="1:6" ht="16.5" x14ac:dyDescent="0.3">
      <c r="A47" s="630">
        <v>3</v>
      </c>
      <c r="B47" s="632"/>
      <c r="C47" s="632"/>
      <c r="D47" s="631"/>
      <c r="E47" s="631"/>
    </row>
    <row r="48" spans="1:6" ht="16.5" x14ac:dyDescent="0.3">
      <c r="A48" s="630">
        <v>4</v>
      </c>
      <c r="B48" s="632"/>
      <c r="C48" s="632"/>
      <c r="D48" s="631"/>
      <c r="E48" s="631"/>
    </row>
    <row r="49" spans="1:7" ht="16.5" x14ac:dyDescent="0.3">
      <c r="A49" s="630">
        <v>5</v>
      </c>
      <c r="B49" s="632"/>
      <c r="C49" s="632"/>
      <c r="D49" s="631"/>
      <c r="E49" s="631"/>
    </row>
    <row r="50" spans="1:7" ht="16.5" x14ac:dyDescent="0.3">
      <c r="A50" s="630">
        <v>6</v>
      </c>
      <c r="B50" s="629"/>
      <c r="C50" s="629"/>
      <c r="D50" s="628"/>
      <c r="E50" s="628"/>
    </row>
    <row r="51" spans="1:7" ht="16.5" x14ac:dyDescent="0.3">
      <c r="A51" s="627" t="s">
        <v>113</v>
      </c>
      <c r="B51" s="626" t="e">
        <f>AVERAGE(B45:B50)</f>
        <v>#DIV/0!</v>
      </c>
      <c r="C51" s="625" t="e">
        <f>AVERAGE(C45:C50)</f>
        <v>#DIV/0!</v>
      </c>
      <c r="D51" s="624" t="e">
        <f>AVERAGE(D45:D50)</f>
        <v>#DIV/0!</v>
      </c>
      <c r="E51" s="624" t="e">
        <f>AVERAGE(E45:E50)</f>
        <v>#DIV/0!</v>
      </c>
    </row>
    <row r="52" spans="1:7" ht="16.5" x14ac:dyDescent="0.3">
      <c r="A52" s="623" t="s">
        <v>112</v>
      </c>
      <c r="B52" s="622" t="e">
        <f>(STDEV(B45:B50)/B51)</f>
        <v>#DIV/0!</v>
      </c>
      <c r="C52" s="621"/>
      <c r="D52" s="621"/>
      <c r="E52" s="620"/>
      <c r="F52" s="597"/>
    </row>
    <row r="53" spans="1:7" s="597" customFormat="1" ht="16.5" x14ac:dyDescent="0.3">
      <c r="A53" s="619" t="s">
        <v>65</v>
      </c>
      <c r="B53" s="618">
        <f>COUNT(B45:B50)</f>
        <v>0</v>
      </c>
      <c r="C53" s="617"/>
      <c r="D53" s="616"/>
      <c r="E53" s="615"/>
    </row>
    <row r="54" spans="1:7" s="597" customFormat="1" ht="15.75" x14ac:dyDescent="0.25">
      <c r="A54" s="614"/>
      <c r="B54" s="614"/>
      <c r="C54" s="614"/>
      <c r="D54" s="614"/>
      <c r="E54" s="613"/>
    </row>
    <row r="55" spans="1:7" s="597" customFormat="1" ht="16.5" x14ac:dyDescent="0.3">
      <c r="A55" s="611" t="s">
        <v>111</v>
      </c>
      <c r="B55" s="612" t="s">
        <v>110</v>
      </c>
      <c r="C55" s="608"/>
      <c r="D55" s="608"/>
      <c r="E55" s="609"/>
    </row>
    <row r="56" spans="1:7" ht="16.5" x14ac:dyDescent="0.3">
      <c r="A56" s="611"/>
      <c r="B56" s="612" t="s">
        <v>109</v>
      </c>
      <c r="C56" s="608"/>
      <c r="D56" s="608"/>
      <c r="E56" s="609"/>
      <c r="F56" s="597"/>
    </row>
    <row r="57" spans="1:7" ht="16.5" x14ac:dyDescent="0.3">
      <c r="A57" s="611"/>
      <c r="B57" s="610" t="s">
        <v>108</v>
      </c>
      <c r="C57" s="608"/>
      <c r="D57" s="609"/>
      <c r="E57" s="608"/>
    </row>
    <row r="58" spans="1:7" ht="14.25" thickBot="1" x14ac:dyDescent="0.3">
      <c r="A58" s="607"/>
      <c r="B58" s="606"/>
      <c r="D58" s="605"/>
      <c r="F58" s="604"/>
      <c r="G58" s="604"/>
    </row>
    <row r="59" spans="1:7" ht="15" x14ac:dyDescent="0.3">
      <c r="B59" s="657" t="s">
        <v>15</v>
      </c>
      <c r="C59" s="657"/>
      <c r="E59" s="602" t="s">
        <v>16</v>
      </c>
      <c r="F59" s="603"/>
      <c r="G59" s="602" t="s">
        <v>17</v>
      </c>
    </row>
    <row r="60" spans="1:7" ht="15" x14ac:dyDescent="0.3">
      <c r="A60" s="599" t="s">
        <v>18</v>
      </c>
      <c r="B60" s="601" t="s">
        <v>129</v>
      </c>
      <c r="C60" s="601"/>
      <c r="E60" s="698">
        <v>42087</v>
      </c>
      <c r="F60" s="597"/>
      <c r="G60" s="600"/>
    </row>
    <row r="61" spans="1:7" ht="15" x14ac:dyDescent="0.3">
      <c r="A61" s="599" t="s">
        <v>19</v>
      </c>
      <c r="B61" s="598"/>
      <c r="C61" s="598"/>
      <c r="E61" s="598"/>
      <c r="F61" s="597"/>
      <c r="G61" s="596"/>
    </row>
  </sheetData>
  <mergeCells count="2">
    <mergeCell ref="A15:E15"/>
    <mergeCell ref="B59:C59"/>
  </mergeCells>
  <pageMargins left="0.7" right="0.7" top="0.75" bottom="0.75" header="0.3" footer="0.3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opLeftCell="A103" zoomScale="62" zoomScaleNormal="62" workbookViewId="0">
      <selection activeCell="A15" sqref="A15:H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"/>
    </row>
    <row r="16" spans="1:8" ht="19.5" customHeight="1" x14ac:dyDescent="0.3">
      <c r="A16" s="659" t="s">
        <v>0</v>
      </c>
      <c r="B16" s="660"/>
      <c r="C16" s="660"/>
      <c r="D16" s="660"/>
      <c r="E16" s="660"/>
      <c r="F16" s="660"/>
      <c r="G16" s="660"/>
      <c r="H16" s="661"/>
    </row>
    <row r="17" spans="1:14" ht="20.25" customHeight="1" x14ac:dyDescent="0.25">
      <c r="A17" s="662" t="s">
        <v>20</v>
      </c>
      <c r="B17" s="662"/>
      <c r="C17" s="662"/>
      <c r="D17" s="662"/>
      <c r="E17" s="662"/>
      <c r="F17" s="662"/>
      <c r="G17" s="662"/>
      <c r="H17" s="662"/>
    </row>
    <row r="18" spans="1:14" ht="26.25" customHeight="1" x14ac:dyDescent="0.4">
      <c r="A18" s="50" t="s">
        <v>2</v>
      </c>
      <c r="B18" s="658" t="s">
        <v>21</v>
      </c>
      <c r="C18" s="658"/>
      <c r="D18" s="230"/>
      <c r="E18" s="51"/>
      <c r="F18" s="52"/>
      <c r="G18" s="52"/>
      <c r="H18" s="52"/>
    </row>
    <row r="19" spans="1:14" ht="26.25" customHeight="1" x14ac:dyDescent="0.4">
      <c r="A19" s="50" t="s">
        <v>3</v>
      </c>
      <c r="B19" s="53" t="s">
        <v>22</v>
      </c>
      <c r="C19" s="5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4</v>
      </c>
      <c r="B20" s="663" t="s">
        <v>23</v>
      </c>
      <c r="C20" s="663"/>
      <c r="D20" s="52"/>
      <c r="E20" s="52"/>
      <c r="F20" s="52"/>
      <c r="G20" s="52"/>
      <c r="H20" s="52"/>
    </row>
    <row r="21" spans="1:14" ht="26.25" customHeight="1" x14ac:dyDescent="0.4">
      <c r="A21" s="50" t="s">
        <v>5</v>
      </c>
      <c r="B21" s="663" t="s">
        <v>24</v>
      </c>
      <c r="C21" s="663"/>
      <c r="D21" s="663"/>
      <c r="E21" s="663"/>
      <c r="F21" s="663"/>
      <c r="G21" s="663"/>
      <c r="H21" s="663"/>
      <c r="I21" s="54"/>
    </row>
    <row r="22" spans="1:14" ht="26.25" customHeight="1" x14ac:dyDescent="0.4">
      <c r="A22" s="50" t="s">
        <v>6</v>
      </c>
      <c r="B22" s="55" t="s">
        <v>25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7</v>
      </c>
      <c r="B23" s="55"/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8</v>
      </c>
      <c r="B25" s="56"/>
    </row>
    <row r="26" spans="1:14" ht="26.25" customHeight="1" x14ac:dyDescent="0.4">
      <c r="A26" s="58" t="s">
        <v>26</v>
      </c>
      <c r="B26" s="658" t="s">
        <v>106</v>
      </c>
      <c r="C26" s="658"/>
    </row>
    <row r="27" spans="1:14" ht="26.25" customHeight="1" x14ac:dyDescent="0.4">
      <c r="A27" s="59" t="s">
        <v>27</v>
      </c>
      <c r="B27" s="664" t="s">
        <v>107</v>
      </c>
      <c r="C27" s="664"/>
    </row>
    <row r="28" spans="1:14" ht="27" customHeight="1" x14ac:dyDescent="0.4">
      <c r="A28" s="59" t="s">
        <v>28</v>
      </c>
      <c r="B28" s="60">
        <v>99.22</v>
      </c>
    </row>
    <row r="29" spans="1:14" s="15" customFormat="1" ht="27" customHeight="1" x14ac:dyDescent="0.4">
      <c r="A29" s="59" t="s">
        <v>29</v>
      </c>
      <c r="B29" s="61">
        <v>0</v>
      </c>
      <c r="C29" s="665" t="s">
        <v>30</v>
      </c>
      <c r="D29" s="666"/>
      <c r="E29" s="666"/>
      <c r="F29" s="666"/>
      <c r="G29" s="667"/>
      <c r="I29" s="62"/>
      <c r="J29" s="62"/>
      <c r="K29" s="62"/>
      <c r="L29" s="62"/>
    </row>
    <row r="30" spans="1:14" s="15" customFormat="1" ht="19.5" customHeight="1" x14ac:dyDescent="0.3">
      <c r="A30" s="59" t="s">
        <v>31</v>
      </c>
      <c r="B30" s="63">
        <f>B28-B29</f>
        <v>99.22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32</v>
      </c>
      <c r="B31" s="66">
        <v>1</v>
      </c>
      <c r="C31" s="668" t="s">
        <v>33</v>
      </c>
      <c r="D31" s="669"/>
      <c r="E31" s="669"/>
      <c r="F31" s="669"/>
      <c r="G31" s="669"/>
      <c r="H31" s="670"/>
      <c r="I31" s="62"/>
      <c r="J31" s="62"/>
      <c r="K31" s="62"/>
      <c r="L31" s="62"/>
    </row>
    <row r="32" spans="1:14" s="15" customFormat="1" ht="27" customHeight="1" x14ac:dyDescent="0.4">
      <c r="A32" s="59" t="s">
        <v>34</v>
      </c>
      <c r="B32" s="66">
        <v>1</v>
      </c>
      <c r="C32" s="668" t="s">
        <v>35</v>
      </c>
      <c r="D32" s="669"/>
      <c r="E32" s="669"/>
      <c r="F32" s="669"/>
      <c r="G32" s="669"/>
      <c r="H32" s="670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36</v>
      </c>
      <c r="B34" s="71">
        <f>B31/B32</f>
        <v>1</v>
      </c>
      <c r="C34" s="49" t="s">
        <v>37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38</v>
      </c>
      <c r="B36" s="73">
        <v>100</v>
      </c>
      <c r="C36" s="49"/>
      <c r="D36" s="671" t="s">
        <v>39</v>
      </c>
      <c r="E36" s="672"/>
      <c r="F36" s="671" t="s">
        <v>40</v>
      </c>
      <c r="G36" s="673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41</v>
      </c>
      <c r="B37" s="75">
        <v>1</v>
      </c>
      <c r="C37" s="76" t="s">
        <v>42</v>
      </c>
      <c r="D37" s="77" t="s">
        <v>43</v>
      </c>
      <c r="E37" s="78" t="s">
        <v>44</v>
      </c>
      <c r="F37" s="77" t="s">
        <v>43</v>
      </c>
      <c r="G37" s="79" t="s">
        <v>44</v>
      </c>
      <c r="I37" s="80" t="s">
        <v>45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46</v>
      </c>
      <c r="B38" s="75">
        <v>1</v>
      </c>
      <c r="C38" s="81">
        <v>1</v>
      </c>
      <c r="D38" s="82">
        <v>186914755</v>
      </c>
      <c r="E38" s="83">
        <f>IF(ISBLANK(D38),"-",$D$48/$D$45*D38)</f>
        <v>152476043.2058033</v>
      </c>
      <c r="F38" s="82">
        <v>179030551</v>
      </c>
      <c r="G38" s="84">
        <f>IF(ISBLANK(F38),"-",$D$48/$F$45*F38)</f>
        <v>155617047.98941007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47</v>
      </c>
      <c r="B39" s="75">
        <v>1</v>
      </c>
      <c r="C39" s="86">
        <v>2</v>
      </c>
      <c r="D39" s="87">
        <v>184989522</v>
      </c>
      <c r="E39" s="88">
        <f>IF(ISBLANK(D39),"-",$D$48/$D$45*D39)</f>
        <v>150905530.96834385</v>
      </c>
      <c r="F39" s="87">
        <v>180710000</v>
      </c>
      <c r="G39" s="89">
        <f>IF(ISBLANK(F39),"-",$D$48/$F$45*F39)</f>
        <v>157076859.70405293</v>
      </c>
      <c r="I39" s="674">
        <f>ABS((F43/D43*D42)-F42)/D42</f>
        <v>3.0902693438598458E-2</v>
      </c>
      <c r="J39" s="62"/>
      <c r="K39" s="62"/>
      <c r="L39" s="67"/>
      <c r="M39" s="67"/>
      <c r="N39" s="68"/>
    </row>
    <row r="40" spans="1:14" ht="26.25" customHeight="1" x14ac:dyDescent="0.4">
      <c r="A40" s="74" t="s">
        <v>48</v>
      </c>
      <c r="B40" s="75">
        <v>1</v>
      </c>
      <c r="C40" s="86">
        <v>3</v>
      </c>
      <c r="D40" s="87">
        <v>185086767</v>
      </c>
      <c r="E40" s="88">
        <f>IF(ISBLANK(D40),"-",$D$48/$D$45*D40)</f>
        <v>150984858.74972498</v>
      </c>
      <c r="F40" s="87">
        <v>180200516</v>
      </c>
      <c r="G40" s="89">
        <f>IF(ISBLANK(F40),"-",$D$48/$F$45*F40)</f>
        <v>156634005.70156574</v>
      </c>
      <c r="I40" s="674"/>
      <c r="L40" s="67"/>
      <c r="M40" s="67"/>
      <c r="N40" s="90"/>
    </row>
    <row r="41" spans="1:14" ht="27" customHeight="1" x14ac:dyDescent="0.4">
      <c r="A41" s="74" t="s">
        <v>49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50</v>
      </c>
      <c r="B42" s="75">
        <v>1</v>
      </c>
      <c r="C42" s="96" t="s">
        <v>51</v>
      </c>
      <c r="D42" s="97">
        <f>AVERAGE(D38:D41)</f>
        <v>185663681.33333334</v>
      </c>
      <c r="E42" s="98">
        <f>AVERAGE(E38:E41)</f>
        <v>151455477.64129069</v>
      </c>
      <c r="F42" s="97">
        <f>AVERAGE(F38:F41)</f>
        <v>179980355.66666666</v>
      </c>
      <c r="G42" s="99">
        <f>AVERAGE(G38:G41)</f>
        <v>156442637.79834291</v>
      </c>
      <c r="H42" s="100"/>
    </row>
    <row r="43" spans="1:14" ht="26.25" customHeight="1" x14ac:dyDescent="0.4">
      <c r="A43" s="74" t="s">
        <v>52</v>
      </c>
      <c r="B43" s="75">
        <v>1</v>
      </c>
      <c r="C43" s="101" t="s">
        <v>53</v>
      </c>
      <c r="D43" s="102">
        <v>24.71</v>
      </c>
      <c r="E43" s="90"/>
      <c r="F43" s="102">
        <v>23.19</v>
      </c>
      <c r="H43" s="100"/>
    </row>
    <row r="44" spans="1:14" ht="26.25" customHeight="1" x14ac:dyDescent="0.4">
      <c r="A44" s="74" t="s">
        <v>54</v>
      </c>
      <c r="B44" s="75">
        <v>1</v>
      </c>
      <c r="C44" s="103" t="s">
        <v>55</v>
      </c>
      <c r="D44" s="104">
        <f>D43*$B$34</f>
        <v>24.71</v>
      </c>
      <c r="E44" s="105"/>
      <c r="F44" s="104">
        <f>F43*$B$34</f>
        <v>23.19</v>
      </c>
      <c r="H44" s="100"/>
    </row>
    <row r="45" spans="1:14" ht="19.5" customHeight="1" x14ac:dyDescent="0.3">
      <c r="A45" s="74" t="s">
        <v>56</v>
      </c>
      <c r="B45" s="106">
        <f>(B44/B43)*(B42/B41)*(B40/B39)*(B38/B37)*B36</f>
        <v>100</v>
      </c>
      <c r="C45" s="103" t="s">
        <v>57</v>
      </c>
      <c r="D45" s="107">
        <f>D44*$B$30/100</f>
        <v>24.517262000000002</v>
      </c>
      <c r="E45" s="108"/>
      <c r="F45" s="107">
        <f>F44*$B$30/100</f>
        <v>23.009118000000004</v>
      </c>
      <c r="H45" s="100"/>
    </row>
    <row r="46" spans="1:14" ht="19.5" customHeight="1" x14ac:dyDescent="0.3">
      <c r="A46" s="675" t="s">
        <v>58</v>
      </c>
      <c r="B46" s="676"/>
      <c r="C46" s="103" t="s">
        <v>59</v>
      </c>
      <c r="D46" s="109">
        <f>D45/$B$45</f>
        <v>0.24517262000000004</v>
      </c>
      <c r="E46" s="110"/>
      <c r="F46" s="111">
        <f>F45/$B$45</f>
        <v>0.23009118000000003</v>
      </c>
      <c r="H46" s="100"/>
    </row>
    <row r="47" spans="1:14" ht="27" customHeight="1" x14ac:dyDescent="0.4">
      <c r="A47" s="677"/>
      <c r="B47" s="678"/>
      <c r="C47" s="112" t="s">
        <v>60</v>
      </c>
      <c r="D47" s="113">
        <v>0.2</v>
      </c>
      <c r="E47" s="114"/>
      <c r="F47" s="110"/>
      <c r="H47" s="100"/>
    </row>
    <row r="48" spans="1:14" ht="18.75" x14ac:dyDescent="0.3">
      <c r="C48" s="115" t="s">
        <v>61</v>
      </c>
      <c r="D48" s="107">
        <f>D47*$B$45</f>
        <v>20</v>
      </c>
      <c r="F48" s="116"/>
      <c r="H48" s="100"/>
    </row>
    <row r="49" spans="1:12" ht="19.5" customHeight="1" x14ac:dyDescent="0.3">
      <c r="C49" s="117" t="s">
        <v>62</v>
      </c>
      <c r="D49" s="118">
        <f>D48/B34</f>
        <v>20</v>
      </c>
      <c r="F49" s="116"/>
      <c r="H49" s="100"/>
    </row>
    <row r="50" spans="1:12" ht="18.75" x14ac:dyDescent="0.3">
      <c r="C50" s="72" t="s">
        <v>63</v>
      </c>
      <c r="D50" s="119">
        <f>AVERAGE(E38:E41,G38:G41)</f>
        <v>153949057.7198168</v>
      </c>
      <c r="F50" s="120"/>
      <c r="H50" s="100"/>
    </row>
    <row r="51" spans="1:12" ht="18.75" x14ac:dyDescent="0.3">
      <c r="C51" s="74" t="s">
        <v>64</v>
      </c>
      <c r="D51" s="121">
        <f>STDEV(E38:E41,G38:G41)/D50</f>
        <v>1.8371014069582338E-2</v>
      </c>
      <c r="F51" s="120"/>
      <c r="H51" s="100"/>
    </row>
    <row r="52" spans="1:12" ht="19.5" customHeight="1" x14ac:dyDescent="0.3">
      <c r="C52" s="122" t="s">
        <v>65</v>
      </c>
      <c r="D52" s="123">
        <f>COUNT(E38:E41,G38:G41)</f>
        <v>6</v>
      </c>
      <c r="F52" s="120"/>
    </row>
    <row r="54" spans="1:12" ht="18.75" x14ac:dyDescent="0.3">
      <c r="A54" s="124" t="s">
        <v>8</v>
      </c>
      <c r="B54" s="125" t="s">
        <v>66</v>
      </c>
    </row>
    <row r="55" spans="1:12" ht="18.75" x14ac:dyDescent="0.3">
      <c r="A55" s="49" t="s">
        <v>67</v>
      </c>
      <c r="B55" s="126" t="str">
        <f>B21</f>
        <v>Each un coated Tablet contains:Praziquentel USP 50 mg ,Pyrantel Pamoate usp 144, Fenbendazole B.P (Vet) 500 mg</v>
      </c>
    </row>
    <row r="56" spans="1:12" ht="26.25" customHeight="1" x14ac:dyDescent="0.4">
      <c r="A56" s="127" t="s">
        <v>68</v>
      </c>
      <c r="B56" s="128">
        <v>50</v>
      </c>
      <c r="C56" s="49" t="str">
        <f>B20</f>
        <v>Praziquentel, PyrantelPamoate and Fenbendazole</v>
      </c>
      <c r="H56" s="129"/>
    </row>
    <row r="57" spans="1:12" ht="18.75" x14ac:dyDescent="0.3">
      <c r="A57" s="126" t="s">
        <v>69</v>
      </c>
      <c r="B57" s="130">
        <f>Uniformity!C46</f>
        <v>997.22799999999984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70</v>
      </c>
      <c r="B59" s="73">
        <v>50</v>
      </c>
      <c r="C59" s="49"/>
      <c r="D59" s="131" t="s">
        <v>71</v>
      </c>
      <c r="E59" s="132" t="s">
        <v>42</v>
      </c>
      <c r="F59" s="132" t="s">
        <v>43</v>
      </c>
      <c r="G59" s="132" t="s">
        <v>72</v>
      </c>
      <c r="H59" s="76" t="s">
        <v>73</v>
      </c>
      <c r="L59" s="62"/>
    </row>
    <row r="60" spans="1:12" s="15" customFormat="1" ht="26.25" customHeight="1" x14ac:dyDescent="0.4">
      <c r="A60" s="74" t="s">
        <v>74</v>
      </c>
      <c r="B60" s="75">
        <v>5</v>
      </c>
      <c r="C60" s="679" t="s">
        <v>75</v>
      </c>
      <c r="D60" s="682">
        <v>1003.57</v>
      </c>
      <c r="E60" s="133">
        <v>1</v>
      </c>
      <c r="F60" s="134">
        <v>152323761</v>
      </c>
      <c r="G60" s="135">
        <f>IF(ISBLANK(F60),"-",(F60/$D$50*$D$47*$B$68)*($B$57/$D$60))</f>
        <v>49.159495496261378</v>
      </c>
      <c r="H60" s="136">
        <f t="shared" ref="H60:H71" si="0">IF(ISBLANK(F60),"-",G60/$B$56)</f>
        <v>0.98318990992522759</v>
      </c>
      <c r="L60" s="62"/>
    </row>
    <row r="61" spans="1:12" s="15" customFormat="1" ht="26.25" customHeight="1" x14ac:dyDescent="0.4">
      <c r="A61" s="74" t="s">
        <v>76</v>
      </c>
      <c r="B61" s="75">
        <v>25</v>
      </c>
      <c r="C61" s="680"/>
      <c r="D61" s="683"/>
      <c r="E61" s="137">
        <v>2</v>
      </c>
      <c r="F61" s="87">
        <v>153597837</v>
      </c>
      <c r="G61" s="138">
        <f>IF(ISBLANK(F61),"-",(F61/$D$50*$D$47*$B$68)*($B$57/$D$60))</f>
        <v>49.570678446135453</v>
      </c>
      <c r="H61" s="139">
        <f t="shared" si="0"/>
        <v>0.99141356892270904</v>
      </c>
      <c r="L61" s="62"/>
    </row>
    <row r="62" spans="1:12" s="15" customFormat="1" ht="26.25" customHeight="1" x14ac:dyDescent="0.4">
      <c r="A62" s="74" t="s">
        <v>77</v>
      </c>
      <c r="B62" s="75">
        <v>1</v>
      </c>
      <c r="C62" s="680"/>
      <c r="D62" s="683"/>
      <c r="E62" s="137">
        <v>3</v>
      </c>
      <c r="F62" s="140">
        <v>152460813</v>
      </c>
      <c r="G62" s="138">
        <f>IF(ISBLANK(F62),"-",(F62/$D$50*$D$47*$B$68)*($B$57/$D$60))</f>
        <v>49.203726331506793</v>
      </c>
      <c r="H62" s="139">
        <f t="shared" si="0"/>
        <v>0.98407452663013584</v>
      </c>
      <c r="L62" s="62"/>
    </row>
    <row r="63" spans="1:12" ht="27" customHeight="1" x14ac:dyDescent="0.4">
      <c r="A63" s="74" t="s">
        <v>78</v>
      </c>
      <c r="B63" s="75">
        <v>1</v>
      </c>
      <c r="C63" s="681"/>
      <c r="D63" s="684"/>
      <c r="E63" s="141">
        <v>4</v>
      </c>
      <c r="F63" s="142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4" t="s">
        <v>79</v>
      </c>
      <c r="B64" s="75">
        <v>1</v>
      </c>
      <c r="C64" s="679" t="s">
        <v>80</v>
      </c>
      <c r="D64" s="682">
        <v>1011.71</v>
      </c>
      <c r="E64" s="133">
        <v>1</v>
      </c>
      <c r="F64" s="134">
        <v>153575678</v>
      </c>
      <c r="G64" s="143">
        <f>IF(ISBLANK(F64),"-",(F64/$D$50*$D$47*$B$68)*($B$57/$D$64))</f>
        <v>49.164749638423281</v>
      </c>
      <c r="H64" s="144">
        <f t="shared" si="0"/>
        <v>0.98329499276846566</v>
      </c>
    </row>
    <row r="65" spans="1:8" ht="26.25" customHeight="1" x14ac:dyDescent="0.4">
      <c r="A65" s="74" t="s">
        <v>81</v>
      </c>
      <c r="B65" s="75">
        <v>1</v>
      </c>
      <c r="C65" s="680"/>
      <c r="D65" s="683"/>
      <c r="E65" s="137">
        <v>2</v>
      </c>
      <c r="F65" s="87">
        <v>154186939</v>
      </c>
      <c r="G65" s="145">
        <f>IF(ISBLANK(F65),"-",(F65/$D$50*$D$47*$B$68)*($B$57/$D$64))</f>
        <v>49.3604348824678</v>
      </c>
      <c r="H65" s="146">
        <f>IF(ISBLANK(F65),"-",G65/$B$56)</f>
        <v>0.98720869764935604</v>
      </c>
    </row>
    <row r="66" spans="1:8" ht="26.25" customHeight="1" x14ac:dyDescent="0.4">
      <c r="A66" s="74" t="s">
        <v>82</v>
      </c>
      <c r="B66" s="75">
        <v>1</v>
      </c>
      <c r="C66" s="680"/>
      <c r="D66" s="683"/>
      <c r="E66" s="137">
        <v>3</v>
      </c>
      <c r="F66" s="453">
        <v>153690699</v>
      </c>
      <c r="G66" s="145">
        <f>IF(ISBLANK(F66),"-",(F66/$D$50*$D$47*$B$68)*($B$57/$D$64))</f>
        <v>49.201571736439099</v>
      </c>
      <c r="H66" s="146">
        <f>IF(ISBLANK(F66),"-",G66/$B$56)</f>
        <v>0.98403143472878196</v>
      </c>
    </row>
    <row r="67" spans="1:8" ht="27" customHeight="1" x14ac:dyDescent="0.4">
      <c r="A67" s="74" t="s">
        <v>83</v>
      </c>
      <c r="B67" s="75">
        <v>1</v>
      </c>
      <c r="C67" s="681"/>
      <c r="D67" s="684"/>
      <c r="E67" s="141">
        <v>4</v>
      </c>
      <c r="F67" s="142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4" t="s">
        <v>84</v>
      </c>
      <c r="B68" s="149">
        <f>(B67/B66)*(B65/B64)*(B63/B62)*(B61/B60)*B59</f>
        <v>250</v>
      </c>
      <c r="C68" s="679" t="s">
        <v>85</v>
      </c>
      <c r="D68" s="682">
        <v>1008.51</v>
      </c>
      <c r="E68" s="133">
        <v>1</v>
      </c>
      <c r="F68" s="134">
        <v>154131594</v>
      </c>
      <c r="G68" s="143">
        <f>IF(ISBLANK(F68),"-",(F68/$D$50*$D$47*$B$68)*($B$57/$D$68))</f>
        <v>49.499281415180285</v>
      </c>
      <c r="H68" s="139">
        <f t="shared" si="0"/>
        <v>0.9899856283036057</v>
      </c>
    </row>
    <row r="69" spans="1:8" ht="27" customHeight="1" x14ac:dyDescent="0.4">
      <c r="A69" s="122" t="s">
        <v>86</v>
      </c>
      <c r="B69" s="150">
        <f>(D47*B68)/B56*B57</f>
        <v>997.22799999999984</v>
      </c>
      <c r="C69" s="680"/>
      <c r="D69" s="683"/>
      <c r="E69" s="137">
        <v>2</v>
      </c>
      <c r="F69" s="87">
        <v>153731689</v>
      </c>
      <c r="G69" s="145">
        <f>IF(ISBLANK(F69),"-",(F69/$D$50*$D$47*$B$68)*($B$57/$D$68))</f>
        <v>49.370852131990375</v>
      </c>
      <c r="H69" s="139">
        <f>IF(ISBLANK(F69),"-",G69/$B$56)</f>
        <v>0.98741704263980745</v>
      </c>
    </row>
    <row r="70" spans="1:8" ht="26.25" customHeight="1" x14ac:dyDescent="0.4">
      <c r="A70" s="688" t="s">
        <v>58</v>
      </c>
      <c r="B70" s="689"/>
      <c r="C70" s="680"/>
      <c r="D70" s="683"/>
      <c r="E70" s="137">
        <v>3</v>
      </c>
      <c r="F70" s="87">
        <v>153231596</v>
      </c>
      <c r="G70" s="145">
        <f>IF(ISBLANK(F70),"-",(F70/$D$50*$D$47*$B$68)*($B$57/$D$68))</f>
        <v>49.210247524600391</v>
      </c>
      <c r="H70" s="139">
        <f t="shared" si="0"/>
        <v>0.98420495049200785</v>
      </c>
    </row>
    <row r="71" spans="1:8" ht="27" customHeight="1" x14ac:dyDescent="0.4">
      <c r="A71" s="690"/>
      <c r="B71" s="691"/>
      <c r="C71" s="687"/>
      <c r="D71" s="684"/>
      <c r="E71" s="141">
        <v>4</v>
      </c>
      <c r="F71" s="142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3"/>
      <c r="G72" s="154" t="s">
        <v>51</v>
      </c>
      <c r="H72" s="155">
        <f>AVERAGE(H60:H71)</f>
        <v>0.98609119467334394</v>
      </c>
    </row>
    <row r="73" spans="1:8" ht="26.25" customHeight="1" x14ac:dyDescent="0.4">
      <c r="C73" s="152"/>
      <c r="D73" s="152"/>
      <c r="E73" s="152"/>
      <c r="F73" s="153"/>
      <c r="G73" s="156" t="s">
        <v>64</v>
      </c>
      <c r="H73" s="157">
        <f>STDEV(H60:H71)/H72</f>
        <v>3.0968548777426325E-3</v>
      </c>
    </row>
    <row r="74" spans="1:8" ht="27" customHeight="1" x14ac:dyDescent="0.4">
      <c r="A74" s="152"/>
      <c r="B74" s="152"/>
      <c r="C74" s="153"/>
      <c r="D74" s="153"/>
      <c r="E74" s="158"/>
      <c r="F74" s="153"/>
      <c r="G74" s="159" t="s">
        <v>65</v>
      </c>
      <c r="H74" s="160">
        <f>COUNT(H60:H71)</f>
        <v>9</v>
      </c>
    </row>
    <row r="76" spans="1:8" ht="26.25" customHeight="1" x14ac:dyDescent="0.4">
      <c r="A76" s="58" t="s">
        <v>87</v>
      </c>
      <c r="B76" s="161" t="s">
        <v>88</v>
      </c>
      <c r="C76" s="692" t="str">
        <f>B20</f>
        <v>Praziquentel, PyrantelPamoate and Fenbendazole</v>
      </c>
      <c r="D76" s="692"/>
      <c r="E76" s="162" t="s">
        <v>89</v>
      </c>
      <c r="F76" s="162"/>
      <c r="G76" s="163">
        <f>H72</f>
        <v>0.98609119467334394</v>
      </c>
      <c r="H76" s="164"/>
    </row>
    <row r="77" spans="1:8" ht="18.75" x14ac:dyDescent="0.3">
      <c r="A77" s="57" t="s">
        <v>90</v>
      </c>
      <c r="B77" s="57" t="s">
        <v>91</v>
      </c>
    </row>
    <row r="78" spans="1:8" ht="18.75" x14ac:dyDescent="0.3">
      <c r="A78" s="57"/>
      <c r="B78" s="57"/>
    </row>
    <row r="79" spans="1:8" ht="26.25" customHeight="1" x14ac:dyDescent="0.4">
      <c r="A79" s="58" t="s">
        <v>26</v>
      </c>
      <c r="B79" s="693" t="str">
        <f>B26</f>
        <v>praziquentel usp</v>
      </c>
      <c r="C79" s="693"/>
    </row>
    <row r="80" spans="1:8" ht="26.25" customHeight="1" x14ac:dyDescent="0.4">
      <c r="A80" s="59" t="s">
        <v>27</v>
      </c>
      <c r="B80" s="693" t="str">
        <f>B27</f>
        <v>PB005084</v>
      </c>
      <c r="C80" s="693"/>
    </row>
    <row r="81" spans="1:12" ht="27" customHeight="1" x14ac:dyDescent="0.4">
      <c r="A81" s="59" t="s">
        <v>28</v>
      </c>
      <c r="B81" s="165">
        <f>B28</f>
        <v>99.22</v>
      </c>
    </row>
    <row r="82" spans="1:12" s="15" customFormat="1" ht="27" customHeight="1" x14ac:dyDescent="0.4">
      <c r="A82" s="59" t="s">
        <v>29</v>
      </c>
      <c r="B82" s="61">
        <v>0</v>
      </c>
      <c r="C82" s="665" t="s">
        <v>30</v>
      </c>
      <c r="D82" s="666"/>
      <c r="E82" s="666"/>
      <c r="F82" s="666"/>
      <c r="G82" s="667"/>
      <c r="I82" s="62"/>
      <c r="J82" s="62"/>
      <c r="K82" s="62"/>
      <c r="L82" s="62"/>
    </row>
    <row r="83" spans="1:12" s="15" customFormat="1" ht="19.5" customHeight="1" x14ac:dyDescent="0.3">
      <c r="A83" s="59" t="s">
        <v>31</v>
      </c>
      <c r="B83" s="63">
        <f>B81-B82</f>
        <v>99.22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32</v>
      </c>
      <c r="B84" s="66">
        <v>1</v>
      </c>
      <c r="C84" s="668" t="s">
        <v>92</v>
      </c>
      <c r="D84" s="669"/>
      <c r="E84" s="669"/>
      <c r="F84" s="669"/>
      <c r="G84" s="669"/>
      <c r="H84" s="670"/>
      <c r="I84" s="62"/>
      <c r="J84" s="62"/>
      <c r="K84" s="62"/>
      <c r="L84" s="62"/>
    </row>
    <row r="85" spans="1:12" s="15" customFormat="1" ht="27" customHeight="1" x14ac:dyDescent="0.4">
      <c r="A85" s="59" t="s">
        <v>34</v>
      </c>
      <c r="B85" s="66">
        <v>1</v>
      </c>
      <c r="C85" s="668" t="s">
        <v>93</v>
      </c>
      <c r="D85" s="669"/>
      <c r="E85" s="669"/>
      <c r="F85" s="669"/>
      <c r="G85" s="669"/>
      <c r="H85" s="670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36</v>
      </c>
      <c r="B87" s="71">
        <f>B84/B85</f>
        <v>1</v>
      </c>
      <c r="C87" s="49" t="s">
        <v>37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38</v>
      </c>
      <c r="B89" s="73">
        <v>1</v>
      </c>
      <c r="D89" s="166" t="s">
        <v>39</v>
      </c>
      <c r="E89" s="167"/>
      <c r="F89" s="671" t="s">
        <v>40</v>
      </c>
      <c r="G89" s="673"/>
    </row>
    <row r="90" spans="1:12" ht="27" customHeight="1" x14ac:dyDescent="0.4">
      <c r="A90" s="74" t="s">
        <v>41</v>
      </c>
      <c r="B90" s="75">
        <v>1</v>
      </c>
      <c r="C90" s="168" t="s">
        <v>42</v>
      </c>
      <c r="D90" s="77" t="s">
        <v>43</v>
      </c>
      <c r="E90" s="78" t="s">
        <v>44</v>
      </c>
      <c r="F90" s="77" t="s">
        <v>43</v>
      </c>
      <c r="G90" s="169" t="s">
        <v>44</v>
      </c>
      <c r="I90" s="80" t="s">
        <v>45</v>
      </c>
    </row>
    <row r="91" spans="1:12" ht="26.25" customHeight="1" x14ac:dyDescent="0.4">
      <c r="A91" s="74" t="s">
        <v>46</v>
      </c>
      <c r="B91" s="75">
        <v>1</v>
      </c>
      <c r="C91" s="170">
        <v>1</v>
      </c>
      <c r="D91" s="82"/>
      <c r="E91" s="83" t="str">
        <f>IF(ISBLANK(D91),"-",$D$101/$D$98*D91)</f>
        <v>-</v>
      </c>
      <c r="F91" s="82"/>
      <c r="G91" s="84" t="str">
        <f>IF(ISBLANK(F91),"-",$D$101/$F$98*F91)</f>
        <v>-</v>
      </c>
      <c r="I91" s="85"/>
    </row>
    <row r="92" spans="1:12" ht="26.25" customHeight="1" x14ac:dyDescent="0.4">
      <c r="A92" s="74" t="s">
        <v>47</v>
      </c>
      <c r="B92" s="75">
        <v>1</v>
      </c>
      <c r="C92" s="153">
        <v>2</v>
      </c>
      <c r="D92" s="87"/>
      <c r="E92" s="88" t="str">
        <f>IF(ISBLANK(D92),"-",$D$101/$D$98*D92)</f>
        <v>-</v>
      </c>
      <c r="F92" s="87"/>
      <c r="G92" s="89" t="str">
        <f>IF(ISBLANK(F92),"-",$D$101/$F$98*F92)</f>
        <v>-</v>
      </c>
      <c r="I92" s="674" t="e">
        <f>ABS((F96/D96*D95)-F95)/D95</f>
        <v>#DIV/0!</v>
      </c>
    </row>
    <row r="93" spans="1:12" ht="26.25" customHeight="1" x14ac:dyDescent="0.4">
      <c r="A93" s="74" t="s">
        <v>48</v>
      </c>
      <c r="B93" s="75">
        <v>1</v>
      </c>
      <c r="C93" s="153">
        <v>3</v>
      </c>
      <c r="D93" s="87"/>
      <c r="E93" s="88" t="str">
        <f>IF(ISBLANK(D93),"-",$D$101/$D$98*D93)</f>
        <v>-</v>
      </c>
      <c r="F93" s="87"/>
      <c r="G93" s="89" t="str">
        <f>IF(ISBLANK(F93),"-",$D$101/$F$98*F93)</f>
        <v>-</v>
      </c>
      <c r="I93" s="674"/>
    </row>
    <row r="94" spans="1:12" ht="27" customHeight="1" x14ac:dyDescent="0.4">
      <c r="A94" s="74" t="s">
        <v>49</v>
      </c>
      <c r="B94" s="75">
        <v>1</v>
      </c>
      <c r="C94" s="171">
        <v>4</v>
      </c>
      <c r="D94" s="92"/>
      <c r="E94" s="93" t="str">
        <f>IF(ISBLANK(D94),"-",$D$101/$D$98*D94)</f>
        <v>-</v>
      </c>
      <c r="F94" s="172"/>
      <c r="G94" s="94" t="str">
        <f>IF(ISBLANK(F94),"-",$D$101/$F$98*F94)</f>
        <v>-</v>
      </c>
      <c r="I94" s="95"/>
    </row>
    <row r="95" spans="1:12" ht="27" customHeight="1" x14ac:dyDescent="0.4">
      <c r="A95" s="74" t="s">
        <v>50</v>
      </c>
      <c r="B95" s="75">
        <v>1</v>
      </c>
      <c r="C95" s="173" t="s">
        <v>51</v>
      </c>
      <c r="D95" s="174" t="e">
        <f>AVERAGE(D91:D94)</f>
        <v>#DIV/0!</v>
      </c>
      <c r="E95" s="98" t="e">
        <f>AVERAGE(E91:E94)</f>
        <v>#DIV/0!</v>
      </c>
      <c r="F95" s="175" t="e">
        <f>AVERAGE(F91:F94)</f>
        <v>#DIV/0!</v>
      </c>
      <c r="G95" s="176" t="e">
        <f>AVERAGE(G91:G94)</f>
        <v>#DIV/0!</v>
      </c>
    </row>
    <row r="96" spans="1:12" ht="26.25" customHeight="1" x14ac:dyDescent="0.4">
      <c r="A96" s="74" t="s">
        <v>52</v>
      </c>
      <c r="B96" s="60">
        <v>1</v>
      </c>
      <c r="C96" s="177" t="s">
        <v>94</v>
      </c>
      <c r="D96" s="178"/>
      <c r="E96" s="90"/>
      <c r="F96" s="102"/>
    </row>
    <row r="97" spans="1:10" ht="26.25" customHeight="1" x14ac:dyDescent="0.4">
      <c r="A97" s="74" t="s">
        <v>54</v>
      </c>
      <c r="B97" s="60">
        <v>1</v>
      </c>
      <c r="C97" s="179" t="s">
        <v>95</v>
      </c>
      <c r="D97" s="180">
        <f>D96*$B$87</f>
        <v>0</v>
      </c>
      <c r="E97" s="105"/>
      <c r="F97" s="104">
        <f>F96*$B$87</f>
        <v>0</v>
      </c>
    </row>
    <row r="98" spans="1:10" ht="19.5" customHeight="1" x14ac:dyDescent="0.3">
      <c r="A98" s="74" t="s">
        <v>56</v>
      </c>
      <c r="B98" s="181">
        <f>(B97/B96)*(B95/B94)*(B93/B92)*(B91/B90)*B89</f>
        <v>1</v>
      </c>
      <c r="C98" s="179" t="s">
        <v>96</v>
      </c>
      <c r="D98" s="182">
        <f>D97*$B$83/100</f>
        <v>0</v>
      </c>
      <c r="E98" s="108"/>
      <c r="F98" s="107">
        <f>F97*$B$83/100</f>
        <v>0</v>
      </c>
    </row>
    <row r="99" spans="1:10" ht="19.5" customHeight="1" x14ac:dyDescent="0.3">
      <c r="A99" s="675" t="s">
        <v>58</v>
      </c>
      <c r="B99" s="685"/>
      <c r="C99" s="179" t="s">
        <v>97</v>
      </c>
      <c r="D99" s="183">
        <f>D98/$B$98</f>
        <v>0</v>
      </c>
      <c r="E99" s="108"/>
      <c r="F99" s="111">
        <f>F98/$B$98</f>
        <v>0</v>
      </c>
      <c r="G99" s="184"/>
      <c r="H99" s="100"/>
    </row>
    <row r="100" spans="1:10" ht="19.5" customHeight="1" x14ac:dyDescent="0.3">
      <c r="A100" s="677"/>
      <c r="B100" s="686"/>
      <c r="C100" s="179" t="s">
        <v>60</v>
      </c>
      <c r="D100" s="185">
        <f>$B$56/$B$116</f>
        <v>50</v>
      </c>
      <c r="F100" s="116"/>
      <c r="G100" s="186"/>
      <c r="H100" s="100"/>
    </row>
    <row r="101" spans="1:10" ht="18.75" x14ac:dyDescent="0.3">
      <c r="C101" s="179" t="s">
        <v>61</v>
      </c>
      <c r="D101" s="180">
        <f>D100*$B$98</f>
        <v>50</v>
      </c>
      <c r="F101" s="116"/>
      <c r="G101" s="184"/>
      <c r="H101" s="100"/>
    </row>
    <row r="102" spans="1:10" ht="19.5" customHeight="1" x14ac:dyDescent="0.3">
      <c r="C102" s="187" t="s">
        <v>62</v>
      </c>
      <c r="D102" s="188">
        <f>D101/B34</f>
        <v>50</v>
      </c>
      <c r="F102" s="120"/>
      <c r="G102" s="184"/>
      <c r="H102" s="100"/>
      <c r="J102" s="189"/>
    </row>
    <row r="103" spans="1:10" ht="18.75" x14ac:dyDescent="0.3">
      <c r="C103" s="190" t="s">
        <v>98</v>
      </c>
      <c r="D103" s="191" t="e">
        <f>AVERAGE(E91:E94,G91:G94)</f>
        <v>#DIV/0!</v>
      </c>
      <c r="F103" s="120"/>
      <c r="G103" s="192"/>
      <c r="H103" s="100"/>
      <c r="J103" s="193"/>
    </row>
    <row r="104" spans="1:10" ht="18.75" x14ac:dyDescent="0.3">
      <c r="C104" s="156" t="s">
        <v>64</v>
      </c>
      <c r="D104" s="194" t="e">
        <f>STDEV(E91:E94,G91:G94)/D103</f>
        <v>#DIV/0!</v>
      </c>
      <c r="F104" s="120"/>
      <c r="G104" s="184"/>
      <c r="H104" s="100"/>
      <c r="J104" s="193"/>
    </row>
    <row r="105" spans="1:10" ht="19.5" customHeight="1" x14ac:dyDescent="0.3">
      <c r="C105" s="159" t="s">
        <v>65</v>
      </c>
      <c r="D105" s="195">
        <f>COUNT(E91:E94,G91:G94)</f>
        <v>0</v>
      </c>
      <c r="F105" s="120"/>
      <c r="G105" s="184"/>
      <c r="H105" s="100"/>
      <c r="J105" s="193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99</v>
      </c>
      <c r="B107" s="73">
        <v>1</v>
      </c>
      <c r="C107" s="196" t="s">
        <v>100</v>
      </c>
      <c r="D107" s="197" t="s">
        <v>43</v>
      </c>
      <c r="E107" s="198" t="s">
        <v>101</v>
      </c>
      <c r="F107" s="199" t="s">
        <v>102</v>
      </c>
    </row>
    <row r="108" spans="1:10" ht="26.25" customHeight="1" x14ac:dyDescent="0.4">
      <c r="A108" s="74" t="s">
        <v>103</v>
      </c>
      <c r="B108" s="75">
        <v>1</v>
      </c>
      <c r="C108" s="200">
        <v>1</v>
      </c>
      <c r="D108" s="201"/>
      <c r="E108" s="202" t="str">
        <f t="shared" ref="E108:E113" si="1">IF(ISBLANK(D108),"-",D108/$D$103*$D$100*$B$116)</f>
        <v>-</v>
      </c>
      <c r="F108" s="203" t="str">
        <f t="shared" ref="F108:F113" si="2">IF(ISBLANK(D108), "-", E108/$B$56)</f>
        <v>-</v>
      </c>
    </row>
    <row r="109" spans="1:10" ht="26.25" customHeight="1" x14ac:dyDescent="0.4">
      <c r="A109" s="74" t="s">
        <v>76</v>
      </c>
      <c r="B109" s="75">
        <v>1</v>
      </c>
      <c r="C109" s="200">
        <v>2</v>
      </c>
      <c r="D109" s="201"/>
      <c r="E109" s="204" t="str">
        <f t="shared" si="1"/>
        <v>-</v>
      </c>
      <c r="F109" s="205" t="str">
        <f t="shared" si="2"/>
        <v>-</v>
      </c>
    </row>
    <row r="110" spans="1:10" ht="26.25" customHeight="1" x14ac:dyDescent="0.4">
      <c r="A110" s="74" t="s">
        <v>77</v>
      </c>
      <c r="B110" s="75">
        <v>1</v>
      </c>
      <c r="C110" s="200">
        <v>3</v>
      </c>
      <c r="D110" s="201"/>
      <c r="E110" s="204" t="str">
        <f t="shared" si="1"/>
        <v>-</v>
      </c>
      <c r="F110" s="205" t="str">
        <f t="shared" si="2"/>
        <v>-</v>
      </c>
    </row>
    <row r="111" spans="1:10" ht="26.25" customHeight="1" x14ac:dyDescent="0.4">
      <c r="A111" s="74" t="s">
        <v>78</v>
      </c>
      <c r="B111" s="75">
        <v>1</v>
      </c>
      <c r="C111" s="200">
        <v>4</v>
      </c>
      <c r="D111" s="201"/>
      <c r="E111" s="204" t="str">
        <f t="shared" si="1"/>
        <v>-</v>
      </c>
      <c r="F111" s="205" t="str">
        <f t="shared" si="2"/>
        <v>-</v>
      </c>
    </row>
    <row r="112" spans="1:10" ht="26.25" customHeight="1" x14ac:dyDescent="0.4">
      <c r="A112" s="74" t="s">
        <v>79</v>
      </c>
      <c r="B112" s="75">
        <v>1</v>
      </c>
      <c r="C112" s="200">
        <v>5</v>
      </c>
      <c r="D112" s="201"/>
      <c r="E112" s="204" t="str">
        <f t="shared" si="1"/>
        <v>-</v>
      </c>
      <c r="F112" s="205" t="str">
        <f t="shared" si="2"/>
        <v>-</v>
      </c>
    </row>
    <row r="113" spans="1:10" ht="26.25" customHeight="1" x14ac:dyDescent="0.4">
      <c r="A113" s="74" t="s">
        <v>81</v>
      </c>
      <c r="B113" s="75">
        <v>1</v>
      </c>
      <c r="C113" s="206">
        <v>6</v>
      </c>
      <c r="D113" s="207"/>
      <c r="E113" s="208" t="str">
        <f t="shared" si="1"/>
        <v>-</v>
      </c>
      <c r="F113" s="209" t="str">
        <f t="shared" si="2"/>
        <v>-</v>
      </c>
    </row>
    <row r="114" spans="1:10" ht="26.25" customHeight="1" x14ac:dyDescent="0.4">
      <c r="A114" s="74" t="s">
        <v>82</v>
      </c>
      <c r="B114" s="75">
        <v>1</v>
      </c>
      <c r="C114" s="200"/>
      <c r="D114" s="153"/>
      <c r="E114" s="48"/>
      <c r="F114" s="210"/>
    </row>
    <row r="115" spans="1:10" ht="26.25" customHeight="1" x14ac:dyDescent="0.4">
      <c r="A115" s="74" t="s">
        <v>83</v>
      </c>
      <c r="B115" s="75">
        <v>1</v>
      </c>
      <c r="C115" s="200"/>
      <c r="D115" s="211"/>
      <c r="E115" s="212" t="s">
        <v>51</v>
      </c>
      <c r="F115" s="213" t="e">
        <f>AVERAGE(F108:F113)</f>
        <v>#DIV/0!</v>
      </c>
    </row>
    <row r="116" spans="1:10" ht="27" customHeight="1" x14ac:dyDescent="0.4">
      <c r="A116" s="74" t="s">
        <v>84</v>
      </c>
      <c r="B116" s="106">
        <f>(B115/B114)*(B113/B112)*(B111/B110)*(B109/B108)*B107</f>
        <v>1</v>
      </c>
      <c r="C116" s="214"/>
      <c r="D116" s="215"/>
      <c r="E116" s="173" t="s">
        <v>64</v>
      </c>
      <c r="F116" s="216" t="e">
        <f>STDEV(F108:F113)/F115</f>
        <v>#DIV/0!</v>
      </c>
      <c r="I116" s="48"/>
    </row>
    <row r="117" spans="1:10" ht="27" customHeight="1" x14ac:dyDescent="0.4">
      <c r="A117" s="675" t="s">
        <v>58</v>
      </c>
      <c r="B117" s="676"/>
      <c r="C117" s="217"/>
      <c r="D117" s="218"/>
      <c r="E117" s="219" t="s">
        <v>65</v>
      </c>
      <c r="F117" s="220">
        <f>COUNT(F108:F113)</f>
        <v>0</v>
      </c>
      <c r="I117" s="48"/>
      <c r="J117" s="193"/>
    </row>
    <row r="118" spans="1:10" ht="19.5" customHeight="1" x14ac:dyDescent="0.3">
      <c r="A118" s="677"/>
      <c r="B118" s="678"/>
      <c r="C118" s="48"/>
      <c r="D118" s="48"/>
      <c r="E118" s="48"/>
      <c r="F118" s="153"/>
      <c r="G118" s="48"/>
      <c r="H118" s="48"/>
      <c r="I118" s="48"/>
    </row>
    <row r="119" spans="1:10" ht="18.75" x14ac:dyDescent="0.3">
      <c r="A119" s="229"/>
      <c r="B119" s="70"/>
      <c r="C119" s="48"/>
      <c r="D119" s="48"/>
      <c r="E119" s="48"/>
      <c r="F119" s="153"/>
      <c r="G119" s="48"/>
      <c r="H119" s="48"/>
      <c r="I119" s="48"/>
    </row>
    <row r="120" spans="1:10" ht="26.25" customHeight="1" x14ac:dyDescent="0.4">
      <c r="A120" s="58" t="s">
        <v>87</v>
      </c>
      <c r="B120" s="161" t="s">
        <v>104</v>
      </c>
      <c r="C120" s="692" t="str">
        <f>B20</f>
        <v>Praziquentel, PyrantelPamoate and Fenbendazole</v>
      </c>
      <c r="D120" s="692"/>
      <c r="E120" s="162" t="s">
        <v>105</v>
      </c>
      <c r="F120" s="162"/>
      <c r="G120" s="163" t="e">
        <f>F115</f>
        <v>#DIV/0!</v>
      </c>
      <c r="H120" s="48"/>
      <c r="I120" s="48"/>
    </row>
    <row r="121" spans="1:10" ht="19.5" customHeight="1" x14ac:dyDescent="0.3">
      <c r="A121" s="221"/>
      <c r="B121" s="221"/>
      <c r="C121" s="222"/>
      <c r="D121" s="222"/>
      <c r="E121" s="222"/>
      <c r="F121" s="222"/>
      <c r="G121" s="222"/>
      <c r="H121" s="222"/>
    </row>
    <row r="122" spans="1:10" ht="18.75" x14ac:dyDescent="0.3">
      <c r="B122" s="694" t="s">
        <v>15</v>
      </c>
      <c r="C122" s="694"/>
      <c r="E122" s="168" t="s">
        <v>16</v>
      </c>
      <c r="F122" s="223"/>
      <c r="G122" s="694" t="s">
        <v>17</v>
      </c>
      <c r="H122" s="694"/>
    </row>
    <row r="123" spans="1:10" ht="18.75" x14ac:dyDescent="0.3">
      <c r="A123" s="224" t="s">
        <v>18</v>
      </c>
      <c r="B123" s="225" t="s">
        <v>130</v>
      </c>
      <c r="C123" s="225"/>
      <c r="E123" s="699">
        <v>42087</v>
      </c>
      <c r="F123" s="48"/>
      <c r="G123" s="226"/>
      <c r="H123" s="226"/>
    </row>
    <row r="124" spans="1:10" ht="18.75" x14ac:dyDescent="0.3">
      <c r="A124" s="224" t="s">
        <v>19</v>
      </c>
      <c r="B124" s="227"/>
      <c r="C124" s="227"/>
      <c r="E124" s="227"/>
      <c r="F124" s="48"/>
      <c r="G124" s="228"/>
      <c r="H124" s="228"/>
    </row>
    <row r="125" spans="1:10" ht="18.75" x14ac:dyDescent="0.3">
      <c r="A125" s="152"/>
      <c r="B125" s="152"/>
      <c r="C125" s="153"/>
      <c r="D125" s="153"/>
      <c r="E125" s="153"/>
      <c r="F125" s="158"/>
      <c r="G125" s="153"/>
      <c r="H125" s="153"/>
      <c r="I125" s="48"/>
    </row>
    <row r="126" spans="1:10" ht="18.75" x14ac:dyDescent="0.3">
      <c r="A126" s="152"/>
      <c r="B126" s="152"/>
      <c r="C126" s="153"/>
      <c r="D126" s="153"/>
      <c r="E126" s="153"/>
      <c r="F126" s="158"/>
      <c r="G126" s="153"/>
      <c r="H126" s="153"/>
      <c r="I126" s="48"/>
    </row>
    <row r="127" spans="1:10" ht="18.75" x14ac:dyDescent="0.3">
      <c r="A127" s="152"/>
      <c r="B127" s="152"/>
      <c r="C127" s="153"/>
      <c r="D127" s="153"/>
      <c r="E127" s="153"/>
      <c r="F127" s="158"/>
      <c r="G127" s="153"/>
      <c r="H127" s="153"/>
      <c r="I127" s="48"/>
    </row>
    <row r="128" spans="1:10" ht="18.75" x14ac:dyDescent="0.3">
      <c r="A128" s="152"/>
      <c r="B128" s="152"/>
      <c r="C128" s="153"/>
      <c r="D128" s="153"/>
      <c r="E128" s="153"/>
      <c r="F128" s="158"/>
      <c r="G128" s="153"/>
      <c r="H128" s="153"/>
      <c r="I128" s="48"/>
    </row>
    <row r="129" spans="1:9" ht="18.75" x14ac:dyDescent="0.3">
      <c r="A129" s="152"/>
      <c r="B129" s="152"/>
      <c r="C129" s="153"/>
      <c r="D129" s="153"/>
      <c r="E129" s="153"/>
      <c r="F129" s="158"/>
      <c r="G129" s="153"/>
      <c r="H129" s="153"/>
      <c r="I129" s="48"/>
    </row>
    <row r="130" spans="1:9" ht="18.75" x14ac:dyDescent="0.3">
      <c r="A130" s="152"/>
      <c r="B130" s="152"/>
      <c r="C130" s="153"/>
      <c r="D130" s="153"/>
      <c r="E130" s="153"/>
      <c r="F130" s="158"/>
      <c r="G130" s="153"/>
      <c r="H130" s="153"/>
      <c r="I130" s="48"/>
    </row>
    <row r="131" spans="1:9" ht="18.75" x14ac:dyDescent="0.3">
      <c r="A131" s="152"/>
      <c r="B131" s="152"/>
      <c r="C131" s="153"/>
      <c r="D131" s="153"/>
      <c r="E131" s="153"/>
      <c r="F131" s="158"/>
      <c r="G131" s="153"/>
      <c r="H131" s="153"/>
      <c r="I131" s="48"/>
    </row>
    <row r="132" spans="1:9" ht="18.75" x14ac:dyDescent="0.3">
      <c r="A132" s="152"/>
      <c r="B132" s="152"/>
      <c r="C132" s="153"/>
      <c r="D132" s="153"/>
      <c r="E132" s="153"/>
      <c r="F132" s="158"/>
      <c r="G132" s="153"/>
      <c r="H132" s="153"/>
      <c r="I132" s="48"/>
    </row>
    <row r="133" spans="1:9" ht="18.75" x14ac:dyDescent="0.3">
      <c r="A133" s="152"/>
      <c r="B133" s="152"/>
      <c r="C133" s="153"/>
      <c r="D133" s="153"/>
      <c r="E133" s="153"/>
      <c r="F133" s="158"/>
      <c r="G133" s="153"/>
      <c r="H133" s="153"/>
      <c r="I133" s="4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paperSize="9" scale="2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61"/>
  <sheetViews>
    <sheetView topLeftCell="A39" zoomScaleNormal="100" workbookViewId="0">
      <selection activeCell="A13" sqref="A13:G63"/>
    </sheetView>
  </sheetViews>
  <sheetFormatPr defaultRowHeight="13.5" x14ac:dyDescent="0.25"/>
  <cols>
    <col min="1" max="1" width="27.5703125" style="595" bestFit="1" customWidth="1"/>
    <col min="2" max="2" width="20.42578125" style="595" customWidth="1"/>
    <col min="3" max="3" width="31.85546875" style="595" customWidth="1"/>
    <col min="4" max="4" width="25.85546875" style="595" bestFit="1" customWidth="1"/>
    <col min="5" max="5" width="25.7109375" style="595" bestFit="1" customWidth="1"/>
    <col min="6" max="6" width="23.140625" style="595" customWidth="1"/>
    <col min="7" max="7" width="28.42578125" style="595" customWidth="1"/>
    <col min="8" max="8" width="21.5703125" style="595" customWidth="1"/>
    <col min="9" max="16384" width="9.140625" style="595"/>
  </cols>
  <sheetData>
    <row r="14" spans="1:6" ht="15" x14ac:dyDescent="0.3">
      <c r="A14" s="645"/>
      <c r="B14" s="597"/>
      <c r="C14" s="644"/>
      <c r="D14" s="597"/>
      <c r="F14" s="644"/>
    </row>
    <row r="15" spans="1:6" ht="18.75" x14ac:dyDescent="0.3">
      <c r="A15" s="656" t="s">
        <v>124</v>
      </c>
      <c r="B15" s="656"/>
      <c r="C15" s="656"/>
      <c r="D15" s="656"/>
      <c r="E15" s="656"/>
    </row>
    <row r="16" spans="1:6" ht="16.5" x14ac:dyDescent="0.3">
      <c r="A16" s="642" t="s">
        <v>8</v>
      </c>
      <c r="B16" s="641" t="s">
        <v>123</v>
      </c>
    </row>
    <row r="17" spans="1:6" ht="16.5" x14ac:dyDescent="0.3">
      <c r="A17" s="638" t="s">
        <v>122</v>
      </c>
      <c r="B17" s="640" t="str">
        <f>'pyrante pamoate USP'!B18:C18</f>
        <v>PRAZINEX TABLETS</v>
      </c>
      <c r="D17" s="643"/>
      <c r="E17" s="614"/>
    </row>
    <row r="18" spans="1:6" ht="16.5" x14ac:dyDescent="0.3">
      <c r="A18" s="611" t="s">
        <v>26</v>
      </c>
      <c r="B18" s="640" t="str">
        <f>'pyrante pamoate USP'!B26:C26</f>
        <v>PYRANTEL PAMOATE USP</v>
      </c>
      <c r="C18" s="614"/>
      <c r="D18" s="614"/>
      <c r="E18" s="614"/>
    </row>
    <row r="19" spans="1:6" ht="16.5" x14ac:dyDescent="0.3">
      <c r="A19" s="611" t="s">
        <v>28</v>
      </c>
      <c r="B19" s="639">
        <f>'pyrante pamoate USP'!B28</f>
        <v>100.41</v>
      </c>
      <c r="C19" s="614"/>
      <c r="D19" s="614"/>
      <c r="E19" s="614"/>
    </row>
    <row r="20" spans="1:6" ht="16.5" x14ac:dyDescent="0.3">
      <c r="A20" s="638" t="s">
        <v>120</v>
      </c>
      <c r="B20" s="639">
        <f>'pyrante pamoate USP'!D43</f>
        <v>19.649999999999999</v>
      </c>
      <c r="C20" s="614"/>
      <c r="D20" s="614"/>
      <c r="E20" s="614"/>
    </row>
    <row r="21" spans="1:6" ht="16.5" x14ac:dyDescent="0.3">
      <c r="A21" s="638" t="s">
        <v>119</v>
      </c>
      <c r="B21" s="637">
        <f>'pyrante pamoate USP'!D47</f>
        <v>0.08</v>
      </c>
      <c r="C21" s="614"/>
      <c r="D21" s="614"/>
      <c r="E21" s="614"/>
    </row>
    <row r="22" spans="1:6" ht="15.75" x14ac:dyDescent="0.25">
      <c r="A22" s="614"/>
      <c r="B22" s="614"/>
      <c r="C22" s="614"/>
      <c r="D22" s="614"/>
      <c r="E22" s="614"/>
    </row>
    <row r="23" spans="1:6" ht="16.5" x14ac:dyDescent="0.3">
      <c r="A23" s="635" t="s">
        <v>118</v>
      </c>
      <c r="B23" s="636" t="s">
        <v>117</v>
      </c>
      <c r="C23" s="635" t="s">
        <v>116</v>
      </c>
      <c r="D23" s="635" t="s">
        <v>115</v>
      </c>
      <c r="E23" s="634" t="s">
        <v>114</v>
      </c>
    </row>
    <row r="24" spans="1:6" ht="16.5" x14ac:dyDescent="0.3">
      <c r="A24" s="630">
        <v>1</v>
      </c>
      <c r="B24" s="632">
        <v>28053930</v>
      </c>
      <c r="C24" s="632">
        <v>5389</v>
      </c>
      <c r="D24" s="631">
        <v>0.98</v>
      </c>
      <c r="E24" s="633">
        <v>2.5499999999999998</v>
      </c>
    </row>
    <row r="25" spans="1:6" ht="16.5" x14ac:dyDescent="0.3">
      <c r="A25" s="630">
        <v>2</v>
      </c>
      <c r="B25" s="632">
        <v>28155207</v>
      </c>
      <c r="C25" s="632">
        <v>5398</v>
      </c>
      <c r="D25" s="631">
        <v>0.95</v>
      </c>
      <c r="E25" s="631">
        <v>2.56</v>
      </c>
    </row>
    <row r="26" spans="1:6" ht="16.5" x14ac:dyDescent="0.3">
      <c r="A26" s="630">
        <v>3</v>
      </c>
      <c r="B26" s="632">
        <v>28247057</v>
      </c>
      <c r="C26" s="632">
        <v>5350</v>
      </c>
      <c r="D26" s="631">
        <v>0.99</v>
      </c>
      <c r="E26" s="631">
        <v>2.5499999999999998</v>
      </c>
    </row>
    <row r="27" spans="1:6" ht="16.5" x14ac:dyDescent="0.3">
      <c r="A27" s="630">
        <v>4</v>
      </c>
      <c r="B27" s="632">
        <v>28299999</v>
      </c>
      <c r="C27" s="632">
        <v>5379</v>
      </c>
      <c r="D27" s="631">
        <v>0.99</v>
      </c>
      <c r="E27" s="631">
        <v>2.56</v>
      </c>
    </row>
    <row r="28" spans="1:6" ht="16.5" x14ac:dyDescent="0.3">
      <c r="A28" s="630">
        <v>5</v>
      </c>
      <c r="B28" s="632">
        <v>28210506</v>
      </c>
      <c r="C28" s="632">
        <v>5376</v>
      </c>
      <c r="D28" s="631">
        <v>0.99</v>
      </c>
      <c r="E28" s="631">
        <v>2.5499999999999998</v>
      </c>
    </row>
    <row r="29" spans="1:6" ht="16.5" x14ac:dyDescent="0.3">
      <c r="A29" s="630">
        <v>6</v>
      </c>
      <c r="B29" s="629">
        <v>28117652</v>
      </c>
      <c r="C29" s="629">
        <v>5401</v>
      </c>
      <c r="D29" s="628">
        <v>0.95</v>
      </c>
      <c r="E29" s="628">
        <v>2.56</v>
      </c>
    </row>
    <row r="30" spans="1:6" ht="16.5" x14ac:dyDescent="0.3">
      <c r="A30" s="627" t="s">
        <v>113</v>
      </c>
      <c r="B30" s="626">
        <f>AVERAGE(B24:B29)</f>
        <v>28180725.166666668</v>
      </c>
      <c r="C30" s="625">
        <f>AVERAGE(C24:C29)</f>
        <v>5382.166666666667</v>
      </c>
      <c r="D30" s="624">
        <f>AVERAGE(D24:D29)</f>
        <v>0.97500000000000009</v>
      </c>
      <c r="E30" s="624">
        <f>AVERAGE(E24:E29)</f>
        <v>2.5550000000000002</v>
      </c>
    </row>
    <row r="31" spans="1:6" ht="16.5" x14ac:dyDescent="0.3">
      <c r="A31" s="623" t="s">
        <v>112</v>
      </c>
      <c r="B31" s="622">
        <f>(STDEV(B24:B29)/B30)</f>
        <v>3.1825923963384054E-3</v>
      </c>
      <c r="C31" s="621"/>
      <c r="D31" s="621"/>
      <c r="E31" s="620"/>
      <c r="F31" s="597"/>
    </row>
    <row r="32" spans="1:6" s="597" customFormat="1" ht="16.5" x14ac:dyDescent="0.3">
      <c r="A32" s="619" t="s">
        <v>65</v>
      </c>
      <c r="B32" s="618">
        <f>COUNT(B24:B29)</f>
        <v>6</v>
      </c>
      <c r="C32" s="617"/>
      <c r="D32" s="616"/>
      <c r="E32" s="615"/>
    </row>
    <row r="33" spans="1:6" s="597" customFormat="1" ht="15.75" x14ac:dyDescent="0.25">
      <c r="A33" s="614"/>
      <c r="B33" s="614"/>
      <c r="C33" s="614"/>
      <c r="D33" s="614"/>
      <c r="E33" s="613"/>
    </row>
    <row r="34" spans="1:6" s="597" customFormat="1" ht="16.5" x14ac:dyDescent="0.3">
      <c r="A34" s="611" t="s">
        <v>111</v>
      </c>
      <c r="B34" s="612" t="s">
        <v>110</v>
      </c>
      <c r="C34" s="608"/>
      <c r="D34" s="608"/>
      <c r="E34" s="609"/>
    </row>
    <row r="35" spans="1:6" ht="16.5" x14ac:dyDescent="0.3">
      <c r="A35" s="611"/>
      <c r="B35" s="612" t="s">
        <v>109</v>
      </c>
      <c r="C35" s="608"/>
      <c r="D35" s="608"/>
      <c r="E35" s="609"/>
      <c r="F35" s="597"/>
    </row>
    <row r="36" spans="1:6" ht="16.5" x14ac:dyDescent="0.3">
      <c r="A36" s="611"/>
      <c r="B36" s="610" t="s">
        <v>108</v>
      </c>
      <c r="C36" s="608"/>
      <c r="D36" s="608"/>
      <c r="E36" s="608"/>
    </row>
    <row r="37" spans="1:6" ht="15.75" x14ac:dyDescent="0.25">
      <c r="A37" s="614"/>
      <c r="B37" s="614"/>
      <c r="C37" s="614"/>
      <c r="D37" s="614"/>
      <c r="E37" s="614"/>
    </row>
    <row r="38" spans="1:6" ht="16.5" x14ac:dyDescent="0.3">
      <c r="A38" s="642" t="s">
        <v>8</v>
      </c>
      <c r="B38" s="641" t="s">
        <v>121</v>
      </c>
    </row>
    <row r="39" spans="1:6" ht="16.5" x14ac:dyDescent="0.3">
      <c r="A39" s="611" t="s">
        <v>26</v>
      </c>
      <c r="B39" s="640"/>
      <c r="C39" s="614"/>
      <c r="D39" s="614"/>
      <c r="E39" s="614"/>
    </row>
    <row r="40" spans="1:6" ht="16.5" x14ac:dyDescent="0.3">
      <c r="A40" s="611" t="s">
        <v>28</v>
      </c>
      <c r="B40" s="639"/>
      <c r="C40" s="614"/>
      <c r="D40" s="614"/>
      <c r="E40" s="614"/>
    </row>
    <row r="41" spans="1:6" ht="16.5" x14ac:dyDescent="0.3">
      <c r="A41" s="638" t="s">
        <v>120</v>
      </c>
      <c r="B41" s="639"/>
      <c r="C41" s="614"/>
      <c r="D41" s="614"/>
      <c r="E41" s="614"/>
    </row>
    <row r="42" spans="1:6" ht="16.5" x14ac:dyDescent="0.3">
      <c r="A42" s="638" t="s">
        <v>119</v>
      </c>
      <c r="B42" s="637"/>
      <c r="C42" s="614"/>
      <c r="D42" s="614"/>
      <c r="E42" s="614"/>
    </row>
    <row r="43" spans="1:6" ht="15.75" x14ac:dyDescent="0.25">
      <c r="A43" s="614"/>
      <c r="B43" s="614"/>
      <c r="C43" s="614"/>
      <c r="D43" s="614"/>
      <c r="E43" s="614"/>
    </row>
    <row r="44" spans="1:6" ht="16.5" x14ac:dyDescent="0.3">
      <c r="A44" s="635" t="s">
        <v>118</v>
      </c>
      <c r="B44" s="636" t="s">
        <v>117</v>
      </c>
      <c r="C44" s="635" t="s">
        <v>116</v>
      </c>
      <c r="D44" s="635" t="s">
        <v>115</v>
      </c>
      <c r="E44" s="634" t="s">
        <v>114</v>
      </c>
    </row>
    <row r="45" spans="1:6" ht="16.5" x14ac:dyDescent="0.3">
      <c r="A45" s="630">
        <v>1</v>
      </c>
      <c r="B45" s="632"/>
      <c r="C45" s="632"/>
      <c r="D45" s="631"/>
      <c r="E45" s="633"/>
    </row>
    <row r="46" spans="1:6" ht="16.5" x14ac:dyDescent="0.3">
      <c r="A46" s="630">
        <v>2</v>
      </c>
      <c r="B46" s="632"/>
      <c r="C46" s="632"/>
      <c r="D46" s="631"/>
      <c r="E46" s="631"/>
    </row>
    <row r="47" spans="1:6" ht="16.5" x14ac:dyDescent="0.3">
      <c r="A47" s="630">
        <v>3</v>
      </c>
      <c r="B47" s="632"/>
      <c r="C47" s="632"/>
      <c r="D47" s="631"/>
      <c r="E47" s="631"/>
    </row>
    <row r="48" spans="1:6" ht="16.5" x14ac:dyDescent="0.3">
      <c r="A48" s="630">
        <v>4</v>
      </c>
      <c r="B48" s="632"/>
      <c r="C48" s="632"/>
      <c r="D48" s="631"/>
      <c r="E48" s="631"/>
    </row>
    <row r="49" spans="1:7" ht="16.5" x14ac:dyDescent="0.3">
      <c r="A49" s="630">
        <v>5</v>
      </c>
      <c r="B49" s="632"/>
      <c r="C49" s="632"/>
      <c r="D49" s="631"/>
      <c r="E49" s="631"/>
    </row>
    <row r="50" spans="1:7" ht="16.5" x14ac:dyDescent="0.3">
      <c r="A50" s="630">
        <v>6</v>
      </c>
      <c r="B50" s="629"/>
      <c r="C50" s="629"/>
      <c r="D50" s="628"/>
      <c r="E50" s="628"/>
    </row>
    <row r="51" spans="1:7" ht="16.5" x14ac:dyDescent="0.3">
      <c r="A51" s="627" t="s">
        <v>113</v>
      </c>
      <c r="B51" s="626" t="e">
        <f>AVERAGE(B45:B50)</f>
        <v>#DIV/0!</v>
      </c>
      <c r="C51" s="625" t="e">
        <f>AVERAGE(C45:C50)</f>
        <v>#DIV/0!</v>
      </c>
      <c r="D51" s="624" t="e">
        <f>AVERAGE(D45:D50)</f>
        <v>#DIV/0!</v>
      </c>
      <c r="E51" s="624" t="e">
        <f>AVERAGE(E45:E50)</f>
        <v>#DIV/0!</v>
      </c>
    </row>
    <row r="52" spans="1:7" ht="16.5" x14ac:dyDescent="0.3">
      <c r="A52" s="623" t="s">
        <v>112</v>
      </c>
      <c r="B52" s="622" t="e">
        <f>(STDEV(B45:B50)/B51)</f>
        <v>#DIV/0!</v>
      </c>
      <c r="C52" s="621"/>
      <c r="D52" s="621"/>
      <c r="E52" s="620"/>
      <c r="F52" s="597"/>
    </row>
    <row r="53" spans="1:7" s="597" customFormat="1" ht="16.5" x14ac:dyDescent="0.3">
      <c r="A53" s="619" t="s">
        <v>65</v>
      </c>
      <c r="B53" s="618">
        <f>COUNT(B45:B50)</f>
        <v>0</v>
      </c>
      <c r="C53" s="617"/>
      <c r="D53" s="616"/>
      <c r="E53" s="615"/>
    </row>
    <row r="54" spans="1:7" s="597" customFormat="1" ht="15.75" x14ac:dyDescent="0.25">
      <c r="A54" s="614"/>
      <c r="B54" s="614"/>
      <c r="C54" s="614"/>
      <c r="D54" s="614"/>
      <c r="E54" s="613"/>
    </row>
    <row r="55" spans="1:7" s="597" customFormat="1" ht="16.5" x14ac:dyDescent="0.3">
      <c r="A55" s="611" t="s">
        <v>111</v>
      </c>
      <c r="B55" s="612" t="s">
        <v>110</v>
      </c>
      <c r="C55" s="608"/>
      <c r="D55" s="608"/>
      <c r="E55" s="609"/>
    </row>
    <row r="56" spans="1:7" ht="16.5" x14ac:dyDescent="0.3">
      <c r="A56" s="611"/>
      <c r="B56" s="612" t="s">
        <v>109</v>
      </c>
      <c r="C56" s="608"/>
      <c r="D56" s="608"/>
      <c r="E56" s="609"/>
      <c r="F56" s="597"/>
    </row>
    <row r="57" spans="1:7" ht="16.5" x14ac:dyDescent="0.3">
      <c r="A57" s="611"/>
      <c r="B57" s="610" t="s">
        <v>108</v>
      </c>
      <c r="C57" s="608"/>
      <c r="D57" s="609"/>
      <c r="E57" s="608"/>
    </row>
    <row r="58" spans="1:7" ht="14.25" thickBot="1" x14ac:dyDescent="0.3">
      <c r="A58" s="607"/>
      <c r="B58" s="606"/>
      <c r="D58" s="605"/>
      <c r="F58" s="604"/>
      <c r="G58" s="604"/>
    </row>
    <row r="59" spans="1:7" ht="15" x14ac:dyDescent="0.3">
      <c r="B59" s="657" t="s">
        <v>15</v>
      </c>
      <c r="C59" s="657"/>
      <c r="E59" s="602" t="s">
        <v>16</v>
      </c>
      <c r="F59" s="603"/>
      <c r="G59" s="602" t="s">
        <v>17</v>
      </c>
    </row>
    <row r="60" spans="1:7" ht="15" x14ac:dyDescent="0.3">
      <c r="A60" s="599" t="s">
        <v>18</v>
      </c>
      <c r="B60" s="601" t="s">
        <v>129</v>
      </c>
      <c r="C60" s="601"/>
      <c r="E60" s="698">
        <v>42087</v>
      </c>
      <c r="F60" s="597"/>
      <c r="G60" s="600"/>
    </row>
    <row r="61" spans="1:7" ht="15" x14ac:dyDescent="0.3">
      <c r="A61" s="599" t="s">
        <v>19</v>
      </c>
      <c r="B61" s="598"/>
      <c r="C61" s="598"/>
      <c r="E61" s="598"/>
      <c r="F61" s="597"/>
      <c r="G61" s="596"/>
    </row>
  </sheetData>
  <mergeCells count="2">
    <mergeCell ref="A15:E15"/>
    <mergeCell ref="B59:C59"/>
  </mergeCells>
  <pageMargins left="0.7" right="0.7" top="0.75" bottom="0.75" header="0.3" footer="0.3"/>
  <pageSetup paperSize="9" scale="5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abSelected="1" topLeftCell="A116" zoomScale="71" zoomScaleNormal="71" workbookViewId="0">
      <selection activeCell="A15" sqref="A15:H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31"/>
    </row>
    <row r="16" spans="1:8" ht="19.5" customHeight="1" x14ac:dyDescent="0.3">
      <c r="A16" s="659" t="s">
        <v>0</v>
      </c>
      <c r="B16" s="660"/>
      <c r="C16" s="660"/>
      <c r="D16" s="660"/>
      <c r="E16" s="660"/>
      <c r="F16" s="660"/>
      <c r="G16" s="660"/>
      <c r="H16" s="661"/>
    </row>
    <row r="17" spans="1:14" ht="20.25" customHeight="1" x14ac:dyDescent="0.25">
      <c r="A17" s="662" t="s">
        <v>20</v>
      </c>
      <c r="B17" s="662"/>
      <c r="C17" s="662"/>
      <c r="D17" s="662"/>
      <c r="E17" s="662"/>
      <c r="F17" s="662"/>
      <c r="G17" s="662"/>
      <c r="H17" s="662"/>
    </row>
    <row r="18" spans="1:14" ht="26.25" customHeight="1" x14ac:dyDescent="0.4">
      <c r="A18" s="233" t="s">
        <v>2</v>
      </c>
      <c r="B18" s="658" t="s">
        <v>21</v>
      </c>
      <c r="C18" s="658"/>
      <c r="D18" s="413"/>
      <c r="E18" s="234"/>
      <c r="F18" s="235"/>
      <c r="G18" s="235"/>
      <c r="H18" s="235"/>
    </row>
    <row r="19" spans="1:14" ht="26.25" customHeight="1" x14ac:dyDescent="0.4">
      <c r="A19" s="233" t="s">
        <v>3</v>
      </c>
      <c r="B19" s="236" t="s">
        <v>22</v>
      </c>
      <c r="C19" s="235">
        <v>1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4</v>
      </c>
      <c r="B20" s="663" t="s">
        <v>23</v>
      </c>
      <c r="C20" s="663"/>
      <c r="D20" s="235"/>
      <c r="E20" s="235"/>
      <c r="F20" s="235"/>
      <c r="G20" s="235"/>
      <c r="H20" s="235"/>
    </row>
    <row r="21" spans="1:14" ht="26.25" customHeight="1" x14ac:dyDescent="0.4">
      <c r="A21" s="233" t="s">
        <v>5</v>
      </c>
      <c r="B21" s="663" t="s">
        <v>24</v>
      </c>
      <c r="C21" s="663"/>
      <c r="D21" s="663"/>
      <c r="E21" s="663"/>
      <c r="F21" s="663"/>
      <c r="G21" s="663"/>
      <c r="H21" s="663"/>
      <c r="I21" s="237"/>
    </row>
    <row r="22" spans="1:14" ht="26.25" customHeight="1" x14ac:dyDescent="0.4">
      <c r="A22" s="233" t="s">
        <v>6</v>
      </c>
      <c r="B22" s="238" t="s">
        <v>25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7</v>
      </c>
      <c r="B23" s="238"/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8</v>
      </c>
      <c r="B25" s="239"/>
    </row>
    <row r="26" spans="1:14" ht="26.25" customHeight="1" x14ac:dyDescent="0.4">
      <c r="A26" s="241" t="s">
        <v>26</v>
      </c>
      <c r="B26" s="658" t="s">
        <v>125</v>
      </c>
      <c r="C26" s="658"/>
    </row>
    <row r="27" spans="1:14" ht="26.25" customHeight="1" x14ac:dyDescent="0.4">
      <c r="A27" s="242" t="s">
        <v>27</v>
      </c>
      <c r="B27" s="664" t="s">
        <v>126</v>
      </c>
      <c r="C27" s="664"/>
    </row>
    <row r="28" spans="1:14" ht="27" customHeight="1" x14ac:dyDescent="0.4">
      <c r="A28" s="242" t="s">
        <v>28</v>
      </c>
      <c r="B28" s="243">
        <v>100.41</v>
      </c>
    </row>
    <row r="29" spans="1:14" s="15" customFormat="1" ht="27" customHeight="1" x14ac:dyDescent="0.4">
      <c r="A29" s="242" t="s">
        <v>29</v>
      </c>
      <c r="B29" s="244">
        <v>0</v>
      </c>
      <c r="C29" s="665" t="s">
        <v>30</v>
      </c>
      <c r="D29" s="666"/>
      <c r="E29" s="666"/>
      <c r="F29" s="666"/>
      <c r="G29" s="667"/>
      <c r="I29" s="245"/>
      <c r="J29" s="245"/>
      <c r="K29" s="245"/>
      <c r="L29" s="245"/>
    </row>
    <row r="30" spans="1:14" s="15" customFormat="1" ht="19.5" customHeight="1" x14ac:dyDescent="0.3">
      <c r="A30" s="242" t="s">
        <v>31</v>
      </c>
      <c r="B30" s="246">
        <f>B28-B29</f>
        <v>100.41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15" customFormat="1" ht="27" customHeight="1" x14ac:dyDescent="0.4">
      <c r="A31" s="242" t="s">
        <v>32</v>
      </c>
      <c r="B31" s="249">
        <v>1</v>
      </c>
      <c r="C31" s="668" t="s">
        <v>33</v>
      </c>
      <c r="D31" s="669"/>
      <c r="E31" s="669"/>
      <c r="F31" s="669"/>
      <c r="G31" s="669"/>
      <c r="H31" s="670"/>
      <c r="I31" s="245"/>
      <c r="J31" s="245"/>
      <c r="K31" s="245"/>
      <c r="L31" s="245"/>
    </row>
    <row r="32" spans="1:14" s="15" customFormat="1" ht="27" customHeight="1" x14ac:dyDescent="0.4">
      <c r="A32" s="242" t="s">
        <v>34</v>
      </c>
      <c r="B32" s="249">
        <v>1</v>
      </c>
      <c r="C32" s="668" t="s">
        <v>35</v>
      </c>
      <c r="D32" s="669"/>
      <c r="E32" s="669"/>
      <c r="F32" s="669"/>
      <c r="G32" s="669"/>
      <c r="H32" s="670"/>
      <c r="I32" s="245"/>
      <c r="J32" s="245"/>
      <c r="K32" s="245"/>
      <c r="L32" s="250"/>
      <c r="M32" s="250"/>
      <c r="N32" s="251"/>
    </row>
    <row r="33" spans="1:14" s="15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15" customFormat="1" ht="18.75" x14ac:dyDescent="0.3">
      <c r="A34" s="242" t="s">
        <v>36</v>
      </c>
      <c r="B34" s="254">
        <f>B31/B32</f>
        <v>1</v>
      </c>
      <c r="C34" s="232" t="s">
        <v>37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15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15" customFormat="1" ht="27" customHeight="1" x14ac:dyDescent="0.4">
      <c r="A36" s="255" t="s">
        <v>38</v>
      </c>
      <c r="B36" s="256">
        <v>50</v>
      </c>
      <c r="C36" s="232"/>
      <c r="D36" s="671" t="s">
        <v>39</v>
      </c>
      <c r="E36" s="672"/>
      <c r="F36" s="671" t="s">
        <v>40</v>
      </c>
      <c r="G36" s="673"/>
      <c r="J36" s="245"/>
      <c r="K36" s="245"/>
      <c r="L36" s="250"/>
      <c r="M36" s="250"/>
      <c r="N36" s="251"/>
    </row>
    <row r="37" spans="1:14" s="15" customFormat="1" ht="27" customHeight="1" x14ac:dyDescent="0.4">
      <c r="A37" s="257" t="s">
        <v>41</v>
      </c>
      <c r="B37" s="258">
        <v>4</v>
      </c>
      <c r="C37" s="259" t="s">
        <v>42</v>
      </c>
      <c r="D37" s="260" t="s">
        <v>43</v>
      </c>
      <c r="E37" s="261" t="s">
        <v>44</v>
      </c>
      <c r="F37" s="260" t="s">
        <v>43</v>
      </c>
      <c r="G37" s="262" t="s">
        <v>44</v>
      </c>
      <c r="I37" s="263" t="s">
        <v>45</v>
      </c>
      <c r="J37" s="245"/>
      <c r="K37" s="245"/>
      <c r="L37" s="250"/>
      <c r="M37" s="250"/>
      <c r="N37" s="251"/>
    </row>
    <row r="38" spans="1:14" s="15" customFormat="1" ht="26.25" customHeight="1" x14ac:dyDescent="0.4">
      <c r="A38" s="257" t="s">
        <v>46</v>
      </c>
      <c r="B38" s="258">
        <v>20</v>
      </c>
      <c r="C38" s="264">
        <v>1</v>
      </c>
      <c r="D38" s="265">
        <v>28139698</v>
      </c>
      <c r="E38" s="266">
        <f>IF(ISBLANK(D38),"-",$D$48/$D$45*D38)</f>
        <v>28523965.735395823</v>
      </c>
      <c r="F38" s="265">
        <v>27694485</v>
      </c>
      <c r="G38" s="267">
        <f>IF(ISBLANK(F38),"-",$D$48/$F$45*F38)</f>
        <v>29279619.166512843</v>
      </c>
      <c r="I38" s="268"/>
      <c r="J38" s="245"/>
      <c r="K38" s="245"/>
      <c r="L38" s="250"/>
      <c r="M38" s="250"/>
      <c r="N38" s="251"/>
    </row>
    <row r="39" spans="1:14" s="15" customFormat="1" ht="26.25" customHeight="1" x14ac:dyDescent="0.4">
      <c r="A39" s="257" t="s">
        <v>47</v>
      </c>
      <c r="B39" s="258">
        <v>1</v>
      </c>
      <c r="C39" s="269">
        <v>2</v>
      </c>
      <c r="D39" s="270">
        <v>28241653</v>
      </c>
      <c r="E39" s="271">
        <f>IF(ISBLANK(D39),"-",$D$48/$D$45*D39)</f>
        <v>28627313.003961116</v>
      </c>
      <c r="F39" s="270">
        <v>27837237</v>
      </c>
      <c r="G39" s="272">
        <f>IF(ISBLANK(F39),"-",$D$48/$F$45*F39)</f>
        <v>29430541.785050724</v>
      </c>
      <c r="I39" s="674">
        <f>ABS((F43/D43*D42)-F42)/D42</f>
        <v>2.3259717790448015E-2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48</v>
      </c>
      <c r="B40" s="258">
        <v>1</v>
      </c>
      <c r="C40" s="269">
        <v>3</v>
      </c>
      <c r="D40" s="270">
        <v>28270475</v>
      </c>
      <c r="E40" s="271">
        <f>IF(ISBLANK(D40),"-",$D$48/$D$45*D40)</f>
        <v>28656528.589019123</v>
      </c>
      <c r="F40" s="270">
        <v>27599617</v>
      </c>
      <c r="G40" s="272">
        <f>IF(ISBLANK(F40),"-",$D$48/$F$45*F40)</f>
        <v>29179321.258424327</v>
      </c>
      <c r="I40" s="674"/>
      <c r="L40" s="250"/>
      <c r="M40" s="250"/>
      <c r="N40" s="273"/>
    </row>
    <row r="41" spans="1:14" ht="27" customHeight="1" x14ac:dyDescent="0.4">
      <c r="A41" s="257" t="s">
        <v>49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50</v>
      </c>
      <c r="B42" s="258">
        <v>1</v>
      </c>
      <c r="C42" s="279" t="s">
        <v>51</v>
      </c>
      <c r="D42" s="280">
        <f>AVERAGE(D38:D41)</f>
        <v>28217275.333333332</v>
      </c>
      <c r="E42" s="281">
        <f>AVERAGE(E38:E41)</f>
        <v>28602602.442792017</v>
      </c>
      <c r="F42" s="280">
        <f>AVERAGE(F38:F41)</f>
        <v>27710446.333333332</v>
      </c>
      <c r="G42" s="282">
        <f>AVERAGE(G38:G41)</f>
        <v>29296494.069995966</v>
      </c>
      <c r="H42" s="283"/>
    </row>
    <row r="43" spans="1:14" ht="26.25" customHeight="1" x14ac:dyDescent="0.4">
      <c r="A43" s="257" t="s">
        <v>52</v>
      </c>
      <c r="B43" s="258">
        <v>1</v>
      </c>
      <c r="C43" s="284" t="s">
        <v>53</v>
      </c>
      <c r="D43" s="285">
        <v>19.649999999999999</v>
      </c>
      <c r="E43" s="273"/>
      <c r="F43" s="285">
        <v>18.84</v>
      </c>
      <c r="H43" s="283"/>
    </row>
    <row r="44" spans="1:14" ht="26.25" customHeight="1" x14ac:dyDescent="0.4">
      <c r="A44" s="257" t="s">
        <v>54</v>
      </c>
      <c r="B44" s="258">
        <v>1</v>
      </c>
      <c r="C44" s="286" t="s">
        <v>55</v>
      </c>
      <c r="D44" s="287">
        <f>D43*$B$34</f>
        <v>19.649999999999999</v>
      </c>
      <c r="E44" s="288"/>
      <c r="F44" s="287">
        <f>F43*$B$34</f>
        <v>18.84</v>
      </c>
      <c r="H44" s="283"/>
    </row>
    <row r="45" spans="1:14" ht="19.5" customHeight="1" x14ac:dyDescent="0.3">
      <c r="A45" s="257" t="s">
        <v>56</v>
      </c>
      <c r="B45" s="289">
        <f>(B44/B43)*(B42/B41)*(B40/B39)*(B38/B37)*B36</f>
        <v>250</v>
      </c>
      <c r="C45" s="286" t="s">
        <v>57</v>
      </c>
      <c r="D45" s="290">
        <f>D44*$B$30/100</f>
        <v>19.730564999999999</v>
      </c>
      <c r="E45" s="291"/>
      <c r="F45" s="290">
        <f>F44*$B$30/100</f>
        <v>18.917243999999997</v>
      </c>
      <c r="H45" s="283"/>
    </row>
    <row r="46" spans="1:14" ht="19.5" customHeight="1" x14ac:dyDescent="0.3">
      <c r="A46" s="675" t="s">
        <v>58</v>
      </c>
      <c r="B46" s="676"/>
      <c r="C46" s="286" t="s">
        <v>59</v>
      </c>
      <c r="D46" s="292">
        <f>D45/$B$45</f>
        <v>7.8922259999999994E-2</v>
      </c>
      <c r="E46" s="293"/>
      <c r="F46" s="294">
        <f>F45/$B$45</f>
        <v>7.5668975999999985E-2</v>
      </c>
      <c r="H46" s="283"/>
    </row>
    <row r="47" spans="1:14" ht="27" customHeight="1" x14ac:dyDescent="0.4">
      <c r="A47" s="677"/>
      <c r="B47" s="678"/>
      <c r="C47" s="295" t="s">
        <v>60</v>
      </c>
      <c r="D47" s="296">
        <v>0.08</v>
      </c>
      <c r="E47" s="297"/>
      <c r="F47" s="293"/>
      <c r="H47" s="283"/>
    </row>
    <row r="48" spans="1:14" ht="18.75" x14ac:dyDescent="0.3">
      <c r="C48" s="298" t="s">
        <v>61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62</v>
      </c>
      <c r="D49" s="301">
        <f>D48/B34</f>
        <v>20</v>
      </c>
      <c r="F49" s="299"/>
      <c r="H49" s="283"/>
    </row>
    <row r="50" spans="1:12" ht="18.75" x14ac:dyDescent="0.3">
      <c r="C50" s="255" t="s">
        <v>63</v>
      </c>
      <c r="D50" s="302">
        <f>AVERAGE(E38:E41,G38:G41)</f>
        <v>28949548.256393988</v>
      </c>
      <c r="F50" s="303"/>
      <c r="H50" s="283"/>
    </row>
    <row r="51" spans="1:12" ht="18.75" x14ac:dyDescent="0.3">
      <c r="C51" s="257" t="s">
        <v>64</v>
      </c>
      <c r="D51" s="304">
        <f>STDEV(E38:E41,G38:G41)/D50</f>
        <v>1.3501915270292889E-2</v>
      </c>
      <c r="F51" s="303"/>
      <c r="H51" s="283"/>
    </row>
    <row r="52" spans="1:12" ht="19.5" customHeight="1" x14ac:dyDescent="0.3">
      <c r="C52" s="305" t="s">
        <v>65</v>
      </c>
      <c r="D52" s="306">
        <f>COUNT(E38:E41,G38:G41)</f>
        <v>6</v>
      </c>
      <c r="F52" s="303"/>
    </row>
    <row r="54" spans="1:12" ht="18.75" x14ac:dyDescent="0.3">
      <c r="A54" s="307" t="s">
        <v>8</v>
      </c>
      <c r="B54" s="308" t="s">
        <v>66</v>
      </c>
    </row>
    <row r="55" spans="1:12" ht="18.75" x14ac:dyDescent="0.3">
      <c r="A55" s="232" t="s">
        <v>67</v>
      </c>
      <c r="B55" s="309" t="str">
        <f>B21</f>
        <v>Each un coated Tablet contains:Praziquentel USP 50 mg ,Pyrantel Pamoate usp 144, Fenbendazole B.P (Vet) 500 mg</v>
      </c>
    </row>
    <row r="56" spans="1:12" ht="26.25" customHeight="1" x14ac:dyDescent="0.4">
      <c r="A56" s="310" t="s">
        <v>68</v>
      </c>
      <c r="B56" s="311">
        <v>144</v>
      </c>
      <c r="C56" s="232" t="str">
        <f>B20</f>
        <v>Praziquentel, PyrantelPamoate and Fenbendazole</v>
      </c>
      <c r="H56" s="312"/>
    </row>
    <row r="57" spans="1:12" ht="18.75" x14ac:dyDescent="0.3">
      <c r="A57" s="309" t="s">
        <v>69</v>
      </c>
      <c r="B57" s="313">
        <f>Uniformity!C46</f>
        <v>997.22799999999984</v>
      </c>
      <c r="H57" s="312"/>
    </row>
    <row r="58" spans="1:12" ht="19.5" customHeight="1" x14ac:dyDescent="0.3">
      <c r="H58" s="312"/>
    </row>
    <row r="59" spans="1:12" s="15" customFormat="1" ht="27" customHeight="1" x14ac:dyDescent="0.4">
      <c r="A59" s="255" t="s">
        <v>70</v>
      </c>
      <c r="B59" s="256">
        <v>25</v>
      </c>
      <c r="C59" s="232"/>
      <c r="D59" s="314" t="s">
        <v>71</v>
      </c>
      <c r="E59" s="315" t="s">
        <v>42</v>
      </c>
      <c r="F59" s="315" t="s">
        <v>43</v>
      </c>
      <c r="G59" s="315" t="s">
        <v>72</v>
      </c>
      <c r="H59" s="259" t="s">
        <v>73</v>
      </c>
      <c r="L59" s="245"/>
    </row>
    <row r="60" spans="1:12" s="15" customFormat="1" ht="26.25" customHeight="1" x14ac:dyDescent="0.4">
      <c r="A60" s="257" t="s">
        <v>74</v>
      </c>
      <c r="B60" s="258">
        <v>1</v>
      </c>
      <c r="C60" s="679" t="s">
        <v>75</v>
      </c>
      <c r="D60" s="682">
        <v>352.62</v>
      </c>
      <c r="E60" s="316">
        <v>1</v>
      </c>
      <c r="F60" s="317">
        <v>28138027</v>
      </c>
      <c r="G60" s="318">
        <f>IF(ISBLANK(F60),"-",(F60/$D$50*$D$47*$B$68)*($B$57/$D$60))</f>
        <v>137.43880745181005</v>
      </c>
      <c r="H60" s="319">
        <f t="shared" ref="H60:H71" si="0">IF(ISBLANK(F60),"-",G60/$B$56)</f>
        <v>0.95443616285979205</v>
      </c>
      <c r="L60" s="245"/>
    </row>
    <row r="61" spans="1:12" s="15" customFormat="1" ht="26.25" customHeight="1" x14ac:dyDescent="0.4">
      <c r="A61" s="257" t="s">
        <v>76</v>
      </c>
      <c r="B61" s="258">
        <v>25</v>
      </c>
      <c r="C61" s="680"/>
      <c r="D61" s="683"/>
      <c r="E61" s="320">
        <v>2</v>
      </c>
      <c r="F61" s="270">
        <v>28110523</v>
      </c>
      <c r="G61" s="321">
        <f>IF(ISBLANK(F61),"-",(F61/$D$50*$D$47*$B$68)*($B$57/$D$60))</f>
        <v>137.30446551802223</v>
      </c>
      <c r="H61" s="322">
        <f t="shared" si="0"/>
        <v>0.95350323276404325</v>
      </c>
      <c r="L61" s="245"/>
    </row>
    <row r="62" spans="1:12" s="15" customFormat="1" ht="26.25" customHeight="1" x14ac:dyDescent="0.4">
      <c r="A62" s="257" t="s">
        <v>77</v>
      </c>
      <c r="B62" s="258">
        <v>1</v>
      </c>
      <c r="C62" s="680"/>
      <c r="D62" s="683"/>
      <c r="E62" s="320">
        <v>3</v>
      </c>
      <c r="F62" s="323">
        <v>27828837</v>
      </c>
      <c r="G62" s="321">
        <f>IF(ISBLANK(F62),"-",(F62/$D$50*$D$47*$B$68)*($B$57/$D$60))</f>
        <v>135.92858412037234</v>
      </c>
      <c r="H62" s="322">
        <f t="shared" si="0"/>
        <v>0.94394850083591897</v>
      </c>
      <c r="L62" s="245"/>
    </row>
    <row r="63" spans="1:12" ht="27" customHeight="1" x14ac:dyDescent="0.4">
      <c r="A63" s="257" t="s">
        <v>78</v>
      </c>
      <c r="B63" s="258">
        <v>1</v>
      </c>
      <c r="C63" s="681"/>
      <c r="D63" s="684"/>
      <c r="E63" s="324">
        <v>4</v>
      </c>
      <c r="F63" s="325"/>
      <c r="G63" s="321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57" t="s">
        <v>79</v>
      </c>
      <c r="B64" s="258">
        <v>1</v>
      </c>
      <c r="C64" s="679" t="s">
        <v>80</v>
      </c>
      <c r="D64" s="682">
        <v>350.35</v>
      </c>
      <c r="E64" s="316">
        <v>1</v>
      </c>
      <c r="F64" s="317">
        <v>28201174</v>
      </c>
      <c r="G64" s="326">
        <f>IF(ISBLANK(F64),"-",(F64/$D$50*$D$47*$B$68)*($B$57/$D$64))</f>
        <v>138.63974264768183</v>
      </c>
      <c r="H64" s="327">
        <f t="shared" si="0"/>
        <v>0.96277599060890162</v>
      </c>
    </row>
    <row r="65" spans="1:8" ht="26.25" customHeight="1" x14ac:dyDescent="0.4">
      <c r="A65" s="257" t="s">
        <v>81</v>
      </c>
      <c r="B65" s="258">
        <v>1</v>
      </c>
      <c r="C65" s="680"/>
      <c r="D65" s="683"/>
      <c r="E65" s="320">
        <v>2</v>
      </c>
      <c r="F65" s="270">
        <v>28003705</v>
      </c>
      <c r="G65" s="328">
        <f>IF(ISBLANK(F65),"-",(F65/$D$50*$D$47*$B$68)*($B$57/$D$64))</f>
        <v>137.66896563886314</v>
      </c>
      <c r="H65" s="329">
        <f t="shared" si="0"/>
        <v>0.9560344836032163</v>
      </c>
    </row>
    <row r="66" spans="1:8" ht="26.25" customHeight="1" x14ac:dyDescent="0.4">
      <c r="A66" s="257" t="s">
        <v>82</v>
      </c>
      <c r="B66" s="258">
        <v>1</v>
      </c>
      <c r="C66" s="680"/>
      <c r="D66" s="683"/>
      <c r="E66" s="320">
        <v>3</v>
      </c>
      <c r="F66" s="270">
        <v>28069368</v>
      </c>
      <c r="G66" s="328">
        <f>IF(ISBLANK(F66),"-",(F66/$D$50*$D$47*$B$68)*($B$57/$D$64))</f>
        <v>137.99177139941324</v>
      </c>
      <c r="H66" s="329">
        <f t="shared" si="0"/>
        <v>0.95827619027370303</v>
      </c>
    </row>
    <row r="67" spans="1:8" ht="27" customHeight="1" x14ac:dyDescent="0.4">
      <c r="A67" s="257" t="s">
        <v>83</v>
      </c>
      <c r="B67" s="258">
        <v>1</v>
      </c>
      <c r="C67" s="681"/>
      <c r="D67" s="684"/>
      <c r="E67" s="324">
        <v>4</v>
      </c>
      <c r="F67" s="325"/>
      <c r="G67" s="330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57" t="s">
        <v>84</v>
      </c>
      <c r="B68" s="332">
        <f>(B67/B66)*(B65/B64)*(B63/B62)*(B61/B60)*B59</f>
        <v>625</v>
      </c>
      <c r="C68" s="679" t="s">
        <v>85</v>
      </c>
      <c r="D68" s="682">
        <v>352.04</v>
      </c>
      <c r="E68" s="316">
        <v>1</v>
      </c>
      <c r="F68" s="317">
        <v>28015234</v>
      </c>
      <c r="G68" s="326">
        <f>IF(ISBLANK(F68),"-",(F68/$D$50*$D$47*$B$68)*($B$57/$D$68))</f>
        <v>137.06447887369168</v>
      </c>
      <c r="H68" s="322">
        <f t="shared" si="0"/>
        <v>0.95183665884508117</v>
      </c>
    </row>
    <row r="69" spans="1:8" ht="27" customHeight="1" x14ac:dyDescent="0.4">
      <c r="A69" s="305" t="s">
        <v>86</v>
      </c>
      <c r="B69" s="333">
        <f>(D47*B68)/B56*B57</f>
        <v>346.25972222222214</v>
      </c>
      <c r="C69" s="680"/>
      <c r="D69" s="683"/>
      <c r="E69" s="320">
        <v>2</v>
      </c>
      <c r="F69" s="270">
        <v>27873187</v>
      </c>
      <c r="G69" s="328">
        <f>IF(ISBLANK(F69),"-",(F69/$D$50*$D$47*$B$68)*($B$57/$D$68))</f>
        <v>136.36951419730985</v>
      </c>
      <c r="H69" s="322">
        <f t="shared" si="0"/>
        <v>0.94701051525909619</v>
      </c>
    </row>
    <row r="70" spans="1:8" ht="26.25" customHeight="1" x14ac:dyDescent="0.4">
      <c r="A70" s="688" t="s">
        <v>58</v>
      </c>
      <c r="B70" s="689"/>
      <c r="C70" s="680"/>
      <c r="D70" s="683"/>
      <c r="E70" s="320">
        <v>3</v>
      </c>
      <c r="F70" s="270">
        <v>27833512</v>
      </c>
      <c r="G70" s="328">
        <f>IF(ISBLANK(F70),"-",(F70/$D$50*$D$47*$B$68)*($B$57/$D$68))</f>
        <v>136.17540433553557</v>
      </c>
      <c r="H70" s="322">
        <f>IF(ISBLANK(F70),"-",G70/$B$56)</f>
        <v>0.94566253010788592</v>
      </c>
    </row>
    <row r="71" spans="1:8" ht="27" customHeight="1" x14ac:dyDescent="0.4">
      <c r="A71" s="690"/>
      <c r="B71" s="691"/>
      <c r="C71" s="687"/>
      <c r="D71" s="684"/>
      <c r="E71" s="324">
        <v>4</v>
      </c>
      <c r="F71" s="325"/>
      <c r="G71" s="330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6"/>
      <c r="G72" s="337" t="s">
        <v>51</v>
      </c>
      <c r="H72" s="338">
        <f>AVERAGE(H60:H71)</f>
        <v>0.95260936279529318</v>
      </c>
    </row>
    <row r="73" spans="1:8" ht="26.25" customHeight="1" x14ac:dyDescent="0.4">
      <c r="C73" s="335"/>
      <c r="D73" s="335"/>
      <c r="E73" s="335"/>
      <c r="F73" s="336"/>
      <c r="G73" s="339" t="s">
        <v>64</v>
      </c>
      <c r="H73" s="340">
        <f>STDEV(H60:H71)/H72</f>
        <v>6.4982096280497689E-3</v>
      </c>
    </row>
    <row r="74" spans="1:8" ht="27" customHeight="1" x14ac:dyDescent="0.4">
      <c r="A74" s="335"/>
      <c r="B74" s="335"/>
      <c r="C74" s="336"/>
      <c r="D74" s="336"/>
      <c r="E74" s="341"/>
      <c r="F74" s="336"/>
      <c r="G74" s="342" t="s">
        <v>65</v>
      </c>
      <c r="H74" s="343">
        <f>COUNT(H60:H71)</f>
        <v>9</v>
      </c>
    </row>
    <row r="76" spans="1:8" ht="26.25" customHeight="1" x14ac:dyDescent="0.4">
      <c r="A76" s="241" t="s">
        <v>87</v>
      </c>
      <c r="B76" s="344" t="s">
        <v>88</v>
      </c>
      <c r="C76" s="692" t="str">
        <f>B20</f>
        <v>Praziquentel, PyrantelPamoate and Fenbendazole</v>
      </c>
      <c r="D76" s="692"/>
      <c r="E76" s="345" t="s">
        <v>89</v>
      </c>
      <c r="F76" s="345"/>
      <c r="G76" s="346">
        <f>H72</f>
        <v>0.95260936279529318</v>
      </c>
      <c r="H76" s="347"/>
    </row>
    <row r="77" spans="1:8" ht="18.75" x14ac:dyDescent="0.3">
      <c r="A77" s="240" t="s">
        <v>90</v>
      </c>
      <c r="B77" s="240" t="s">
        <v>91</v>
      </c>
    </row>
    <row r="78" spans="1:8" ht="18.75" x14ac:dyDescent="0.3">
      <c r="A78" s="240"/>
      <c r="B78" s="240"/>
    </row>
    <row r="79" spans="1:8" ht="26.25" customHeight="1" x14ac:dyDescent="0.4">
      <c r="A79" s="241" t="s">
        <v>26</v>
      </c>
      <c r="B79" s="693" t="str">
        <f>B26</f>
        <v>PYRANTEL PAMOATE USP</v>
      </c>
      <c r="C79" s="693"/>
    </row>
    <row r="80" spans="1:8" ht="26.25" customHeight="1" x14ac:dyDescent="0.4">
      <c r="A80" s="242" t="s">
        <v>27</v>
      </c>
      <c r="B80" s="693" t="str">
        <f>B27</f>
        <v>PP1307055</v>
      </c>
      <c r="C80" s="693"/>
    </row>
    <row r="81" spans="1:12" ht="27" customHeight="1" x14ac:dyDescent="0.4">
      <c r="A81" s="242" t="s">
        <v>28</v>
      </c>
      <c r="B81" s="348">
        <f>B28</f>
        <v>100.41</v>
      </c>
    </row>
    <row r="82" spans="1:12" s="15" customFormat="1" ht="27" customHeight="1" x14ac:dyDescent="0.4">
      <c r="A82" s="242" t="s">
        <v>29</v>
      </c>
      <c r="B82" s="244">
        <v>0</v>
      </c>
      <c r="C82" s="665" t="s">
        <v>30</v>
      </c>
      <c r="D82" s="666"/>
      <c r="E82" s="666"/>
      <c r="F82" s="666"/>
      <c r="G82" s="667"/>
      <c r="I82" s="245"/>
      <c r="J82" s="245"/>
      <c r="K82" s="245"/>
      <c r="L82" s="245"/>
    </row>
    <row r="83" spans="1:12" s="15" customFormat="1" ht="19.5" customHeight="1" x14ac:dyDescent="0.3">
      <c r="A83" s="242" t="s">
        <v>31</v>
      </c>
      <c r="B83" s="246">
        <f>B81-B82</f>
        <v>100.41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15" customFormat="1" ht="27" customHeight="1" x14ac:dyDescent="0.4">
      <c r="A84" s="242" t="s">
        <v>32</v>
      </c>
      <c r="B84" s="249">
        <v>1</v>
      </c>
      <c r="C84" s="668" t="s">
        <v>92</v>
      </c>
      <c r="D84" s="669"/>
      <c r="E84" s="669"/>
      <c r="F84" s="669"/>
      <c r="G84" s="669"/>
      <c r="H84" s="670"/>
      <c r="I84" s="245"/>
      <c r="J84" s="245"/>
      <c r="K84" s="245"/>
      <c r="L84" s="245"/>
    </row>
    <row r="85" spans="1:12" s="15" customFormat="1" ht="27" customHeight="1" x14ac:dyDescent="0.4">
      <c r="A85" s="242" t="s">
        <v>34</v>
      </c>
      <c r="B85" s="249">
        <v>1</v>
      </c>
      <c r="C85" s="668" t="s">
        <v>93</v>
      </c>
      <c r="D85" s="669"/>
      <c r="E85" s="669"/>
      <c r="F85" s="669"/>
      <c r="G85" s="669"/>
      <c r="H85" s="670"/>
      <c r="I85" s="245"/>
      <c r="J85" s="245"/>
      <c r="K85" s="245"/>
      <c r="L85" s="245"/>
    </row>
    <row r="86" spans="1:12" s="15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15" customFormat="1" ht="18.75" x14ac:dyDescent="0.3">
      <c r="A87" s="242" t="s">
        <v>36</v>
      </c>
      <c r="B87" s="254">
        <f>B84/B85</f>
        <v>1</v>
      </c>
      <c r="C87" s="232" t="s">
        <v>37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38</v>
      </c>
      <c r="B89" s="256">
        <v>1</v>
      </c>
      <c r="D89" s="349" t="s">
        <v>39</v>
      </c>
      <c r="E89" s="350"/>
      <c r="F89" s="671" t="s">
        <v>40</v>
      </c>
      <c r="G89" s="673"/>
    </row>
    <row r="90" spans="1:12" ht="27" customHeight="1" x14ac:dyDescent="0.4">
      <c r="A90" s="257" t="s">
        <v>41</v>
      </c>
      <c r="B90" s="258">
        <v>1</v>
      </c>
      <c r="C90" s="351" t="s">
        <v>42</v>
      </c>
      <c r="D90" s="260" t="s">
        <v>43</v>
      </c>
      <c r="E90" s="261" t="s">
        <v>44</v>
      </c>
      <c r="F90" s="260" t="s">
        <v>43</v>
      </c>
      <c r="G90" s="352" t="s">
        <v>44</v>
      </c>
      <c r="I90" s="263" t="s">
        <v>45</v>
      </c>
    </row>
    <row r="91" spans="1:12" ht="26.25" customHeight="1" x14ac:dyDescent="0.4">
      <c r="A91" s="257" t="s">
        <v>46</v>
      </c>
      <c r="B91" s="258">
        <v>1</v>
      </c>
      <c r="C91" s="353">
        <v>1</v>
      </c>
      <c r="D91" s="265"/>
      <c r="E91" s="266" t="str">
        <f>IF(ISBLANK(D91),"-",$D$101/$D$98*D91)</f>
        <v>-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47</v>
      </c>
      <c r="B92" s="258">
        <v>1</v>
      </c>
      <c r="C92" s="336">
        <v>2</v>
      </c>
      <c r="D92" s="270"/>
      <c r="E92" s="271" t="str">
        <f>IF(ISBLANK(D92),"-",$D$101/$D$98*D92)</f>
        <v>-</v>
      </c>
      <c r="F92" s="270"/>
      <c r="G92" s="272" t="str">
        <f>IF(ISBLANK(F92),"-",$D$101/$F$98*F92)</f>
        <v>-</v>
      </c>
      <c r="I92" s="674" t="e">
        <f>ABS((F96/D96*D95)-F95)/D95</f>
        <v>#DIV/0!</v>
      </c>
    </row>
    <row r="93" spans="1:12" ht="26.25" customHeight="1" x14ac:dyDescent="0.4">
      <c r="A93" s="257" t="s">
        <v>48</v>
      </c>
      <c r="B93" s="258">
        <v>1</v>
      </c>
      <c r="C93" s="336">
        <v>3</v>
      </c>
      <c r="D93" s="270"/>
      <c r="E93" s="271" t="str">
        <f>IF(ISBLANK(D93),"-",$D$101/$D$98*D93)</f>
        <v>-</v>
      </c>
      <c r="F93" s="270"/>
      <c r="G93" s="272" t="str">
        <f>IF(ISBLANK(F93),"-",$D$101/$F$98*F93)</f>
        <v>-</v>
      </c>
      <c r="I93" s="674"/>
    </row>
    <row r="94" spans="1:12" ht="27" customHeight="1" x14ac:dyDescent="0.4">
      <c r="A94" s="257" t="s">
        <v>49</v>
      </c>
      <c r="B94" s="258">
        <v>1</v>
      </c>
      <c r="C94" s="354">
        <v>4</v>
      </c>
      <c r="D94" s="275"/>
      <c r="E94" s="276" t="str">
        <f>IF(ISBLANK(D94),"-",$D$101/$D$98*D94)</f>
        <v>-</v>
      </c>
      <c r="F94" s="355"/>
      <c r="G94" s="277" t="str">
        <f>IF(ISBLANK(F94),"-",$D$101/$F$98*F94)</f>
        <v>-</v>
      </c>
      <c r="I94" s="278"/>
    </row>
    <row r="95" spans="1:12" ht="27" customHeight="1" x14ac:dyDescent="0.4">
      <c r="A95" s="257" t="s">
        <v>50</v>
      </c>
      <c r="B95" s="258">
        <v>1</v>
      </c>
      <c r="C95" s="356" t="s">
        <v>51</v>
      </c>
      <c r="D95" s="357" t="e">
        <f>AVERAGE(D91:D94)</f>
        <v>#DIV/0!</v>
      </c>
      <c r="E95" s="281" t="e">
        <f>AVERAGE(E91:E94)</f>
        <v>#DIV/0!</v>
      </c>
      <c r="F95" s="358" t="e">
        <f>AVERAGE(F91:F94)</f>
        <v>#DIV/0!</v>
      </c>
      <c r="G95" s="359" t="e">
        <f>AVERAGE(G91:G94)</f>
        <v>#DIV/0!</v>
      </c>
    </row>
    <row r="96" spans="1:12" ht="26.25" customHeight="1" x14ac:dyDescent="0.4">
      <c r="A96" s="257" t="s">
        <v>52</v>
      </c>
      <c r="B96" s="243">
        <v>1</v>
      </c>
      <c r="C96" s="360" t="s">
        <v>94</v>
      </c>
      <c r="D96" s="361"/>
      <c r="E96" s="273"/>
      <c r="F96" s="285"/>
    </row>
    <row r="97" spans="1:10" ht="26.25" customHeight="1" x14ac:dyDescent="0.4">
      <c r="A97" s="257" t="s">
        <v>54</v>
      </c>
      <c r="B97" s="243">
        <v>1</v>
      </c>
      <c r="C97" s="362" t="s">
        <v>95</v>
      </c>
      <c r="D97" s="363">
        <f>D96*$B$87</f>
        <v>0</v>
      </c>
      <c r="E97" s="288"/>
      <c r="F97" s="287">
        <f>F96*$B$87</f>
        <v>0</v>
      </c>
    </row>
    <row r="98" spans="1:10" ht="19.5" customHeight="1" x14ac:dyDescent="0.3">
      <c r="A98" s="257" t="s">
        <v>56</v>
      </c>
      <c r="B98" s="364">
        <f>(B97/B96)*(B95/B94)*(B93/B92)*(B91/B90)*B89</f>
        <v>1</v>
      </c>
      <c r="C98" s="362" t="s">
        <v>96</v>
      </c>
      <c r="D98" s="365">
        <f>D97*$B$83/100</f>
        <v>0</v>
      </c>
      <c r="E98" s="291"/>
      <c r="F98" s="290">
        <f>F97*$B$83/100</f>
        <v>0</v>
      </c>
    </row>
    <row r="99" spans="1:10" ht="19.5" customHeight="1" x14ac:dyDescent="0.3">
      <c r="A99" s="675" t="s">
        <v>58</v>
      </c>
      <c r="B99" s="685"/>
      <c r="C99" s="362" t="s">
        <v>97</v>
      </c>
      <c r="D99" s="366">
        <f>D98/$B$98</f>
        <v>0</v>
      </c>
      <c r="E99" s="291"/>
      <c r="F99" s="294">
        <f>F98/$B$98</f>
        <v>0</v>
      </c>
      <c r="G99" s="367"/>
      <c r="H99" s="283"/>
    </row>
    <row r="100" spans="1:10" ht="19.5" customHeight="1" x14ac:dyDescent="0.3">
      <c r="A100" s="677"/>
      <c r="B100" s="686"/>
      <c r="C100" s="362" t="s">
        <v>60</v>
      </c>
      <c r="D100" s="368">
        <f>$B$56/$B$116</f>
        <v>144</v>
      </c>
      <c r="F100" s="299"/>
      <c r="G100" s="369"/>
      <c r="H100" s="283"/>
    </row>
    <row r="101" spans="1:10" ht="18.75" x14ac:dyDescent="0.3">
      <c r="C101" s="362" t="s">
        <v>61</v>
      </c>
      <c r="D101" s="363">
        <f>D100*$B$98</f>
        <v>144</v>
      </c>
      <c r="F101" s="299"/>
      <c r="G101" s="367"/>
      <c r="H101" s="283"/>
    </row>
    <row r="102" spans="1:10" ht="19.5" customHeight="1" x14ac:dyDescent="0.3">
      <c r="C102" s="370" t="s">
        <v>62</v>
      </c>
      <c r="D102" s="371">
        <f>D101/B34</f>
        <v>144</v>
      </c>
      <c r="F102" s="303"/>
      <c r="G102" s="367"/>
      <c r="H102" s="283"/>
      <c r="J102" s="372"/>
    </row>
    <row r="103" spans="1:10" ht="18.75" x14ac:dyDescent="0.3">
      <c r="C103" s="373" t="s">
        <v>98</v>
      </c>
      <c r="D103" s="374" t="e">
        <f>AVERAGE(E91:E94,G91:G94)</f>
        <v>#DIV/0!</v>
      </c>
      <c r="F103" s="303"/>
      <c r="G103" s="375"/>
      <c r="H103" s="283"/>
      <c r="J103" s="376"/>
    </row>
    <row r="104" spans="1:10" ht="18.75" x14ac:dyDescent="0.3">
      <c r="C104" s="339" t="s">
        <v>64</v>
      </c>
      <c r="D104" s="377" t="e">
        <f>STDEV(E91:E94,G91:G94)/D103</f>
        <v>#DIV/0!</v>
      </c>
      <c r="F104" s="303"/>
      <c r="G104" s="367"/>
      <c r="H104" s="283"/>
      <c r="J104" s="376"/>
    </row>
    <row r="105" spans="1:10" ht="19.5" customHeight="1" x14ac:dyDescent="0.3">
      <c r="C105" s="342" t="s">
        <v>65</v>
      </c>
      <c r="D105" s="378">
        <f>COUNT(E91:E94,G91:G94)</f>
        <v>0</v>
      </c>
      <c r="F105" s="303"/>
      <c r="G105" s="367"/>
      <c r="H105" s="283"/>
      <c r="J105" s="376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99</v>
      </c>
      <c r="B107" s="256">
        <v>1</v>
      </c>
      <c r="C107" s="379" t="s">
        <v>100</v>
      </c>
      <c r="D107" s="380" t="s">
        <v>43</v>
      </c>
      <c r="E107" s="381" t="s">
        <v>101</v>
      </c>
      <c r="F107" s="382" t="s">
        <v>102</v>
      </c>
    </row>
    <row r="108" spans="1:10" ht="26.25" customHeight="1" x14ac:dyDescent="0.4">
      <c r="A108" s="257" t="s">
        <v>103</v>
      </c>
      <c r="B108" s="258">
        <v>1</v>
      </c>
      <c r="C108" s="383">
        <v>1</v>
      </c>
      <c r="D108" s="384"/>
      <c r="E108" s="385" t="str">
        <f t="shared" ref="E108:E113" si="1">IF(ISBLANK(D108),"-",D108/$D$103*$D$100*$B$116)</f>
        <v>-</v>
      </c>
      <c r="F108" s="386" t="str">
        <f t="shared" ref="F108:F113" si="2">IF(ISBLANK(D108), "-", E108/$B$56)</f>
        <v>-</v>
      </c>
    </row>
    <row r="109" spans="1:10" ht="26.25" customHeight="1" x14ac:dyDescent="0.4">
      <c r="A109" s="257" t="s">
        <v>76</v>
      </c>
      <c r="B109" s="258">
        <v>1</v>
      </c>
      <c r="C109" s="383">
        <v>2</v>
      </c>
      <c r="D109" s="384"/>
      <c r="E109" s="387" t="str">
        <f t="shared" si="1"/>
        <v>-</v>
      </c>
      <c r="F109" s="388" t="str">
        <f t="shared" si="2"/>
        <v>-</v>
      </c>
    </row>
    <row r="110" spans="1:10" ht="26.25" customHeight="1" x14ac:dyDescent="0.4">
      <c r="A110" s="257" t="s">
        <v>77</v>
      </c>
      <c r="B110" s="258">
        <v>1</v>
      </c>
      <c r="C110" s="383">
        <v>3</v>
      </c>
      <c r="D110" s="384"/>
      <c r="E110" s="387" t="str">
        <f t="shared" si="1"/>
        <v>-</v>
      </c>
      <c r="F110" s="388" t="str">
        <f t="shared" si="2"/>
        <v>-</v>
      </c>
    </row>
    <row r="111" spans="1:10" ht="26.25" customHeight="1" x14ac:dyDescent="0.4">
      <c r="A111" s="257" t="s">
        <v>78</v>
      </c>
      <c r="B111" s="258">
        <v>1</v>
      </c>
      <c r="C111" s="383">
        <v>4</v>
      </c>
      <c r="D111" s="384"/>
      <c r="E111" s="387" t="str">
        <f t="shared" si="1"/>
        <v>-</v>
      </c>
      <c r="F111" s="388" t="str">
        <f t="shared" si="2"/>
        <v>-</v>
      </c>
    </row>
    <row r="112" spans="1:10" ht="26.25" customHeight="1" x14ac:dyDescent="0.4">
      <c r="A112" s="257" t="s">
        <v>79</v>
      </c>
      <c r="B112" s="258">
        <v>1</v>
      </c>
      <c r="C112" s="383">
        <v>5</v>
      </c>
      <c r="D112" s="384"/>
      <c r="E112" s="387" t="str">
        <f t="shared" si="1"/>
        <v>-</v>
      </c>
      <c r="F112" s="388" t="str">
        <f t="shared" si="2"/>
        <v>-</v>
      </c>
    </row>
    <row r="113" spans="1:10" ht="26.25" customHeight="1" x14ac:dyDescent="0.4">
      <c r="A113" s="257" t="s">
        <v>81</v>
      </c>
      <c r="B113" s="258">
        <v>1</v>
      </c>
      <c r="C113" s="389">
        <v>6</v>
      </c>
      <c r="D113" s="390"/>
      <c r="E113" s="391" t="str">
        <f t="shared" si="1"/>
        <v>-</v>
      </c>
      <c r="F113" s="392" t="str">
        <f t="shared" si="2"/>
        <v>-</v>
      </c>
    </row>
    <row r="114" spans="1:10" ht="26.25" customHeight="1" x14ac:dyDescent="0.4">
      <c r="A114" s="257" t="s">
        <v>82</v>
      </c>
      <c r="B114" s="258">
        <v>1</v>
      </c>
      <c r="C114" s="383"/>
      <c r="D114" s="336"/>
      <c r="E114" s="231"/>
      <c r="F114" s="393"/>
    </row>
    <row r="115" spans="1:10" ht="26.25" customHeight="1" x14ac:dyDescent="0.4">
      <c r="A115" s="257" t="s">
        <v>83</v>
      </c>
      <c r="B115" s="258">
        <v>1</v>
      </c>
      <c r="C115" s="383"/>
      <c r="D115" s="394"/>
      <c r="E115" s="395" t="s">
        <v>51</v>
      </c>
      <c r="F115" s="396" t="e">
        <f>AVERAGE(F108:F113)</f>
        <v>#DIV/0!</v>
      </c>
    </row>
    <row r="116" spans="1:10" ht="27" customHeight="1" x14ac:dyDescent="0.4">
      <c r="A116" s="257" t="s">
        <v>84</v>
      </c>
      <c r="B116" s="289">
        <f>(B115/B114)*(B113/B112)*(B111/B110)*(B109/B108)*B107</f>
        <v>1</v>
      </c>
      <c r="C116" s="397"/>
      <c r="D116" s="398"/>
      <c r="E116" s="356" t="s">
        <v>64</v>
      </c>
      <c r="F116" s="399" t="e">
        <f>STDEV(F108:F113)/F115</f>
        <v>#DIV/0!</v>
      </c>
      <c r="I116" s="231"/>
    </row>
    <row r="117" spans="1:10" ht="27" customHeight="1" x14ac:dyDescent="0.4">
      <c r="A117" s="675" t="s">
        <v>58</v>
      </c>
      <c r="B117" s="676"/>
      <c r="C117" s="400"/>
      <c r="D117" s="401"/>
      <c r="E117" s="402" t="s">
        <v>65</v>
      </c>
      <c r="F117" s="403">
        <f>COUNT(F108:F113)</f>
        <v>0</v>
      </c>
      <c r="I117" s="231"/>
      <c r="J117" s="376"/>
    </row>
    <row r="118" spans="1:10" ht="19.5" customHeight="1" x14ac:dyDescent="0.3">
      <c r="A118" s="677"/>
      <c r="B118" s="678"/>
      <c r="C118" s="231"/>
      <c r="D118" s="231"/>
      <c r="E118" s="231"/>
      <c r="F118" s="336"/>
      <c r="G118" s="231"/>
      <c r="H118" s="231"/>
      <c r="I118" s="231"/>
    </row>
    <row r="119" spans="1:10" ht="18.75" x14ac:dyDescent="0.3">
      <c r="A119" s="412"/>
      <c r="B119" s="253"/>
      <c r="C119" s="231"/>
      <c r="D119" s="231"/>
      <c r="E119" s="231"/>
      <c r="F119" s="336"/>
      <c r="G119" s="231"/>
      <c r="H119" s="231"/>
      <c r="I119" s="231"/>
    </row>
    <row r="120" spans="1:10" ht="26.25" customHeight="1" x14ac:dyDescent="0.4">
      <c r="A120" s="241" t="s">
        <v>87</v>
      </c>
      <c r="B120" s="344" t="s">
        <v>104</v>
      </c>
      <c r="C120" s="692" t="str">
        <f>B20</f>
        <v>Praziquentel, PyrantelPamoate and Fenbendazole</v>
      </c>
      <c r="D120" s="692"/>
      <c r="E120" s="345" t="s">
        <v>105</v>
      </c>
      <c r="F120" s="345"/>
      <c r="G120" s="346" t="e">
        <f>F115</f>
        <v>#DIV/0!</v>
      </c>
      <c r="H120" s="231"/>
      <c r="I120" s="231"/>
    </row>
    <row r="121" spans="1:10" ht="19.5" customHeight="1" x14ac:dyDescent="0.3">
      <c r="A121" s="404"/>
      <c r="B121" s="404"/>
      <c r="C121" s="405"/>
      <c r="D121" s="405"/>
      <c r="E121" s="405"/>
      <c r="F121" s="405"/>
      <c r="G121" s="405"/>
      <c r="H121" s="405"/>
    </row>
    <row r="122" spans="1:10" ht="18.75" x14ac:dyDescent="0.3">
      <c r="B122" s="694" t="s">
        <v>15</v>
      </c>
      <c r="C122" s="694"/>
      <c r="E122" s="351" t="s">
        <v>16</v>
      </c>
      <c r="F122" s="406"/>
      <c r="G122" s="694" t="s">
        <v>17</v>
      </c>
      <c r="H122" s="694"/>
    </row>
    <row r="123" spans="1:10" ht="18.75" x14ac:dyDescent="0.3">
      <c r="A123" s="407" t="s">
        <v>18</v>
      </c>
      <c r="B123" s="408" t="s">
        <v>130</v>
      </c>
      <c r="C123" s="408"/>
      <c r="E123" s="699">
        <v>42087</v>
      </c>
      <c r="F123" s="231"/>
      <c r="G123" s="409"/>
      <c r="H123" s="409"/>
    </row>
    <row r="124" spans="1:10" ht="18.75" x14ac:dyDescent="0.3">
      <c r="A124" s="407" t="s">
        <v>19</v>
      </c>
      <c r="B124" s="410"/>
      <c r="C124" s="410"/>
      <c r="E124" s="410"/>
      <c r="F124" s="231"/>
      <c r="G124" s="411"/>
      <c r="H124" s="411"/>
    </row>
    <row r="125" spans="1:10" ht="18.75" x14ac:dyDescent="0.3">
      <c r="A125" s="335"/>
      <c r="B125" s="335"/>
      <c r="C125" s="336"/>
      <c r="D125" s="336"/>
      <c r="E125" s="336"/>
      <c r="F125" s="341"/>
      <c r="G125" s="336"/>
      <c r="H125" s="336"/>
      <c r="I125" s="231"/>
    </row>
    <row r="126" spans="1:10" ht="18.75" x14ac:dyDescent="0.3">
      <c r="A126" s="335"/>
      <c r="B126" s="335"/>
      <c r="C126" s="336"/>
      <c r="D126" s="336"/>
      <c r="E126" s="336"/>
      <c r="F126" s="341"/>
      <c r="G126" s="336"/>
      <c r="H126" s="336"/>
      <c r="I126" s="231"/>
    </row>
    <row r="127" spans="1:10" ht="18.75" x14ac:dyDescent="0.3">
      <c r="A127" s="335"/>
      <c r="B127" s="335"/>
      <c r="C127" s="336"/>
      <c r="D127" s="336"/>
      <c r="E127" s="336"/>
      <c r="F127" s="341"/>
      <c r="G127" s="336"/>
      <c r="H127" s="336"/>
      <c r="I127" s="231"/>
    </row>
    <row r="128" spans="1:10" ht="18.75" x14ac:dyDescent="0.3">
      <c r="A128" s="335"/>
      <c r="B128" s="335"/>
      <c r="C128" s="336"/>
      <c r="D128" s="336"/>
      <c r="E128" s="336"/>
      <c r="F128" s="341"/>
      <c r="G128" s="336"/>
      <c r="H128" s="336"/>
      <c r="I128" s="231"/>
    </row>
    <row r="129" spans="1:9" ht="18.75" x14ac:dyDescent="0.3">
      <c r="A129" s="335"/>
      <c r="B129" s="335"/>
      <c r="C129" s="336"/>
      <c r="D129" s="336"/>
      <c r="E129" s="336"/>
      <c r="F129" s="341"/>
      <c r="G129" s="336"/>
      <c r="H129" s="336"/>
      <c r="I129" s="231"/>
    </row>
    <row r="130" spans="1:9" ht="18.75" x14ac:dyDescent="0.3">
      <c r="A130" s="335"/>
      <c r="B130" s="335"/>
      <c r="C130" s="336"/>
      <c r="D130" s="336"/>
      <c r="E130" s="336"/>
      <c r="F130" s="341"/>
      <c r="G130" s="336"/>
      <c r="H130" s="336"/>
      <c r="I130" s="231"/>
    </row>
    <row r="131" spans="1:9" ht="18.75" x14ac:dyDescent="0.3">
      <c r="A131" s="335"/>
      <c r="B131" s="335"/>
      <c r="C131" s="336"/>
      <c r="D131" s="336"/>
      <c r="E131" s="336"/>
      <c r="F131" s="341"/>
      <c r="G131" s="336"/>
      <c r="H131" s="336"/>
      <c r="I131" s="231"/>
    </row>
    <row r="132" spans="1:9" ht="18.75" x14ac:dyDescent="0.3">
      <c r="A132" s="335"/>
      <c r="B132" s="335"/>
      <c r="C132" s="336"/>
      <c r="D132" s="336"/>
      <c r="E132" s="336"/>
      <c r="F132" s="341"/>
      <c r="G132" s="336"/>
      <c r="H132" s="336"/>
      <c r="I132" s="231"/>
    </row>
    <row r="133" spans="1:9" ht="18.75" x14ac:dyDescent="0.3">
      <c r="A133" s="335"/>
      <c r="B133" s="335"/>
      <c r="C133" s="336"/>
      <c r="D133" s="336"/>
      <c r="E133" s="336"/>
      <c r="F133" s="341"/>
      <c r="G133" s="336"/>
      <c r="H133" s="336"/>
      <c r="I133" s="23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25" right="0.25" top="0.75" bottom="0.75" header="0.3" footer="0.3"/>
  <pageSetup paperSize="9" scale="1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opLeftCell="A104" zoomScale="62" zoomScaleNormal="62" workbookViewId="0">
      <selection activeCell="A15" sqref="A15:H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14"/>
    </row>
    <row r="16" spans="1:8" ht="19.5" customHeight="1" x14ac:dyDescent="0.3">
      <c r="A16" s="659" t="s">
        <v>0</v>
      </c>
      <c r="B16" s="660"/>
      <c r="C16" s="660"/>
      <c r="D16" s="660"/>
      <c r="E16" s="660"/>
      <c r="F16" s="660"/>
      <c r="G16" s="660"/>
      <c r="H16" s="661"/>
    </row>
    <row r="17" spans="1:14" ht="20.25" customHeight="1" x14ac:dyDescent="0.25">
      <c r="A17" s="662" t="s">
        <v>20</v>
      </c>
      <c r="B17" s="662"/>
      <c r="C17" s="662"/>
      <c r="D17" s="662"/>
      <c r="E17" s="662"/>
      <c r="F17" s="662"/>
      <c r="G17" s="662"/>
      <c r="H17" s="662"/>
    </row>
    <row r="18" spans="1:14" ht="26.25" customHeight="1" x14ac:dyDescent="0.4">
      <c r="A18" s="416" t="s">
        <v>2</v>
      </c>
      <c r="B18" s="658" t="s">
        <v>21</v>
      </c>
      <c r="C18" s="658"/>
      <c r="D18" s="594"/>
      <c r="E18" s="417"/>
      <c r="F18" s="418"/>
      <c r="G18" s="418"/>
      <c r="H18" s="418"/>
    </row>
    <row r="19" spans="1:14" ht="26.25" customHeight="1" x14ac:dyDescent="0.4">
      <c r="A19" s="416" t="s">
        <v>3</v>
      </c>
      <c r="B19" s="419" t="s">
        <v>22</v>
      </c>
      <c r="C19" s="418">
        <v>1</v>
      </c>
      <c r="D19" s="418"/>
      <c r="E19" s="418"/>
      <c r="F19" s="418"/>
      <c r="G19" s="418"/>
      <c r="H19" s="418"/>
    </row>
    <row r="20" spans="1:14" ht="26.25" customHeight="1" x14ac:dyDescent="0.4">
      <c r="A20" s="416" t="s">
        <v>4</v>
      </c>
      <c r="B20" s="663" t="s">
        <v>23</v>
      </c>
      <c r="C20" s="663"/>
      <c r="D20" s="418"/>
      <c r="E20" s="418"/>
      <c r="F20" s="418"/>
      <c r="G20" s="418"/>
      <c r="H20" s="418"/>
    </row>
    <row r="21" spans="1:14" ht="26.25" customHeight="1" x14ac:dyDescent="0.4">
      <c r="A21" s="416" t="s">
        <v>5</v>
      </c>
      <c r="B21" s="663" t="s">
        <v>24</v>
      </c>
      <c r="C21" s="663"/>
      <c r="D21" s="663"/>
      <c r="E21" s="663"/>
      <c r="F21" s="663"/>
      <c r="G21" s="663"/>
      <c r="H21" s="663"/>
      <c r="I21" s="420"/>
    </row>
    <row r="22" spans="1:14" ht="26.25" customHeight="1" x14ac:dyDescent="0.4">
      <c r="A22" s="416" t="s">
        <v>6</v>
      </c>
      <c r="B22" s="421" t="s">
        <v>25</v>
      </c>
      <c r="C22" s="418"/>
      <c r="D22" s="418"/>
      <c r="E22" s="418"/>
      <c r="F22" s="418"/>
      <c r="G22" s="418"/>
      <c r="H22" s="418"/>
    </row>
    <row r="23" spans="1:14" ht="26.25" customHeight="1" x14ac:dyDescent="0.4">
      <c r="A23" s="416" t="s">
        <v>7</v>
      </c>
      <c r="B23" s="421"/>
      <c r="C23" s="418"/>
      <c r="D23" s="418"/>
      <c r="E23" s="418"/>
      <c r="F23" s="418"/>
      <c r="G23" s="418"/>
      <c r="H23" s="418"/>
    </row>
    <row r="24" spans="1:14" ht="18.75" x14ac:dyDescent="0.3">
      <c r="A24" s="416"/>
      <c r="B24" s="422"/>
    </row>
    <row r="25" spans="1:14" ht="18.75" x14ac:dyDescent="0.3">
      <c r="A25" s="423" t="s">
        <v>8</v>
      </c>
      <c r="B25" s="422"/>
    </row>
    <row r="26" spans="1:14" ht="26.25" customHeight="1" x14ac:dyDescent="0.4">
      <c r="A26" s="424" t="s">
        <v>26</v>
      </c>
      <c r="B26" s="658" t="s">
        <v>127</v>
      </c>
      <c r="C26" s="658"/>
    </row>
    <row r="27" spans="1:14" ht="26.25" customHeight="1" x14ac:dyDescent="0.4">
      <c r="A27" s="425" t="s">
        <v>27</v>
      </c>
      <c r="B27" s="664" t="s">
        <v>128</v>
      </c>
      <c r="C27" s="664"/>
    </row>
    <row r="28" spans="1:14" ht="27" customHeight="1" x14ac:dyDescent="0.4">
      <c r="A28" s="425" t="s">
        <v>28</v>
      </c>
      <c r="B28" s="426">
        <v>100.19</v>
      </c>
    </row>
    <row r="29" spans="1:14" s="15" customFormat="1" ht="27" customHeight="1" x14ac:dyDescent="0.4">
      <c r="A29" s="425" t="s">
        <v>29</v>
      </c>
      <c r="B29" s="427">
        <v>0</v>
      </c>
      <c r="C29" s="665" t="s">
        <v>30</v>
      </c>
      <c r="D29" s="666"/>
      <c r="E29" s="666"/>
      <c r="F29" s="666"/>
      <c r="G29" s="667"/>
      <c r="I29" s="428"/>
      <c r="J29" s="428"/>
      <c r="K29" s="428"/>
      <c r="L29" s="428"/>
    </row>
    <row r="30" spans="1:14" s="15" customFormat="1" ht="19.5" customHeight="1" x14ac:dyDescent="0.3">
      <c r="A30" s="425" t="s">
        <v>31</v>
      </c>
      <c r="B30" s="429">
        <f>B28-B29</f>
        <v>100.19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15" customFormat="1" ht="27" customHeight="1" x14ac:dyDescent="0.4">
      <c r="A31" s="425" t="s">
        <v>32</v>
      </c>
      <c r="B31" s="432">
        <v>1</v>
      </c>
      <c r="C31" s="668" t="s">
        <v>33</v>
      </c>
      <c r="D31" s="669"/>
      <c r="E31" s="669"/>
      <c r="F31" s="669"/>
      <c r="G31" s="669"/>
      <c r="H31" s="670"/>
      <c r="I31" s="428"/>
      <c r="J31" s="428"/>
      <c r="K31" s="428"/>
      <c r="L31" s="428"/>
    </row>
    <row r="32" spans="1:14" s="15" customFormat="1" ht="27" customHeight="1" x14ac:dyDescent="0.4">
      <c r="A32" s="425" t="s">
        <v>34</v>
      </c>
      <c r="B32" s="432">
        <v>1</v>
      </c>
      <c r="C32" s="668" t="s">
        <v>35</v>
      </c>
      <c r="D32" s="669"/>
      <c r="E32" s="669"/>
      <c r="F32" s="669"/>
      <c r="G32" s="669"/>
      <c r="H32" s="670"/>
      <c r="I32" s="428"/>
      <c r="J32" s="428"/>
      <c r="K32" s="428"/>
      <c r="L32" s="433"/>
      <c r="M32" s="433"/>
      <c r="N32" s="434"/>
    </row>
    <row r="33" spans="1:14" s="15" customFormat="1" ht="17.25" customHeight="1" x14ac:dyDescent="0.3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15" customFormat="1" ht="18.75" x14ac:dyDescent="0.3">
      <c r="A34" s="425" t="s">
        <v>36</v>
      </c>
      <c r="B34" s="437">
        <f>B31/B32</f>
        <v>1</v>
      </c>
      <c r="C34" s="415" t="s">
        <v>37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15" customFormat="1" ht="19.5" customHeight="1" x14ac:dyDescent="0.3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15" customFormat="1" ht="27" customHeight="1" x14ac:dyDescent="0.4">
      <c r="A36" s="438" t="s">
        <v>38</v>
      </c>
      <c r="B36" s="439">
        <v>50</v>
      </c>
      <c r="C36" s="415"/>
      <c r="D36" s="671" t="s">
        <v>39</v>
      </c>
      <c r="E36" s="672"/>
      <c r="F36" s="671" t="s">
        <v>40</v>
      </c>
      <c r="G36" s="673"/>
      <c r="J36" s="428"/>
      <c r="K36" s="428"/>
      <c r="L36" s="433"/>
      <c r="M36" s="433"/>
      <c r="N36" s="434"/>
    </row>
    <row r="37" spans="1:14" s="15" customFormat="1" ht="27" customHeight="1" x14ac:dyDescent="0.4">
      <c r="A37" s="440" t="s">
        <v>41</v>
      </c>
      <c r="B37" s="441">
        <v>5</v>
      </c>
      <c r="C37" s="442" t="s">
        <v>42</v>
      </c>
      <c r="D37" s="443" t="s">
        <v>43</v>
      </c>
      <c r="E37" s="444" t="s">
        <v>44</v>
      </c>
      <c r="F37" s="443" t="s">
        <v>43</v>
      </c>
      <c r="G37" s="445" t="s">
        <v>44</v>
      </c>
      <c r="I37" s="446" t="s">
        <v>45</v>
      </c>
      <c r="J37" s="428"/>
      <c r="K37" s="428"/>
      <c r="L37" s="433"/>
      <c r="M37" s="433"/>
      <c r="N37" s="434"/>
    </row>
    <row r="38" spans="1:14" s="15" customFormat="1" ht="26.25" customHeight="1" x14ac:dyDescent="0.4">
      <c r="A38" s="440" t="s">
        <v>46</v>
      </c>
      <c r="B38" s="441">
        <v>50</v>
      </c>
      <c r="C38" s="447">
        <v>1</v>
      </c>
      <c r="D38" s="448">
        <v>0.34200000000000003</v>
      </c>
      <c r="E38" s="449">
        <f>IF(ISBLANK(D38),"-",$D$48/$D$45*D38)</f>
        <v>0.3236953237125324</v>
      </c>
      <c r="F38" s="448">
        <v>0.32600000000000001</v>
      </c>
      <c r="G38" s="450">
        <f>IF(ISBLANK(F38),"-",$D$48/$F$45*F38)</f>
        <v>0.31232107512306029</v>
      </c>
      <c r="I38" s="451"/>
      <c r="J38" s="428"/>
      <c r="K38" s="428"/>
      <c r="L38" s="433"/>
      <c r="M38" s="433"/>
      <c r="N38" s="434"/>
    </row>
    <row r="39" spans="1:14" s="15" customFormat="1" ht="26.25" customHeight="1" x14ac:dyDescent="0.4">
      <c r="A39" s="440" t="s">
        <v>47</v>
      </c>
      <c r="B39" s="441">
        <v>5</v>
      </c>
      <c r="C39" s="452">
        <v>2</v>
      </c>
      <c r="D39" s="453">
        <v>0.33900000000000002</v>
      </c>
      <c r="E39" s="454">
        <f>IF(ISBLANK(D39),"-",$D$48/$D$45*D39)</f>
        <v>0.32085589104838735</v>
      </c>
      <c r="F39" s="453">
        <v>0.32500000000000001</v>
      </c>
      <c r="G39" s="455">
        <f>IF(ISBLANK(F39),"-",$D$48/$F$45*F39)</f>
        <v>0.31136303501532081</v>
      </c>
      <c r="I39" s="674">
        <f>ABS((F43/D43*D42)-F42)/D42</f>
        <v>3.0046607450437565E-2</v>
      </c>
      <c r="J39" s="428"/>
      <c r="K39" s="428"/>
      <c r="L39" s="433"/>
      <c r="M39" s="433"/>
      <c r="N39" s="434"/>
    </row>
    <row r="40" spans="1:14" ht="26.25" customHeight="1" x14ac:dyDescent="0.4">
      <c r="A40" s="440" t="s">
        <v>48</v>
      </c>
      <c r="B40" s="441">
        <v>25</v>
      </c>
      <c r="C40" s="452">
        <v>3</v>
      </c>
      <c r="D40" s="453">
        <v>0.34</v>
      </c>
      <c r="E40" s="454">
        <f>IF(ISBLANK(D40),"-",$D$48/$D$45*D40)</f>
        <v>0.32180236860310241</v>
      </c>
      <c r="F40" s="453">
        <v>0.32700000000000001</v>
      </c>
      <c r="G40" s="455">
        <f>IF(ISBLANK(F40),"-",$D$48/$F$45*F40)</f>
        <v>0.31327911523079971</v>
      </c>
      <c r="I40" s="674"/>
      <c r="L40" s="433"/>
      <c r="M40" s="433"/>
      <c r="N40" s="456"/>
    </row>
    <row r="41" spans="1:14" ht="27" customHeight="1" x14ac:dyDescent="0.4">
      <c r="A41" s="440" t="s">
        <v>49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">
      <c r="A42" s="440" t="s">
        <v>50</v>
      </c>
      <c r="B42" s="441">
        <v>1</v>
      </c>
      <c r="C42" s="462" t="s">
        <v>51</v>
      </c>
      <c r="D42" s="647">
        <f>AVERAGE(D38:D41)</f>
        <v>0.34033333333333338</v>
      </c>
      <c r="E42" s="463">
        <f>AVERAGE(E38:E41)</f>
        <v>0.32211786112134072</v>
      </c>
      <c r="F42" s="647">
        <f>AVERAGE(F38:F41)</f>
        <v>0.32600000000000001</v>
      </c>
      <c r="G42" s="464">
        <f>AVERAGE(G38:G41)</f>
        <v>0.31232107512306029</v>
      </c>
      <c r="H42" s="465"/>
    </row>
    <row r="43" spans="1:14" ht="26.25" customHeight="1" x14ac:dyDescent="0.4">
      <c r="A43" s="440" t="s">
        <v>52</v>
      </c>
      <c r="B43" s="441">
        <v>1</v>
      </c>
      <c r="C43" s="466" t="s">
        <v>53</v>
      </c>
      <c r="D43" s="467">
        <v>23.2</v>
      </c>
      <c r="E43" s="456"/>
      <c r="F43" s="467">
        <v>22.92</v>
      </c>
      <c r="H43" s="465"/>
    </row>
    <row r="44" spans="1:14" ht="26.25" customHeight="1" x14ac:dyDescent="0.4">
      <c r="A44" s="440" t="s">
        <v>54</v>
      </c>
      <c r="B44" s="441">
        <v>1</v>
      </c>
      <c r="C44" s="468" t="s">
        <v>55</v>
      </c>
      <c r="D44" s="469">
        <f>D43*$B$34</f>
        <v>23.2</v>
      </c>
      <c r="E44" s="470"/>
      <c r="F44" s="469">
        <f>F43*$B$34</f>
        <v>22.92</v>
      </c>
      <c r="H44" s="465"/>
    </row>
    <row r="45" spans="1:14" ht="19.5" customHeight="1" x14ac:dyDescent="0.3">
      <c r="A45" s="440" t="s">
        <v>56</v>
      </c>
      <c r="B45" s="471">
        <f>(B44/B43)*(B42/B41)*(B40/B39)*(B38/B37)*B36</f>
        <v>2500</v>
      </c>
      <c r="C45" s="468" t="s">
        <v>57</v>
      </c>
      <c r="D45" s="472">
        <f>D44*$B$30/100</f>
        <v>23.24408</v>
      </c>
      <c r="E45" s="473"/>
      <c r="F45" s="472">
        <f>F44*$B$30/100</f>
        <v>22.963547999999999</v>
      </c>
      <c r="H45" s="465"/>
    </row>
    <row r="46" spans="1:14" ht="19.5" customHeight="1" x14ac:dyDescent="0.3">
      <c r="A46" s="675" t="s">
        <v>58</v>
      </c>
      <c r="B46" s="676"/>
      <c r="C46" s="468" t="s">
        <v>59</v>
      </c>
      <c r="D46" s="474">
        <f>D45/$B$45</f>
        <v>9.2976320000000001E-3</v>
      </c>
      <c r="E46" s="475"/>
      <c r="F46" s="476">
        <f>F45/$B$45</f>
        <v>9.1854191999999994E-3</v>
      </c>
      <c r="H46" s="465"/>
    </row>
    <row r="47" spans="1:14" ht="27" customHeight="1" x14ac:dyDescent="0.4">
      <c r="A47" s="677"/>
      <c r="B47" s="678"/>
      <c r="C47" s="477" t="s">
        <v>60</v>
      </c>
      <c r="D47" s="478">
        <v>8.8000000000000005E-3</v>
      </c>
      <c r="E47" s="479"/>
      <c r="F47" s="475"/>
      <c r="H47" s="465"/>
    </row>
    <row r="48" spans="1:14" ht="18.75" x14ac:dyDescent="0.3">
      <c r="C48" s="480" t="s">
        <v>61</v>
      </c>
      <c r="D48" s="472">
        <f>D47*$B$45</f>
        <v>22</v>
      </c>
      <c r="F48" s="481"/>
      <c r="H48" s="465"/>
    </row>
    <row r="49" spans="1:12" ht="19.5" customHeight="1" x14ac:dyDescent="0.3">
      <c r="C49" s="482" t="s">
        <v>62</v>
      </c>
      <c r="D49" s="483">
        <f>D48/B34</f>
        <v>22</v>
      </c>
      <c r="F49" s="481"/>
      <c r="H49" s="465"/>
    </row>
    <row r="50" spans="1:12" ht="18.75" x14ac:dyDescent="0.3">
      <c r="C50" s="438" t="s">
        <v>63</v>
      </c>
      <c r="D50" s="484">
        <f>AVERAGE(E38:E41,G38:G41)</f>
        <v>0.31721946812220048</v>
      </c>
      <c r="F50" s="485"/>
      <c r="H50" s="465"/>
    </row>
    <row r="51" spans="1:12" ht="18.75" x14ac:dyDescent="0.3">
      <c r="C51" s="440" t="s">
        <v>64</v>
      </c>
      <c r="D51" s="486">
        <f>STDEV(E38:E41,G38:G41)/D50</f>
        <v>1.7265306715376929E-2</v>
      </c>
      <c r="F51" s="485"/>
      <c r="H51" s="465"/>
    </row>
    <row r="52" spans="1:12" ht="19.5" customHeight="1" x14ac:dyDescent="0.3">
      <c r="C52" s="487" t="s">
        <v>65</v>
      </c>
      <c r="D52" s="488">
        <f>COUNT(E38:E41,G38:G41)</f>
        <v>6</v>
      </c>
      <c r="F52" s="485"/>
    </row>
    <row r="54" spans="1:12" ht="18.75" x14ac:dyDescent="0.3">
      <c r="A54" s="489" t="s">
        <v>8</v>
      </c>
      <c r="B54" s="490" t="s">
        <v>66</v>
      </c>
    </row>
    <row r="55" spans="1:12" ht="18.75" x14ac:dyDescent="0.3">
      <c r="A55" s="415" t="s">
        <v>67</v>
      </c>
      <c r="B55" s="491" t="str">
        <f>B21</f>
        <v>Each un coated Tablet contains:Praziquentel USP 50 mg ,Pyrantel Pamoate usp 144, Fenbendazole B.P (Vet) 500 mg</v>
      </c>
    </row>
    <row r="56" spans="1:12" ht="26.25" customHeight="1" x14ac:dyDescent="0.4">
      <c r="A56" s="492" t="s">
        <v>68</v>
      </c>
      <c r="B56" s="493">
        <v>500</v>
      </c>
      <c r="C56" s="415" t="str">
        <f>B20</f>
        <v>Praziquentel, PyrantelPamoate and Fenbendazole</v>
      </c>
      <c r="H56" s="494"/>
    </row>
    <row r="57" spans="1:12" ht="18.75" x14ac:dyDescent="0.3">
      <c r="A57" s="491" t="s">
        <v>69</v>
      </c>
      <c r="B57" s="495">
        <f>Uniformity!C46</f>
        <v>997.22799999999984</v>
      </c>
      <c r="H57" s="494"/>
    </row>
    <row r="58" spans="1:12" ht="19.5" customHeight="1" x14ac:dyDescent="0.3">
      <c r="H58" s="494"/>
    </row>
    <row r="59" spans="1:12" s="15" customFormat="1" ht="27" customHeight="1" x14ac:dyDescent="0.4">
      <c r="A59" s="438" t="s">
        <v>70</v>
      </c>
      <c r="B59" s="439">
        <v>100</v>
      </c>
      <c r="C59" s="415"/>
      <c r="D59" s="496" t="s">
        <v>71</v>
      </c>
      <c r="E59" s="497" t="s">
        <v>42</v>
      </c>
      <c r="F59" s="497" t="s">
        <v>43</v>
      </c>
      <c r="G59" s="497" t="s">
        <v>72</v>
      </c>
      <c r="H59" s="442" t="s">
        <v>73</v>
      </c>
      <c r="L59" s="428"/>
    </row>
    <row r="60" spans="1:12" s="15" customFormat="1" ht="26.25" customHeight="1" x14ac:dyDescent="0.4">
      <c r="A60" s="440" t="s">
        <v>74</v>
      </c>
      <c r="B60" s="441">
        <v>5</v>
      </c>
      <c r="C60" s="679" t="s">
        <v>75</v>
      </c>
      <c r="D60" s="682">
        <v>195.86</v>
      </c>
      <c r="E60" s="498">
        <v>1</v>
      </c>
      <c r="F60" s="499">
        <v>0.45300000000000001</v>
      </c>
      <c r="G60" s="500">
        <f>IF(ISBLANK(F60),"-",(F60/$D$50*$D$47*$B$68)*($B$57/$D$60))</f>
        <v>533.1979971210003</v>
      </c>
      <c r="H60" s="501">
        <f>IF(ISBLANK(F60),"-",G60/$B$56)</f>
        <v>1.0663959942420005</v>
      </c>
      <c r="L60" s="428"/>
    </row>
    <row r="61" spans="1:12" s="15" customFormat="1" ht="26.25" customHeight="1" x14ac:dyDescent="0.4">
      <c r="A61" s="440" t="s">
        <v>76</v>
      </c>
      <c r="B61" s="441">
        <v>50</v>
      </c>
      <c r="C61" s="680"/>
      <c r="D61" s="683"/>
      <c r="E61" s="502">
        <v>2</v>
      </c>
      <c r="F61" s="453">
        <v>0.45100000000000001</v>
      </c>
      <c r="G61" s="503">
        <f>IF(ISBLANK(F61),"-",(F61/$D$50*$D$47*$B$68)*($B$57/$D$60))</f>
        <v>530.84392207852341</v>
      </c>
      <c r="H61" s="504">
        <f t="shared" ref="H61:H71" si="0">IF(ISBLANK(F61),"-",G61/$B$56)</f>
        <v>1.0616878441570468</v>
      </c>
      <c r="L61" s="428"/>
    </row>
    <row r="62" spans="1:12" s="15" customFormat="1" ht="26.25" customHeight="1" x14ac:dyDescent="0.4">
      <c r="A62" s="440" t="s">
        <v>77</v>
      </c>
      <c r="B62" s="441">
        <v>3</v>
      </c>
      <c r="C62" s="680"/>
      <c r="D62" s="683"/>
      <c r="E62" s="502">
        <v>3</v>
      </c>
      <c r="F62" s="646">
        <v>0.44800000000000001</v>
      </c>
      <c r="G62" s="503">
        <f>IF(ISBLANK(F62),"-",(F62/$D$50*$D$47*$B$68)*($B$57/$D$60))</f>
        <v>527.31280951480824</v>
      </c>
      <c r="H62" s="504">
        <f t="shared" si="0"/>
        <v>1.0546256190296164</v>
      </c>
      <c r="L62" s="428"/>
    </row>
    <row r="63" spans="1:12" ht="27" customHeight="1" x14ac:dyDescent="0.4">
      <c r="A63" s="440" t="s">
        <v>78</v>
      </c>
      <c r="B63" s="441">
        <v>25</v>
      </c>
      <c r="C63" s="681"/>
      <c r="D63" s="684"/>
      <c r="E63" s="505">
        <v>4</v>
      </c>
      <c r="F63" s="506"/>
      <c r="G63" s="503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0" t="s">
        <v>79</v>
      </c>
      <c r="B64" s="441">
        <v>1</v>
      </c>
      <c r="C64" s="679" t="s">
        <v>80</v>
      </c>
      <c r="D64" s="682">
        <v>178.67</v>
      </c>
      <c r="E64" s="498">
        <v>1</v>
      </c>
      <c r="F64" s="499">
        <v>0.39800000000000002</v>
      </c>
      <c r="G64" s="507">
        <f>IF(ISBLANK(F64),"-",(F64/$D$50*$D$47*$B$68)*($B$57/$D$64))</f>
        <v>513.53197753446352</v>
      </c>
      <c r="H64" s="508">
        <f t="shared" si="0"/>
        <v>1.0270639550689271</v>
      </c>
    </row>
    <row r="65" spans="1:8" ht="26.25" customHeight="1" x14ac:dyDescent="0.4">
      <c r="A65" s="440" t="s">
        <v>81</v>
      </c>
      <c r="B65" s="441">
        <v>1</v>
      </c>
      <c r="C65" s="680"/>
      <c r="D65" s="683"/>
      <c r="E65" s="502">
        <v>2</v>
      </c>
      <c r="F65" s="453">
        <v>0.40200000000000002</v>
      </c>
      <c r="G65" s="509">
        <f>IF(ISBLANK(F65),"-",(F65/$D$50*$D$47*$B$68)*($B$57/$D$64))</f>
        <v>518.69310293681997</v>
      </c>
      <c r="H65" s="510">
        <f t="shared" si="0"/>
        <v>1.0373862058736398</v>
      </c>
    </row>
    <row r="66" spans="1:8" ht="26.25" customHeight="1" x14ac:dyDescent="0.4">
      <c r="A66" s="440" t="s">
        <v>82</v>
      </c>
      <c r="B66" s="441">
        <v>1</v>
      </c>
      <c r="C66" s="680"/>
      <c r="D66" s="683"/>
      <c r="E66" s="502">
        <v>3</v>
      </c>
      <c r="F66" s="453">
        <v>0.40100000000000002</v>
      </c>
      <c r="G66" s="509">
        <f>IF(ISBLANK(F66),"-",(F66/$D$50*$D$47*$B$68)*($B$57/$D$64))</f>
        <v>517.40282158623086</v>
      </c>
      <c r="H66" s="510">
        <f t="shared" si="0"/>
        <v>1.0348056431724617</v>
      </c>
    </row>
    <row r="67" spans="1:8" ht="27" customHeight="1" x14ac:dyDescent="0.4">
      <c r="A67" s="440" t="s">
        <v>83</v>
      </c>
      <c r="B67" s="441">
        <v>1</v>
      </c>
      <c r="C67" s="681"/>
      <c r="D67" s="684"/>
      <c r="E67" s="505">
        <v>4</v>
      </c>
      <c r="F67" s="506"/>
      <c r="G67" s="511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0" t="s">
        <v>84</v>
      </c>
      <c r="B68" s="513">
        <f>(B67/B66)*(B65/B64)*(B63/B62)*(B61/B60)*B59</f>
        <v>8333.3333333333339</v>
      </c>
      <c r="C68" s="679" t="s">
        <v>85</v>
      </c>
      <c r="D68" s="682">
        <v>180.64</v>
      </c>
      <c r="E68" s="498">
        <v>1</v>
      </c>
      <c r="F68" s="499">
        <v>0.40400000000000003</v>
      </c>
      <c r="G68" s="507">
        <f>IF(ISBLANK(F68),"-",(F68/$D$50*$D$47*$B$68)*($B$57/$D$68))</f>
        <v>515.58882772110894</v>
      </c>
      <c r="H68" s="504">
        <f t="shared" si="0"/>
        <v>1.0311776554422178</v>
      </c>
    </row>
    <row r="69" spans="1:8" ht="27" customHeight="1" x14ac:dyDescent="0.4">
      <c r="A69" s="487" t="s">
        <v>86</v>
      </c>
      <c r="B69" s="514">
        <f>(D47*B68)/B56*B57</f>
        <v>146.26010666666667</v>
      </c>
      <c r="C69" s="680"/>
      <c r="D69" s="683"/>
      <c r="E69" s="502">
        <v>2</v>
      </c>
      <c r="F69" s="453">
        <v>0.40500000000000003</v>
      </c>
      <c r="G69" s="509">
        <f>IF(ISBLANK(F69),"-",(F69/$D$50*$D$47*$B$68)*($B$57/$D$68))</f>
        <v>516.86503769071567</v>
      </c>
      <c r="H69" s="504">
        <f t="shared" si="0"/>
        <v>1.0337300753814314</v>
      </c>
    </row>
    <row r="70" spans="1:8" ht="26.25" customHeight="1" x14ac:dyDescent="0.4">
      <c r="A70" s="688" t="s">
        <v>58</v>
      </c>
      <c r="B70" s="689"/>
      <c r="C70" s="680"/>
      <c r="D70" s="683"/>
      <c r="E70" s="502">
        <v>3</v>
      </c>
      <c r="F70" s="453">
        <v>0.40400000000000003</v>
      </c>
      <c r="G70" s="509">
        <f>IF(ISBLANK(F70),"-",(F70/$D$50*$D$47*$B$68)*($B$57/$D$68))</f>
        <v>515.58882772110894</v>
      </c>
      <c r="H70" s="504">
        <f t="shared" si="0"/>
        <v>1.0311776554422178</v>
      </c>
    </row>
    <row r="71" spans="1:8" ht="27" customHeight="1" x14ac:dyDescent="0.4">
      <c r="A71" s="690"/>
      <c r="B71" s="691"/>
      <c r="C71" s="687"/>
      <c r="D71" s="684"/>
      <c r="E71" s="505">
        <v>4</v>
      </c>
      <c r="F71" s="506"/>
      <c r="G71" s="511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51</v>
      </c>
      <c r="H72" s="519">
        <f>AVERAGE(H60:H71)</f>
        <v>1.0420056275343954</v>
      </c>
    </row>
    <row r="73" spans="1:8" ht="26.25" customHeight="1" x14ac:dyDescent="0.4">
      <c r="C73" s="516"/>
      <c r="D73" s="516"/>
      <c r="E73" s="516"/>
      <c r="F73" s="517"/>
      <c r="G73" s="520" t="s">
        <v>64</v>
      </c>
      <c r="H73" s="521">
        <f>STDEV(H60:H71)/H72</f>
        <v>1.4157227476943545E-2</v>
      </c>
    </row>
    <row r="74" spans="1:8" ht="27" customHeight="1" x14ac:dyDescent="0.4">
      <c r="A74" s="516"/>
      <c r="B74" s="516"/>
      <c r="C74" s="517"/>
      <c r="D74" s="517"/>
      <c r="E74" s="522"/>
      <c r="F74" s="517"/>
      <c r="G74" s="523" t="s">
        <v>65</v>
      </c>
      <c r="H74" s="524">
        <f>COUNT(H60:H71)</f>
        <v>9</v>
      </c>
    </row>
    <row r="76" spans="1:8" ht="26.25" customHeight="1" x14ac:dyDescent="0.4">
      <c r="A76" s="424" t="s">
        <v>87</v>
      </c>
      <c r="B76" s="525" t="s">
        <v>88</v>
      </c>
      <c r="C76" s="692" t="str">
        <f>B20</f>
        <v>Praziquentel, PyrantelPamoate and Fenbendazole</v>
      </c>
      <c r="D76" s="692"/>
      <c r="E76" s="526" t="s">
        <v>89</v>
      </c>
      <c r="F76" s="526"/>
      <c r="G76" s="527">
        <f>H72</f>
        <v>1.0420056275343954</v>
      </c>
      <c r="H76" s="528"/>
    </row>
    <row r="77" spans="1:8" ht="18.75" x14ac:dyDescent="0.3">
      <c r="A77" s="423" t="s">
        <v>90</v>
      </c>
      <c r="B77" s="423" t="s">
        <v>91</v>
      </c>
    </row>
    <row r="78" spans="1:8" ht="18.75" x14ac:dyDescent="0.3">
      <c r="A78" s="423"/>
      <c r="B78" s="423"/>
    </row>
    <row r="79" spans="1:8" ht="26.25" customHeight="1" x14ac:dyDescent="0.4">
      <c r="A79" s="424" t="s">
        <v>26</v>
      </c>
      <c r="B79" s="693" t="str">
        <f>B26</f>
        <v>FENBENDAZOLE BP</v>
      </c>
      <c r="C79" s="693"/>
    </row>
    <row r="80" spans="1:8" ht="26.25" customHeight="1" x14ac:dyDescent="0.4">
      <c r="A80" s="425" t="s">
        <v>27</v>
      </c>
      <c r="B80" s="693" t="str">
        <f>B27</f>
        <v>PS048861</v>
      </c>
      <c r="C80" s="693"/>
    </row>
    <row r="81" spans="1:12" ht="27" customHeight="1" x14ac:dyDescent="0.4">
      <c r="A81" s="425" t="s">
        <v>28</v>
      </c>
      <c r="B81" s="529">
        <f>B28</f>
        <v>100.19</v>
      </c>
    </row>
    <row r="82" spans="1:12" s="15" customFormat="1" ht="27" customHeight="1" x14ac:dyDescent="0.4">
      <c r="A82" s="425" t="s">
        <v>29</v>
      </c>
      <c r="B82" s="427">
        <v>0</v>
      </c>
      <c r="C82" s="665" t="s">
        <v>30</v>
      </c>
      <c r="D82" s="666"/>
      <c r="E82" s="666"/>
      <c r="F82" s="666"/>
      <c r="G82" s="667"/>
      <c r="I82" s="428"/>
      <c r="J82" s="428"/>
      <c r="K82" s="428"/>
      <c r="L82" s="428"/>
    </row>
    <row r="83" spans="1:12" s="15" customFormat="1" ht="19.5" customHeight="1" x14ac:dyDescent="0.3">
      <c r="A83" s="425" t="s">
        <v>31</v>
      </c>
      <c r="B83" s="429">
        <f>B81-B82</f>
        <v>100.19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15" customFormat="1" ht="27" customHeight="1" x14ac:dyDescent="0.4">
      <c r="A84" s="425" t="s">
        <v>32</v>
      </c>
      <c r="B84" s="432">
        <v>1</v>
      </c>
      <c r="C84" s="668" t="s">
        <v>92</v>
      </c>
      <c r="D84" s="669"/>
      <c r="E84" s="669"/>
      <c r="F84" s="669"/>
      <c r="G84" s="669"/>
      <c r="H84" s="670"/>
      <c r="I84" s="428"/>
      <c r="J84" s="428"/>
      <c r="K84" s="428"/>
      <c r="L84" s="428"/>
    </row>
    <row r="85" spans="1:12" s="15" customFormat="1" ht="27" customHeight="1" x14ac:dyDescent="0.4">
      <c r="A85" s="425" t="s">
        <v>34</v>
      </c>
      <c r="B85" s="432">
        <v>1</v>
      </c>
      <c r="C85" s="668" t="s">
        <v>93</v>
      </c>
      <c r="D85" s="669"/>
      <c r="E85" s="669"/>
      <c r="F85" s="669"/>
      <c r="G85" s="669"/>
      <c r="H85" s="670"/>
      <c r="I85" s="428"/>
      <c r="J85" s="428"/>
      <c r="K85" s="428"/>
      <c r="L85" s="428"/>
    </row>
    <row r="86" spans="1:12" s="15" customFormat="1" ht="18.75" x14ac:dyDescent="0.3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15" customFormat="1" ht="18.75" x14ac:dyDescent="0.3">
      <c r="A87" s="425" t="s">
        <v>36</v>
      </c>
      <c r="B87" s="437">
        <f>B84/B85</f>
        <v>1</v>
      </c>
      <c r="C87" s="415" t="s">
        <v>37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">
      <c r="A88" s="423"/>
      <c r="B88" s="423"/>
    </row>
    <row r="89" spans="1:12" ht="27" customHeight="1" x14ac:dyDescent="0.4">
      <c r="A89" s="438" t="s">
        <v>38</v>
      </c>
      <c r="B89" s="439">
        <v>1</v>
      </c>
      <c r="D89" s="530" t="s">
        <v>39</v>
      </c>
      <c r="E89" s="531"/>
      <c r="F89" s="671" t="s">
        <v>40</v>
      </c>
      <c r="G89" s="673"/>
    </row>
    <row r="90" spans="1:12" ht="27" customHeight="1" x14ac:dyDescent="0.4">
      <c r="A90" s="440" t="s">
        <v>41</v>
      </c>
      <c r="B90" s="441">
        <v>1</v>
      </c>
      <c r="C90" s="532" t="s">
        <v>42</v>
      </c>
      <c r="D90" s="443" t="s">
        <v>43</v>
      </c>
      <c r="E90" s="444" t="s">
        <v>44</v>
      </c>
      <c r="F90" s="443" t="s">
        <v>43</v>
      </c>
      <c r="G90" s="533" t="s">
        <v>44</v>
      </c>
      <c r="I90" s="446" t="s">
        <v>45</v>
      </c>
    </row>
    <row r="91" spans="1:12" ht="26.25" customHeight="1" x14ac:dyDescent="0.4">
      <c r="A91" s="440" t="s">
        <v>46</v>
      </c>
      <c r="B91" s="441">
        <v>1</v>
      </c>
      <c r="C91" s="534">
        <v>1</v>
      </c>
      <c r="D91" s="448"/>
      <c r="E91" s="449" t="str">
        <f>IF(ISBLANK(D91),"-",$D$101/$D$98*D91)</f>
        <v>-</v>
      </c>
      <c r="F91" s="448"/>
      <c r="G91" s="450" t="str">
        <f>IF(ISBLANK(F91),"-",$D$101/$F$98*F91)</f>
        <v>-</v>
      </c>
      <c r="I91" s="451"/>
    </row>
    <row r="92" spans="1:12" ht="26.25" customHeight="1" x14ac:dyDescent="0.4">
      <c r="A92" s="440" t="s">
        <v>47</v>
      </c>
      <c r="B92" s="441">
        <v>1</v>
      </c>
      <c r="C92" s="517">
        <v>2</v>
      </c>
      <c r="D92" s="453"/>
      <c r="E92" s="454" t="str">
        <f>IF(ISBLANK(D92),"-",$D$101/$D$98*D92)</f>
        <v>-</v>
      </c>
      <c r="F92" s="453"/>
      <c r="G92" s="455" t="str">
        <f>IF(ISBLANK(F92),"-",$D$101/$F$98*F92)</f>
        <v>-</v>
      </c>
      <c r="I92" s="674" t="e">
        <f>ABS((F96/D96*D95)-F95)/D95</f>
        <v>#DIV/0!</v>
      </c>
    </row>
    <row r="93" spans="1:12" ht="26.25" customHeight="1" x14ac:dyDescent="0.4">
      <c r="A93" s="440" t="s">
        <v>48</v>
      </c>
      <c r="B93" s="441">
        <v>1</v>
      </c>
      <c r="C93" s="517">
        <v>3</v>
      </c>
      <c r="D93" s="453"/>
      <c r="E93" s="454" t="str">
        <f>IF(ISBLANK(D93),"-",$D$101/$D$98*D93)</f>
        <v>-</v>
      </c>
      <c r="F93" s="453"/>
      <c r="G93" s="455" t="str">
        <f>IF(ISBLANK(F93),"-",$D$101/$F$98*F93)</f>
        <v>-</v>
      </c>
      <c r="I93" s="674"/>
    </row>
    <row r="94" spans="1:12" ht="27" customHeight="1" x14ac:dyDescent="0.4">
      <c r="A94" s="440" t="s">
        <v>49</v>
      </c>
      <c r="B94" s="441">
        <v>1</v>
      </c>
      <c r="C94" s="535">
        <v>4</v>
      </c>
      <c r="D94" s="458"/>
      <c r="E94" s="459" t="str">
        <f>IF(ISBLANK(D94),"-",$D$101/$D$98*D94)</f>
        <v>-</v>
      </c>
      <c r="F94" s="536"/>
      <c r="G94" s="460" t="str">
        <f>IF(ISBLANK(F94),"-",$D$101/$F$98*F94)</f>
        <v>-</v>
      </c>
      <c r="I94" s="461"/>
    </row>
    <row r="95" spans="1:12" ht="27" customHeight="1" x14ac:dyDescent="0.4">
      <c r="A95" s="440" t="s">
        <v>50</v>
      </c>
      <c r="B95" s="441">
        <v>1</v>
      </c>
      <c r="C95" s="537" t="s">
        <v>51</v>
      </c>
      <c r="D95" s="538" t="e">
        <f>AVERAGE(D91:D94)</f>
        <v>#DIV/0!</v>
      </c>
      <c r="E95" s="463" t="e">
        <f>AVERAGE(E91:E94)</f>
        <v>#DIV/0!</v>
      </c>
      <c r="F95" s="539" t="e">
        <f>AVERAGE(F91:F94)</f>
        <v>#DIV/0!</v>
      </c>
      <c r="G95" s="540" t="e">
        <f>AVERAGE(G91:G94)</f>
        <v>#DIV/0!</v>
      </c>
    </row>
    <row r="96" spans="1:12" ht="26.25" customHeight="1" x14ac:dyDescent="0.4">
      <c r="A96" s="440" t="s">
        <v>52</v>
      </c>
      <c r="B96" s="426">
        <v>1</v>
      </c>
      <c r="C96" s="541" t="s">
        <v>94</v>
      </c>
      <c r="D96" s="542"/>
      <c r="E96" s="456"/>
      <c r="F96" s="467"/>
    </row>
    <row r="97" spans="1:10" ht="26.25" customHeight="1" x14ac:dyDescent="0.4">
      <c r="A97" s="440" t="s">
        <v>54</v>
      </c>
      <c r="B97" s="426">
        <v>1</v>
      </c>
      <c r="C97" s="543" t="s">
        <v>95</v>
      </c>
      <c r="D97" s="544">
        <f>D96*$B$87</f>
        <v>0</v>
      </c>
      <c r="E97" s="470"/>
      <c r="F97" s="469">
        <f>F96*$B$87</f>
        <v>0</v>
      </c>
    </row>
    <row r="98" spans="1:10" ht="19.5" customHeight="1" x14ac:dyDescent="0.3">
      <c r="A98" s="440" t="s">
        <v>56</v>
      </c>
      <c r="B98" s="545">
        <f>(B97/B96)*(B95/B94)*(B93/B92)*(B91/B90)*B89</f>
        <v>1</v>
      </c>
      <c r="C98" s="543" t="s">
        <v>96</v>
      </c>
      <c r="D98" s="546">
        <f>D97*$B$83/100</f>
        <v>0</v>
      </c>
      <c r="E98" s="473"/>
      <c r="F98" s="472">
        <f>F97*$B$83/100</f>
        <v>0</v>
      </c>
    </row>
    <row r="99" spans="1:10" ht="19.5" customHeight="1" x14ac:dyDescent="0.3">
      <c r="A99" s="675" t="s">
        <v>58</v>
      </c>
      <c r="B99" s="685"/>
      <c r="C99" s="543" t="s">
        <v>97</v>
      </c>
      <c r="D99" s="547">
        <f>D98/$B$98</f>
        <v>0</v>
      </c>
      <c r="E99" s="473"/>
      <c r="F99" s="476">
        <f>F98/$B$98</f>
        <v>0</v>
      </c>
      <c r="G99" s="548"/>
      <c r="H99" s="465"/>
    </row>
    <row r="100" spans="1:10" ht="19.5" customHeight="1" x14ac:dyDescent="0.3">
      <c r="A100" s="677"/>
      <c r="B100" s="686"/>
      <c r="C100" s="543" t="s">
        <v>60</v>
      </c>
      <c r="D100" s="549">
        <f>$B$56/$B$116</f>
        <v>500</v>
      </c>
      <c r="F100" s="481"/>
      <c r="G100" s="550"/>
      <c r="H100" s="465"/>
    </row>
    <row r="101" spans="1:10" ht="18.75" x14ac:dyDescent="0.3">
      <c r="C101" s="543" t="s">
        <v>61</v>
      </c>
      <c r="D101" s="544">
        <f>D100*$B$98</f>
        <v>500</v>
      </c>
      <c r="F101" s="481"/>
      <c r="G101" s="548"/>
      <c r="H101" s="465"/>
    </row>
    <row r="102" spans="1:10" ht="19.5" customHeight="1" x14ac:dyDescent="0.3">
      <c r="C102" s="551" t="s">
        <v>62</v>
      </c>
      <c r="D102" s="552">
        <f>D101/B34</f>
        <v>500</v>
      </c>
      <c r="F102" s="485"/>
      <c r="G102" s="548"/>
      <c r="H102" s="465"/>
      <c r="J102" s="553"/>
    </row>
    <row r="103" spans="1:10" ht="18.75" x14ac:dyDescent="0.3">
      <c r="C103" s="554" t="s">
        <v>98</v>
      </c>
      <c r="D103" s="555" t="e">
        <f>AVERAGE(E91:E94,G91:G94)</f>
        <v>#DIV/0!</v>
      </c>
      <c r="F103" s="485"/>
      <c r="G103" s="556"/>
      <c r="H103" s="465"/>
      <c r="J103" s="557"/>
    </row>
    <row r="104" spans="1:10" ht="18.75" x14ac:dyDescent="0.3">
      <c r="C104" s="520" t="s">
        <v>64</v>
      </c>
      <c r="D104" s="558" t="e">
        <f>STDEV(E91:E94,G91:G94)/D103</f>
        <v>#DIV/0!</v>
      </c>
      <c r="F104" s="485"/>
      <c r="G104" s="548"/>
      <c r="H104" s="465"/>
      <c r="J104" s="557"/>
    </row>
    <row r="105" spans="1:10" ht="19.5" customHeight="1" x14ac:dyDescent="0.3">
      <c r="C105" s="523" t="s">
        <v>65</v>
      </c>
      <c r="D105" s="559">
        <f>COUNT(E91:E94,G91:G94)</f>
        <v>0</v>
      </c>
      <c r="F105" s="485"/>
      <c r="G105" s="548"/>
      <c r="H105" s="465"/>
      <c r="J105" s="557"/>
    </row>
    <row r="106" spans="1:10" ht="19.5" customHeight="1" x14ac:dyDescent="0.3">
      <c r="A106" s="489"/>
      <c r="B106" s="489"/>
      <c r="C106" s="489"/>
      <c r="D106" s="489"/>
      <c r="E106" s="489"/>
    </row>
    <row r="107" spans="1:10" ht="26.25" customHeight="1" x14ac:dyDescent="0.4">
      <c r="A107" s="438" t="s">
        <v>99</v>
      </c>
      <c r="B107" s="439">
        <v>1</v>
      </c>
      <c r="C107" s="560" t="s">
        <v>100</v>
      </c>
      <c r="D107" s="561" t="s">
        <v>43</v>
      </c>
      <c r="E107" s="562" t="s">
        <v>101</v>
      </c>
      <c r="F107" s="563" t="s">
        <v>102</v>
      </c>
    </row>
    <row r="108" spans="1:10" ht="26.25" customHeight="1" x14ac:dyDescent="0.4">
      <c r="A108" s="440" t="s">
        <v>103</v>
      </c>
      <c r="B108" s="441">
        <v>1</v>
      </c>
      <c r="C108" s="564">
        <v>1</v>
      </c>
      <c r="D108" s="565"/>
      <c r="E108" s="566" t="str">
        <f t="shared" ref="E108:E113" si="1">IF(ISBLANK(D108),"-",D108/$D$103*$D$100*$B$116)</f>
        <v>-</v>
      </c>
      <c r="F108" s="567" t="str">
        <f t="shared" ref="F108:F113" si="2">IF(ISBLANK(D108), "-", E108/$B$56)</f>
        <v>-</v>
      </c>
    </row>
    <row r="109" spans="1:10" ht="26.25" customHeight="1" x14ac:dyDescent="0.4">
      <c r="A109" s="440" t="s">
        <v>76</v>
      </c>
      <c r="B109" s="441">
        <v>1</v>
      </c>
      <c r="C109" s="564">
        <v>2</v>
      </c>
      <c r="D109" s="565"/>
      <c r="E109" s="568" t="str">
        <f t="shared" si="1"/>
        <v>-</v>
      </c>
      <c r="F109" s="569" t="str">
        <f t="shared" si="2"/>
        <v>-</v>
      </c>
    </row>
    <row r="110" spans="1:10" ht="26.25" customHeight="1" x14ac:dyDescent="0.4">
      <c r="A110" s="440" t="s">
        <v>77</v>
      </c>
      <c r="B110" s="441">
        <v>1</v>
      </c>
      <c r="C110" s="564">
        <v>3</v>
      </c>
      <c r="D110" s="565"/>
      <c r="E110" s="568" t="str">
        <f t="shared" si="1"/>
        <v>-</v>
      </c>
      <c r="F110" s="569" t="str">
        <f t="shared" si="2"/>
        <v>-</v>
      </c>
    </row>
    <row r="111" spans="1:10" ht="26.25" customHeight="1" x14ac:dyDescent="0.4">
      <c r="A111" s="440" t="s">
        <v>78</v>
      </c>
      <c r="B111" s="441">
        <v>1</v>
      </c>
      <c r="C111" s="564">
        <v>4</v>
      </c>
      <c r="D111" s="565"/>
      <c r="E111" s="568" t="str">
        <f t="shared" si="1"/>
        <v>-</v>
      </c>
      <c r="F111" s="569" t="str">
        <f t="shared" si="2"/>
        <v>-</v>
      </c>
    </row>
    <row r="112" spans="1:10" ht="26.25" customHeight="1" x14ac:dyDescent="0.4">
      <c r="A112" s="440" t="s">
        <v>79</v>
      </c>
      <c r="B112" s="441">
        <v>1</v>
      </c>
      <c r="C112" s="564">
        <v>5</v>
      </c>
      <c r="D112" s="565"/>
      <c r="E112" s="568" t="str">
        <f t="shared" si="1"/>
        <v>-</v>
      </c>
      <c r="F112" s="569" t="str">
        <f t="shared" si="2"/>
        <v>-</v>
      </c>
    </row>
    <row r="113" spans="1:10" ht="26.25" customHeight="1" x14ac:dyDescent="0.4">
      <c r="A113" s="440" t="s">
        <v>81</v>
      </c>
      <c r="B113" s="441">
        <v>1</v>
      </c>
      <c r="C113" s="570">
        <v>6</v>
      </c>
      <c r="D113" s="571"/>
      <c r="E113" s="572" t="str">
        <f t="shared" si="1"/>
        <v>-</v>
      </c>
      <c r="F113" s="573" t="str">
        <f t="shared" si="2"/>
        <v>-</v>
      </c>
    </row>
    <row r="114" spans="1:10" ht="26.25" customHeight="1" x14ac:dyDescent="0.4">
      <c r="A114" s="440" t="s">
        <v>82</v>
      </c>
      <c r="B114" s="441">
        <v>1</v>
      </c>
      <c r="C114" s="564"/>
      <c r="D114" s="517"/>
      <c r="E114" s="414"/>
      <c r="F114" s="574"/>
    </row>
    <row r="115" spans="1:10" ht="26.25" customHeight="1" x14ac:dyDescent="0.4">
      <c r="A115" s="440" t="s">
        <v>83</v>
      </c>
      <c r="B115" s="441">
        <v>1</v>
      </c>
      <c r="C115" s="564"/>
      <c r="D115" s="575"/>
      <c r="E115" s="576" t="s">
        <v>51</v>
      </c>
      <c r="F115" s="577" t="e">
        <f>AVERAGE(F108:F113)</f>
        <v>#DIV/0!</v>
      </c>
    </row>
    <row r="116" spans="1:10" ht="27" customHeight="1" x14ac:dyDescent="0.4">
      <c r="A116" s="440" t="s">
        <v>84</v>
      </c>
      <c r="B116" s="471">
        <f>(B115/B114)*(B113/B112)*(B111/B110)*(B109/B108)*B107</f>
        <v>1</v>
      </c>
      <c r="C116" s="578"/>
      <c r="D116" s="579"/>
      <c r="E116" s="537" t="s">
        <v>64</v>
      </c>
      <c r="F116" s="580" t="e">
        <f>STDEV(F108:F113)/F115</f>
        <v>#DIV/0!</v>
      </c>
      <c r="I116" s="414"/>
    </row>
    <row r="117" spans="1:10" ht="27" customHeight="1" x14ac:dyDescent="0.4">
      <c r="A117" s="675" t="s">
        <v>58</v>
      </c>
      <c r="B117" s="676"/>
      <c r="C117" s="581"/>
      <c r="D117" s="582"/>
      <c r="E117" s="583" t="s">
        <v>65</v>
      </c>
      <c r="F117" s="584">
        <f>COUNT(F108:F113)</f>
        <v>0</v>
      </c>
      <c r="I117" s="414"/>
      <c r="J117" s="557"/>
    </row>
    <row r="118" spans="1:10" ht="19.5" customHeight="1" x14ac:dyDescent="0.3">
      <c r="A118" s="677"/>
      <c r="B118" s="678"/>
      <c r="C118" s="414"/>
      <c r="D118" s="414"/>
      <c r="E118" s="414"/>
      <c r="F118" s="517"/>
      <c r="G118" s="414"/>
      <c r="H118" s="414"/>
      <c r="I118" s="414"/>
    </row>
    <row r="119" spans="1:10" ht="18.75" x14ac:dyDescent="0.3">
      <c r="A119" s="593"/>
      <c r="B119" s="436"/>
      <c r="C119" s="414"/>
      <c r="D119" s="414"/>
      <c r="E119" s="414"/>
      <c r="F119" s="517"/>
      <c r="G119" s="414"/>
      <c r="H119" s="414"/>
      <c r="I119" s="414"/>
    </row>
    <row r="120" spans="1:10" ht="26.25" customHeight="1" x14ac:dyDescent="0.4">
      <c r="A120" s="424" t="s">
        <v>87</v>
      </c>
      <c r="B120" s="525" t="s">
        <v>104</v>
      </c>
      <c r="C120" s="692" t="str">
        <f>B20</f>
        <v>Praziquentel, PyrantelPamoate and Fenbendazole</v>
      </c>
      <c r="D120" s="692"/>
      <c r="E120" s="526" t="s">
        <v>105</v>
      </c>
      <c r="F120" s="526"/>
      <c r="G120" s="527" t="e">
        <f>F115</f>
        <v>#DIV/0!</v>
      </c>
      <c r="H120" s="414"/>
      <c r="I120" s="414"/>
    </row>
    <row r="121" spans="1:10" ht="19.5" customHeight="1" x14ac:dyDescent="0.3">
      <c r="A121" s="585"/>
      <c r="B121" s="585"/>
      <c r="C121" s="586"/>
      <c r="D121" s="586"/>
      <c r="E121" s="586"/>
      <c r="F121" s="586"/>
      <c r="G121" s="586"/>
      <c r="H121" s="586"/>
    </row>
    <row r="122" spans="1:10" ht="18.75" x14ac:dyDescent="0.3">
      <c r="B122" s="694" t="s">
        <v>15</v>
      </c>
      <c r="C122" s="694"/>
      <c r="E122" s="532" t="s">
        <v>16</v>
      </c>
      <c r="F122" s="587"/>
      <c r="G122" s="694" t="s">
        <v>17</v>
      </c>
      <c r="H122" s="694"/>
    </row>
    <row r="123" spans="1:10" ht="18.75" x14ac:dyDescent="0.3">
      <c r="A123" s="588" t="s">
        <v>18</v>
      </c>
      <c r="B123" s="589" t="s">
        <v>129</v>
      </c>
      <c r="C123" s="589"/>
      <c r="E123" s="699">
        <v>42087</v>
      </c>
      <c r="F123" s="414"/>
      <c r="G123" s="590"/>
      <c r="H123" s="590"/>
    </row>
    <row r="124" spans="1:10" ht="18.75" x14ac:dyDescent="0.3">
      <c r="A124" s="588" t="s">
        <v>19</v>
      </c>
      <c r="B124" s="591"/>
      <c r="C124" s="591"/>
      <c r="E124" s="591"/>
      <c r="F124" s="414"/>
      <c r="G124" s="592"/>
      <c r="H124" s="592"/>
    </row>
    <row r="125" spans="1:10" ht="18.75" x14ac:dyDescent="0.3">
      <c r="A125" s="516"/>
      <c r="B125" s="516"/>
      <c r="C125" s="517"/>
      <c r="D125" s="517"/>
      <c r="E125" s="517"/>
      <c r="F125" s="522"/>
      <c r="G125" s="517"/>
      <c r="H125" s="517"/>
      <c r="I125" s="414"/>
    </row>
    <row r="126" spans="1:10" ht="18.75" x14ac:dyDescent="0.3">
      <c r="A126" s="516"/>
      <c r="B126" s="516"/>
      <c r="C126" s="517"/>
      <c r="D126" s="517"/>
      <c r="E126" s="517"/>
      <c r="F126" s="522"/>
      <c r="G126" s="517"/>
      <c r="H126" s="517"/>
      <c r="I126" s="414"/>
    </row>
    <row r="127" spans="1:10" ht="18.75" x14ac:dyDescent="0.3">
      <c r="A127" s="516"/>
      <c r="B127" s="516"/>
      <c r="C127" s="517"/>
      <c r="D127" s="517"/>
      <c r="E127" s="517"/>
      <c r="F127" s="522"/>
      <c r="G127" s="517"/>
      <c r="H127" s="517"/>
      <c r="I127" s="414"/>
    </row>
    <row r="128" spans="1:10" ht="18.75" x14ac:dyDescent="0.3">
      <c r="A128" s="516"/>
      <c r="B128" s="516"/>
      <c r="C128" s="517"/>
      <c r="D128" s="517"/>
      <c r="E128" s="517"/>
      <c r="F128" s="522"/>
      <c r="G128" s="517"/>
      <c r="H128" s="517"/>
      <c r="I128" s="414"/>
    </row>
    <row r="129" spans="1:9" ht="18.75" x14ac:dyDescent="0.3">
      <c r="A129" s="516"/>
      <c r="B129" s="516"/>
      <c r="C129" s="517"/>
      <c r="D129" s="517"/>
      <c r="E129" s="517"/>
      <c r="F129" s="522"/>
      <c r="G129" s="517"/>
      <c r="H129" s="517"/>
      <c r="I129" s="414"/>
    </row>
    <row r="130" spans="1:9" ht="18.75" x14ac:dyDescent="0.3">
      <c r="A130" s="516"/>
      <c r="B130" s="516"/>
      <c r="C130" s="517"/>
      <c r="D130" s="517"/>
      <c r="E130" s="517"/>
      <c r="F130" s="522"/>
      <c r="G130" s="517"/>
      <c r="H130" s="517"/>
      <c r="I130" s="414"/>
    </row>
    <row r="131" spans="1:9" ht="18.75" x14ac:dyDescent="0.3">
      <c r="A131" s="516"/>
      <c r="B131" s="516"/>
      <c r="C131" s="517"/>
      <c r="D131" s="517"/>
      <c r="E131" s="517"/>
      <c r="F131" s="522"/>
      <c r="G131" s="517"/>
      <c r="H131" s="517"/>
      <c r="I131" s="414"/>
    </row>
    <row r="132" spans="1:9" ht="18.75" x14ac:dyDescent="0.3">
      <c r="A132" s="516"/>
      <c r="B132" s="516"/>
      <c r="C132" s="517"/>
      <c r="D132" s="517"/>
      <c r="E132" s="517"/>
      <c r="F132" s="522"/>
      <c r="G132" s="517"/>
      <c r="H132" s="517"/>
      <c r="I132" s="414"/>
    </row>
    <row r="133" spans="1:9" ht="18.75" x14ac:dyDescent="0.3">
      <c r="A133" s="516"/>
      <c r="B133" s="516"/>
      <c r="C133" s="517"/>
      <c r="D133" s="517"/>
      <c r="E133" s="517"/>
      <c r="F133" s="522"/>
      <c r="G133" s="517"/>
      <c r="H133" s="517"/>
      <c r="I133" s="414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25" right="0.25" top="0.75" bottom="0.75" header="0.3" footer="0.3"/>
  <pageSetup paperSize="9"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Uniformity</vt:lpstr>
      <vt:lpstr>SST-P</vt:lpstr>
      <vt:lpstr>Praziquentel USP</vt:lpstr>
      <vt:lpstr>SST-PY (2)</vt:lpstr>
      <vt:lpstr>pyrante pamoate USP</vt:lpstr>
      <vt:lpstr>Fenbendazole BP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cp:lastPrinted>2015-03-24T10:28:43Z</cp:lastPrinted>
  <dcterms:created xsi:type="dcterms:W3CDTF">2005-07-05T10:19:27Z</dcterms:created>
  <dcterms:modified xsi:type="dcterms:W3CDTF">2015-03-24T10:36:10Z</dcterms:modified>
  <cp:category/>
</cp:coreProperties>
</file>