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25" windowWidth="20775" windowHeight="11190" activeTab="2"/>
  </bookViews>
  <sheets>
    <sheet name="SST" sheetId="4" r:id="rId1"/>
    <sheet name="Uniformity" sheetId="3" r:id="rId2"/>
    <sheet name="Meropenem" sheetId="2" r:id="rId3"/>
  </sheets>
  <calcPr calcId="145621"/>
</workbook>
</file>

<file path=xl/calcChain.xml><?xml version="1.0" encoding="utf-8"?>
<calcChain xmlns="http://schemas.openxmlformats.org/spreadsheetml/2006/main">
  <c r="B57" i="2" l="1"/>
  <c r="B9" i="4" l="1"/>
  <c r="B7" i="4"/>
  <c r="B5" i="4"/>
  <c r="B6" i="4"/>
  <c r="D28" i="3"/>
  <c r="B40" i="4"/>
  <c r="E38" i="4"/>
  <c r="D38" i="4"/>
  <c r="C38" i="4"/>
  <c r="B38" i="4"/>
  <c r="B39" i="4" s="1"/>
  <c r="B19" i="4"/>
  <c r="E17" i="4"/>
  <c r="D17" i="4"/>
  <c r="C17" i="4"/>
  <c r="B17" i="4"/>
  <c r="B18" i="4" s="1"/>
  <c r="C39" i="3"/>
  <c r="B39" i="3"/>
  <c r="C38" i="3"/>
  <c r="B38" i="3"/>
  <c r="D36" i="3"/>
  <c r="D35" i="3"/>
  <c r="D34" i="3"/>
  <c r="D33" i="3"/>
  <c r="D32" i="3"/>
  <c r="D31" i="3"/>
  <c r="D30" i="3"/>
  <c r="D29" i="3"/>
  <c r="D27" i="3"/>
  <c r="D26" i="3"/>
  <c r="D25" i="3"/>
  <c r="D24" i="3"/>
  <c r="D23" i="3"/>
  <c r="D22" i="3"/>
  <c r="D21" i="3"/>
  <c r="D20" i="3"/>
  <c r="D19" i="3"/>
  <c r="D18" i="3"/>
  <c r="D17" i="3"/>
  <c r="C76" i="2"/>
  <c r="H71" i="2"/>
  <c r="G71" i="2"/>
  <c r="B68" i="2"/>
  <c r="B69" i="2" s="1"/>
  <c r="H67" i="2"/>
  <c r="G67" i="2"/>
  <c r="H63" i="2"/>
  <c r="G63" i="2"/>
  <c r="C56" i="2"/>
  <c r="B55" i="2"/>
  <c r="F45" i="2"/>
  <c r="B45" i="2"/>
  <c r="D48" i="2" s="1"/>
  <c r="E38" i="2" s="1"/>
  <c r="F44" i="2"/>
  <c r="D44" i="2"/>
  <c r="D45" i="2" s="1"/>
  <c r="F42" i="2"/>
  <c r="D42" i="2"/>
  <c r="G41" i="2"/>
  <c r="E41" i="2"/>
  <c r="B34" i="2"/>
  <c r="B30" i="2"/>
  <c r="D49" i="2" l="1"/>
  <c r="E40" i="2"/>
  <c r="G38" i="2"/>
  <c r="G40" i="2"/>
  <c r="E39" i="2"/>
  <c r="D46" i="2"/>
  <c r="B8" i="4" s="1"/>
  <c r="G39" i="2"/>
  <c r="F46" i="2"/>
  <c r="D38" i="3"/>
  <c r="D39" i="3"/>
  <c r="E28" i="3" s="1"/>
  <c r="E42" i="2" l="1"/>
  <c r="G42" i="2"/>
  <c r="D50" i="2"/>
  <c r="D52" i="2"/>
  <c r="D44" i="3"/>
  <c r="B43" i="3"/>
  <c r="C44" i="3"/>
  <c r="D43" i="3"/>
  <c r="C43" i="3"/>
  <c r="E36" i="3"/>
  <c r="E34" i="3"/>
  <c r="E32" i="3"/>
  <c r="E30" i="3"/>
  <c r="E26" i="3"/>
  <c r="E24" i="3"/>
  <c r="E22" i="3"/>
  <c r="E20" i="3"/>
  <c r="E18" i="3"/>
  <c r="E29" i="3"/>
  <c r="E23" i="3"/>
  <c r="E17" i="3"/>
  <c r="E25" i="3"/>
  <c r="E35" i="3"/>
  <c r="E19" i="3"/>
  <c r="E21" i="3"/>
  <c r="E31" i="3"/>
  <c r="E33" i="3"/>
  <c r="E27" i="3"/>
  <c r="D51" i="2" l="1"/>
  <c r="G69" i="2"/>
  <c r="H69" i="2" s="1"/>
  <c r="G60" i="2"/>
  <c r="H60" i="2" s="1"/>
  <c r="G68" i="2"/>
  <c r="H68" i="2" s="1"/>
  <c r="G66" i="2"/>
  <c r="H66" i="2" s="1"/>
  <c r="G65" i="2"/>
  <c r="H65" i="2" s="1"/>
  <c r="G62" i="2"/>
  <c r="H62" i="2" s="1"/>
  <c r="G70" i="2"/>
  <c r="H70" i="2" s="1"/>
  <c r="G64" i="2"/>
  <c r="H64" i="2" s="1"/>
  <c r="G61" i="2"/>
  <c r="H61" i="2" s="1"/>
  <c r="H74" i="2" l="1"/>
  <c r="H72" i="2"/>
  <c r="H73" i="2" l="1"/>
  <c r="G76" i="2"/>
</calcChain>
</file>

<file path=xl/sharedStrings.xml><?xml version="1.0" encoding="utf-8"?>
<sst xmlns="http://schemas.openxmlformats.org/spreadsheetml/2006/main" count="166" uniqueCount="112">
  <si>
    <t>Please enter the required information in the cells highlighted in green</t>
  </si>
  <si>
    <t>Analysis Report</t>
  </si>
  <si>
    <t>Sample Name:</t>
  </si>
  <si>
    <t>Merrobe 500 Injection</t>
  </si>
  <si>
    <t>Laboratory Ref No:</t>
  </si>
  <si>
    <t>NDQD201503129</t>
  </si>
  <si>
    <t>Active Ingredient:</t>
  </si>
  <si>
    <t>Meropenem Trihydrate</t>
  </si>
  <si>
    <t>Label Claim:</t>
  </si>
  <si>
    <t>Meropenem Trihydrate 500mg</t>
  </si>
  <si>
    <t>Date Analysis Started:</t>
  </si>
  <si>
    <t>2015-03-11 08:28:58</t>
  </si>
  <si>
    <t>Date Analysis Completed:</t>
  </si>
  <si>
    <t>Analysis Data</t>
  </si>
  <si>
    <t>Reference Substance:</t>
  </si>
  <si>
    <t>Meropenem</t>
  </si>
  <si>
    <t>Code:</t>
  </si>
  <si>
    <t>NQCL-WRS-M8-1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</si>
  <si>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</si>
  <si>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</si>
  <si>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</si>
  <si>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</si>
  <si>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</si>
  <si>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</si>
  <si>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</si>
  <si>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</si>
  <si>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</si>
  <si>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</si>
  <si>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</si>
  <si>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</si>
  <si>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</si>
  <si>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</si>
  <si>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</si>
  <si>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</si>
  <si>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</si>
  <si>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</si>
  <si>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</si>
  <si>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</si>
  <si>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</si>
  <si>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</si>
  <si>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</si>
  <si>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</si>
  <si>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</si>
  <si>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</si>
  <si>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</si>
  <si>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</si>
  <si>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</si>
  <si>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</si>
  <si>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</si>
  <si>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</si>
  <si>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</si>
  <si>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</si>
  <si>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</si>
  <si>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</si>
  <si>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</si>
  <si>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</si>
  <si>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</si>
  <si>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</si>
  <si>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</si>
  <si>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</si>
  <si>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</si>
  <si>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</si>
  <si>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</si>
  <si>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</si>
  <si>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</si>
  <si>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</si>
  <si>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</si>
  <si>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</si>
  <si>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</si>
  <si>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</si>
  <si>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</si>
  <si>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</si>
  <si>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</si>
  <si>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</si>
  <si>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</si>
  <si>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</si>
  <si>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</si>
  <si>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</si>
  <si>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</si>
  <si>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</si>
  <si>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</si>
  <si>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</si>
  <si>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</si>
  <si>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</si>
  <si>
    <t>Uniformity of Weight Test Report</t>
  </si>
  <si>
    <t>2015-04-09 09:21:14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</si>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</sst>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\ &quot;mg&quot;"/>
    <numFmt numFmtId="165" formatCode="0.000"/>
    <numFmt numFmtId="166" formatCode="0\ &quot;mg&quot;"/>
    <numFmt numFmtId="167" formatCode="0.0000"/>
    <numFmt numFmtId="168" formatCode="0.0%"/>
    <numFmt numFmtId="169" formatCode="0.00000"/>
    <numFmt numFmtId="170" formatCode="dd\-mmm\-yyyy"/>
    <numFmt numFmtId="171" formatCode="0.00\ &quot;mg&quot;"/>
  </numFmts>
  <fonts count="21" x14ac:knownFonts="1">
    <font>
      <sz val="10"/>
      <color rgb="FF000000"/>
      <name val="Arial"/>
    </font>
    <font>
      <sz val="14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7" fillId="2" borderId="0"/>
  </cellStyleXfs>
  <cellXfs count="27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3" borderId="0" xfId="0" applyFont="1" applyFill="1" applyAlignment="1" applyProtection="1">
      <alignment horizontal="left"/>
      <protection locked="0"/>
    </xf>
    <xf numFmtId="15" fontId="4" fillId="3" borderId="0" xfId="0" applyNumberFormat="1" applyFont="1" applyFill="1" applyAlignment="1" applyProtection="1">
      <alignment horizontal="left"/>
      <protection locked="0"/>
    </xf>
    <xf numFmtId="15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5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2" fontId="5" fillId="3" borderId="0" xfId="0" applyNumberFormat="1" applyFont="1" applyFill="1" applyAlignment="1" applyProtection="1">
      <alignment horizontal="center"/>
      <protection locked="0"/>
    </xf>
    <xf numFmtId="2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/>
    </xf>
    <xf numFmtId="0" fontId="9" fillId="2" borderId="0" xfId="0" applyFont="1" applyFill="1"/>
    <xf numFmtId="0" fontId="1" fillId="2" borderId="1" xfId="0" applyFont="1" applyFill="1" applyBorder="1" applyAlignment="1">
      <alignment horizontal="right"/>
    </xf>
    <xf numFmtId="0" fontId="5" fillId="3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horizontal="right"/>
    </xf>
    <xf numFmtId="0" fontId="5" fillId="3" borderId="4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5" fillId="3" borderId="9" xfId="0" applyFont="1" applyFill="1" applyBorder="1" applyAlignment="1" applyProtection="1">
      <alignment horizontal="center"/>
      <protection locked="0"/>
    </xf>
    <xf numFmtId="165" fontId="1" fillId="2" borderId="6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3" borderId="3" xfId="0" applyFont="1" applyFill="1" applyBorder="1" applyAlignment="1" applyProtection="1">
      <alignment horizontal="center"/>
      <protection locked="0"/>
    </xf>
    <xf numFmtId="165" fontId="1" fillId="2" borderId="1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5" fillId="3" borderId="13" xfId="0" applyFont="1" applyFill="1" applyBorder="1" applyAlignment="1" applyProtection="1">
      <alignment horizontal="center"/>
      <protection locked="0"/>
    </xf>
    <xf numFmtId="165" fontId="1" fillId="2" borderId="14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1" fontId="3" fillId="4" borderId="16" xfId="0" applyNumberFormat="1" applyFont="1" applyFill="1" applyBorder="1" applyAlignment="1">
      <alignment horizontal="center"/>
    </xf>
    <xf numFmtId="165" fontId="3" fillId="4" borderId="17" xfId="0" applyNumberFormat="1" applyFont="1" applyFill="1" applyBorder="1" applyAlignment="1">
      <alignment horizontal="center"/>
    </xf>
    <xf numFmtId="165" fontId="3" fillId="4" borderId="1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right"/>
    </xf>
    <xf numFmtId="0" fontId="5" fillId="3" borderId="20" xfId="0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1" fillId="2" borderId="21" xfId="0" applyFont="1" applyFill="1" applyBorder="1" applyAlignment="1">
      <alignment horizontal="right"/>
    </xf>
    <xf numFmtId="2" fontId="1" fillId="4" borderId="2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22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4" borderId="23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right"/>
    </xf>
    <xf numFmtId="0" fontId="5" fillId="3" borderId="22" xfId="0" applyFont="1" applyFill="1" applyBorder="1" applyAlignment="1" applyProtection="1">
      <alignment horizontal="center"/>
      <protection locked="0"/>
    </xf>
    <xf numFmtId="1" fontId="1" fillId="2" borderId="0" xfId="0" applyNumberFormat="1" applyFont="1" applyFill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2" fontId="1" fillId="4" borderId="25" xfId="0" applyNumberFormat="1" applyFont="1" applyFill="1" applyBorder="1" applyAlignment="1">
      <alignment horizontal="center"/>
    </xf>
    <xf numFmtId="165" fontId="3" fillId="5" borderId="26" xfId="0" applyNumberFormat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" fillId="4" borderId="22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right"/>
    </xf>
    <xf numFmtId="0" fontId="1" fillId="5" borderId="2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2" fontId="3" fillId="2" borderId="26" xfId="0" applyNumberFormat="1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2" fontId="1" fillId="2" borderId="1" xfId="0" applyNumberFormat="1" applyFont="1" applyFill="1" applyBorder="1" applyAlignment="1">
      <alignment horizontal="center"/>
    </xf>
    <xf numFmtId="10" fontId="1" fillId="2" borderId="26" xfId="0" applyNumberFormat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10" fontId="1" fillId="2" borderId="28" xfId="0" applyNumberFormat="1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5" fillId="3" borderId="27" xfId="0" applyFont="1" applyFill="1" applyBorder="1" applyAlignment="1" applyProtection="1">
      <alignment horizontal="center"/>
      <protection locked="0"/>
    </xf>
    <xf numFmtId="2" fontId="1" fillId="2" borderId="26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 vertical="center"/>
    </xf>
    <xf numFmtId="2" fontId="1" fillId="2" borderId="28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 vertical="center"/>
    </xf>
    <xf numFmtId="2" fontId="1" fillId="2" borderId="25" xfId="0" applyNumberFormat="1" applyFont="1" applyFill="1" applyBorder="1" applyAlignment="1">
      <alignment horizontal="center"/>
    </xf>
    <xf numFmtId="10" fontId="1" fillId="2" borderId="29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10" fontId="1" fillId="2" borderId="25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0" xfId="0" applyFont="1" applyFill="1" applyBorder="1" applyAlignment="1">
      <alignment horizontal="right"/>
    </xf>
    <xf numFmtId="10" fontId="5" fillId="5" borderId="1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right"/>
    </xf>
    <xf numFmtId="10" fontId="5" fillId="4" borderId="31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23" xfId="0" applyFont="1" applyFill="1" applyBorder="1" applyAlignment="1">
      <alignment horizontal="right"/>
    </xf>
    <xf numFmtId="0" fontId="5" fillId="5" borderId="3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68" fontId="5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left" vertical="center" wrapText="1"/>
    </xf>
    <xf numFmtId="0" fontId="1" fillId="2" borderId="33" xfId="0" applyFont="1" applyFill="1" applyBorder="1"/>
    <xf numFmtId="0" fontId="3" fillId="2" borderId="34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1" fillId="2" borderId="35" xfId="0" applyFont="1" applyFill="1" applyBorder="1" applyProtection="1">
      <protection locked="0"/>
    </xf>
    <xf numFmtId="0" fontId="1" fillId="2" borderId="35" xfId="0" applyFont="1" applyFill="1" applyBorder="1"/>
    <xf numFmtId="0" fontId="1" fillId="2" borderId="0" xfId="0" applyFont="1" applyFill="1"/>
    <xf numFmtId="0" fontId="1" fillId="2" borderId="35" xfId="0" applyFont="1" applyFill="1" applyBorder="1"/>
    <xf numFmtId="0" fontId="3" fillId="2" borderId="21" xfId="0" applyFont="1" applyFill="1" applyBorder="1" applyProtection="1">
      <protection locked="0"/>
    </xf>
    <xf numFmtId="0" fontId="3" fillId="2" borderId="21" xfId="0" applyFont="1" applyFill="1" applyBorder="1"/>
    <xf numFmtId="0" fontId="1" fillId="2" borderId="21" xfId="0" applyFont="1" applyFill="1" applyBorder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167" fontId="10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67" fontId="11" fillId="2" borderId="0" xfId="0" applyNumberFormat="1" applyFont="1" applyFill="1" applyAlignment="1">
      <alignment horizontal="center"/>
    </xf>
    <xf numFmtId="169" fontId="11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center" wrapText="1"/>
    </xf>
    <xf numFmtId="10" fontId="11" fillId="2" borderId="0" xfId="0" applyNumberFormat="1" applyFont="1" applyFill="1" applyAlignment="1">
      <alignment horizontal="center"/>
    </xf>
    <xf numFmtId="169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0" fontId="10" fillId="2" borderId="0" xfId="0" applyNumberFormat="1" applyFont="1" applyFill="1"/>
    <xf numFmtId="2" fontId="10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0" fillId="2" borderId="0" xfId="0" applyFont="1" applyFill="1"/>
    <xf numFmtId="170" fontId="10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/>
    </xf>
    <xf numFmtId="0" fontId="14" fillId="2" borderId="0" xfId="0" applyFont="1" applyFill="1"/>
    <xf numFmtId="169" fontId="14" fillId="2" borderId="41" xfId="0" applyNumberFormat="1" applyFont="1" applyFill="1" applyBorder="1" applyAlignment="1">
      <alignment horizontal="center"/>
    </xf>
    <xf numFmtId="169" fontId="14" fillId="2" borderId="38" xfId="0" applyNumberFormat="1" applyFont="1" applyFill="1" applyBorder="1" applyAlignment="1">
      <alignment horizontal="center"/>
    </xf>
    <xf numFmtId="0" fontId="14" fillId="2" borderId="41" xfId="0" applyFont="1" applyFill="1" applyBorder="1" applyAlignment="1">
      <alignment horizontal="center"/>
    </xf>
    <xf numFmtId="0" fontId="14" fillId="2" borderId="38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2" fontId="10" fillId="3" borderId="12" xfId="0" applyNumberFormat="1" applyFont="1" applyFill="1" applyBorder="1" applyAlignment="1" applyProtection="1">
      <alignment horizontal="center"/>
      <protection locked="0"/>
    </xf>
    <xf numFmtId="2" fontId="10" fillId="3" borderId="30" xfId="0" applyNumberFormat="1" applyFont="1" applyFill="1" applyBorder="1" applyAlignment="1" applyProtection="1">
      <alignment horizontal="center"/>
      <protection locked="0"/>
    </xf>
    <xf numFmtId="2" fontId="10" fillId="2" borderId="30" xfId="0" applyNumberFormat="1" applyFont="1" applyFill="1" applyBorder="1" applyAlignment="1">
      <alignment horizontal="center"/>
    </xf>
    <xf numFmtId="10" fontId="10" fillId="2" borderId="31" xfId="0" applyNumberFormat="1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2" fontId="10" fillId="3" borderId="31" xfId="0" applyNumberFormat="1" applyFont="1" applyFill="1" applyBorder="1" applyAlignment="1" applyProtection="1">
      <alignment horizontal="center"/>
      <protection locked="0"/>
    </xf>
    <xf numFmtId="2" fontId="10" fillId="3" borderId="22" xfId="0" applyNumberFormat="1" applyFont="1" applyFill="1" applyBorder="1" applyAlignment="1" applyProtection="1">
      <alignment horizontal="center"/>
      <protection locked="0"/>
    </xf>
    <xf numFmtId="2" fontId="10" fillId="2" borderId="22" xfId="0" applyNumberFormat="1" applyFont="1" applyFill="1" applyBorder="1" applyAlignment="1">
      <alignment horizontal="center"/>
    </xf>
    <xf numFmtId="2" fontId="10" fillId="3" borderId="31" xfId="0" applyNumberFormat="1" applyFont="1" applyFill="1" applyBorder="1" applyAlignment="1" applyProtection="1">
      <alignment horizontal="center" wrapText="1"/>
      <protection locked="0"/>
    </xf>
    <xf numFmtId="1" fontId="10" fillId="2" borderId="23" xfId="0" applyNumberFormat="1" applyFont="1" applyFill="1" applyBorder="1" applyAlignment="1">
      <alignment horizontal="center"/>
    </xf>
    <xf numFmtId="2" fontId="10" fillId="3" borderId="32" xfId="0" applyNumberFormat="1" applyFont="1" applyFill="1" applyBorder="1" applyAlignment="1" applyProtection="1">
      <alignment horizontal="center" wrapText="1"/>
      <protection locked="0"/>
    </xf>
    <xf numFmtId="2" fontId="10" fillId="3" borderId="23" xfId="0" applyNumberFormat="1" applyFont="1" applyFill="1" applyBorder="1" applyAlignment="1" applyProtection="1">
      <alignment horizontal="center"/>
      <protection locked="0"/>
    </xf>
    <xf numFmtId="2" fontId="10" fillId="2" borderId="23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9" xfId="0" applyFont="1" applyFill="1" applyBorder="1" applyAlignment="1">
      <alignment horizontal="right"/>
    </xf>
    <xf numFmtId="167" fontId="10" fillId="2" borderId="42" xfId="0" applyNumberFormat="1" applyFont="1" applyFill="1" applyBorder="1" applyAlignment="1">
      <alignment horizontal="center"/>
    </xf>
    <xf numFmtId="167" fontId="10" fillId="2" borderId="43" xfId="0" applyNumberFormat="1" applyFont="1" applyFill="1" applyBorder="1" applyAlignment="1">
      <alignment horizontal="center"/>
    </xf>
    <xf numFmtId="167" fontId="10" fillId="2" borderId="44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167" fontId="14" fillId="2" borderId="16" xfId="0" applyNumberFormat="1" applyFont="1" applyFill="1" applyBorder="1" applyAlignment="1">
      <alignment horizontal="center"/>
    </xf>
    <xf numFmtId="167" fontId="14" fillId="2" borderId="46" xfId="0" applyNumberFormat="1" applyFont="1" applyFill="1" applyBorder="1" applyAlignment="1">
      <alignment horizontal="center"/>
    </xf>
    <xf numFmtId="167" fontId="14" fillId="2" borderId="47" xfId="0" applyNumberFormat="1" applyFont="1" applyFill="1" applyBorder="1" applyAlignment="1">
      <alignment horizontal="center"/>
    </xf>
    <xf numFmtId="169" fontId="10" fillId="2" borderId="0" xfId="0" applyNumberFormat="1" applyFont="1" applyFill="1"/>
    <xf numFmtId="0" fontId="14" fillId="2" borderId="41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wrapText="1"/>
    </xf>
    <xf numFmtId="168" fontId="14" fillId="2" borderId="20" xfId="0" applyNumberFormat="1" applyFont="1" applyFill="1" applyBorder="1" applyAlignment="1">
      <alignment horizontal="center"/>
    </xf>
    <xf numFmtId="171" fontId="14" fillId="2" borderId="40" xfId="0" applyNumberFormat="1" applyFont="1" applyFill="1" applyBorder="1" applyAlignment="1">
      <alignment horizontal="center" vertical="center"/>
    </xf>
    <xf numFmtId="168" fontId="14" fillId="2" borderId="23" xfId="0" applyNumberFormat="1" applyFont="1" applyFill="1" applyBorder="1" applyAlignment="1">
      <alignment horizontal="center"/>
    </xf>
    <xf numFmtId="10" fontId="10" fillId="2" borderId="37" xfId="0" applyNumberFormat="1" applyFont="1" applyFill="1" applyBorder="1"/>
    <xf numFmtId="0" fontId="14" fillId="2" borderId="34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14" fillId="2" borderId="0" xfId="0" applyFont="1" applyFill="1" applyAlignment="1">
      <alignment horizontal="right"/>
    </xf>
    <xf numFmtId="0" fontId="10" fillId="2" borderId="35" xfId="0" applyFont="1" applyFill="1" applyBorder="1"/>
    <xf numFmtId="0" fontId="10" fillId="2" borderId="35" xfId="0" applyFont="1" applyFill="1" applyBorder="1"/>
    <xf numFmtId="0" fontId="3" fillId="2" borderId="34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2" fontId="5" fillId="3" borderId="26" xfId="0" applyNumberFormat="1" applyFont="1" applyFill="1" applyBorder="1" applyAlignment="1" applyProtection="1">
      <alignment horizontal="center" vertical="center"/>
      <protection locked="0"/>
    </xf>
    <xf numFmtId="2" fontId="5" fillId="3" borderId="28" xfId="0" applyNumberFormat="1" applyFont="1" applyFill="1" applyBorder="1" applyAlignment="1" applyProtection="1">
      <alignment horizontal="center" vertical="center"/>
      <protection locked="0"/>
    </xf>
    <xf numFmtId="2" fontId="5" fillId="3" borderId="25" xfId="0" applyNumberFormat="1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7" xfId="0" applyFont="1" applyFill="1" applyBorder="1" applyAlignment="1">
      <alignment horizontal="left" vertical="center" wrapText="1"/>
    </xf>
    <xf numFmtId="0" fontId="8" fillId="2" borderId="2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0" fontId="5" fillId="3" borderId="0" xfId="0" applyFont="1" applyFill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left"/>
      <protection locked="0"/>
    </xf>
    <xf numFmtId="0" fontId="8" fillId="2" borderId="36" xfId="0" applyFont="1" applyFill="1" applyBorder="1" applyAlignment="1">
      <alignment horizontal="justify" vertical="center" wrapText="1"/>
    </xf>
    <xf numFmtId="0" fontId="8" fillId="2" borderId="37" xfId="0" applyFont="1" applyFill="1" applyBorder="1" applyAlignment="1">
      <alignment horizontal="justify" vertical="center" wrapText="1"/>
    </xf>
    <xf numFmtId="0" fontId="8" fillId="2" borderId="38" xfId="0" applyFont="1" applyFill="1" applyBorder="1" applyAlignment="1">
      <alignment horizontal="justify" vertical="center" wrapText="1"/>
    </xf>
    <xf numFmtId="0" fontId="8" fillId="2" borderId="36" xfId="0" applyFont="1" applyFill="1" applyBorder="1" applyAlignment="1">
      <alignment horizontal="left" vertical="center" wrapText="1"/>
    </xf>
    <xf numFmtId="0" fontId="8" fillId="2" borderId="37" xfId="0" applyFont="1" applyFill="1" applyBorder="1" applyAlignment="1">
      <alignment horizontal="left" vertical="center" wrapText="1"/>
    </xf>
    <xf numFmtId="0" fontId="8" fillId="2" borderId="38" xfId="0" applyFont="1" applyFill="1" applyBorder="1" applyAlignment="1">
      <alignment horizontal="left" vertical="center" wrapText="1"/>
    </xf>
    <xf numFmtId="0" fontId="3" fillId="2" borderId="39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14" fillId="2" borderId="0" xfId="0" applyFont="1" applyFill="1" applyAlignment="1">
      <alignment horizontal="right"/>
    </xf>
    <xf numFmtId="0" fontId="10" fillId="2" borderId="0" xfId="0" applyFont="1" applyFill="1" applyAlignment="1">
      <alignment horizontal="left" wrapText="1"/>
    </xf>
    <xf numFmtId="0" fontId="12" fillId="2" borderId="0" xfId="0" applyFont="1" applyFill="1" applyAlignment="1">
      <alignment horizontal="center" wrapText="1"/>
    </xf>
    <xf numFmtId="0" fontId="15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4" fontId="14" fillId="2" borderId="26" xfId="0" applyNumberFormat="1" applyFont="1" applyFill="1" applyBorder="1" applyAlignment="1">
      <alignment horizontal="center" vertical="center"/>
    </xf>
    <xf numFmtId="164" fontId="14" fillId="2" borderId="25" xfId="0" applyNumberFormat="1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0" fillId="2" borderId="0" xfId="1" applyFont="1" applyFill="1"/>
    <xf numFmtId="0" fontId="15" fillId="2" borderId="0" xfId="1" applyFont="1" applyFill="1"/>
    <xf numFmtId="0" fontId="15" fillId="2" borderId="0" xfId="1" applyFont="1" applyFill="1" applyAlignment="1">
      <alignment horizontal="left"/>
    </xf>
    <xf numFmtId="0" fontId="18" fillId="2" borderId="0" xfId="1" applyFont="1" applyFill="1" applyAlignment="1">
      <alignment horizontal="left"/>
    </xf>
    <xf numFmtId="0" fontId="18" fillId="2" borderId="0" xfId="1" applyFont="1" applyFill="1" applyAlignment="1">
      <alignment horizontal="center"/>
    </xf>
    <xf numFmtId="0" fontId="19" fillId="2" borderId="0" xfId="1" applyFont="1" applyFill="1"/>
    <xf numFmtId="0" fontId="18" fillId="2" borderId="0" xfId="1" applyFont="1" applyFill="1"/>
    <xf numFmtId="2" fontId="18" fillId="2" borderId="0" xfId="1" applyNumberFormat="1" applyFont="1" applyFill="1" applyAlignment="1">
      <alignment horizontal="center"/>
    </xf>
    <xf numFmtId="169" fontId="18" fillId="2" borderId="0" xfId="1" applyNumberFormat="1" applyFont="1" applyFill="1" applyAlignment="1">
      <alignment horizontal="center"/>
    </xf>
    <xf numFmtId="0" fontId="18" fillId="2" borderId="48" xfId="1" applyFont="1" applyFill="1" applyBorder="1" applyAlignment="1">
      <alignment horizontal="center"/>
    </xf>
    <xf numFmtId="0" fontId="18" fillId="2" borderId="49" xfId="1" applyFont="1" applyFill="1" applyBorder="1" applyAlignment="1">
      <alignment horizontal="center"/>
    </xf>
    <xf numFmtId="0" fontId="19" fillId="2" borderId="50" xfId="1" applyFont="1" applyFill="1" applyBorder="1" applyAlignment="1">
      <alignment horizontal="center"/>
    </xf>
    <xf numFmtId="0" fontId="20" fillId="3" borderId="50" xfId="1" applyFont="1" applyFill="1" applyBorder="1" applyAlignment="1" applyProtection="1">
      <alignment horizontal="center"/>
      <protection locked="0"/>
    </xf>
    <xf numFmtId="2" fontId="20" fillId="3" borderId="50" xfId="1" applyNumberFormat="1" applyFont="1" applyFill="1" applyBorder="1" applyAlignment="1" applyProtection="1">
      <alignment horizontal="center"/>
      <protection locked="0"/>
    </xf>
    <xf numFmtId="2" fontId="20" fillId="3" borderId="51" xfId="1" applyNumberFormat="1" applyFont="1" applyFill="1" applyBorder="1" applyAlignment="1" applyProtection="1">
      <alignment horizontal="center"/>
      <protection locked="0"/>
    </xf>
    <xf numFmtId="0" fontId="20" fillId="3" borderId="52" xfId="1" applyFont="1" applyFill="1" applyBorder="1" applyAlignment="1" applyProtection="1">
      <alignment horizontal="center"/>
      <protection locked="0"/>
    </xf>
    <xf numFmtId="2" fontId="20" fillId="3" borderId="52" xfId="1" applyNumberFormat="1" applyFont="1" applyFill="1" applyBorder="1" applyAlignment="1" applyProtection="1">
      <alignment horizontal="center"/>
      <protection locked="0"/>
    </xf>
    <xf numFmtId="0" fontId="19" fillId="2" borderId="51" xfId="1" applyFont="1" applyFill="1" applyBorder="1"/>
    <xf numFmtId="1" fontId="18" fillId="6" borderId="49" xfId="1" applyNumberFormat="1" applyFont="1" applyFill="1" applyBorder="1" applyAlignment="1">
      <alignment horizontal="center"/>
    </xf>
    <xf numFmtId="1" fontId="18" fillId="6" borderId="48" xfId="1" applyNumberFormat="1" applyFont="1" applyFill="1" applyBorder="1" applyAlignment="1">
      <alignment horizontal="center"/>
    </xf>
    <xf numFmtId="2" fontId="18" fillId="6" borderId="48" xfId="1" applyNumberFormat="1" applyFont="1" applyFill="1" applyBorder="1" applyAlignment="1">
      <alignment horizontal="center"/>
    </xf>
    <xf numFmtId="0" fontId="19" fillId="2" borderId="50" xfId="1" applyFont="1" applyFill="1" applyBorder="1"/>
    <xf numFmtId="10" fontId="18" fillId="7" borderId="48" xfId="1" applyNumberFormat="1" applyFont="1" applyFill="1" applyBorder="1" applyAlignment="1">
      <alignment horizontal="center"/>
    </xf>
    <xf numFmtId="168" fontId="18" fillId="2" borderId="0" xfId="1" applyNumberFormat="1" applyFont="1" applyFill="1" applyAlignment="1">
      <alignment horizontal="center"/>
    </xf>
    <xf numFmtId="0" fontId="19" fillId="2" borderId="53" xfId="1" applyFont="1" applyFill="1" applyBorder="1"/>
    <xf numFmtId="0" fontId="19" fillId="2" borderId="52" xfId="1" applyFont="1" applyFill="1" applyBorder="1"/>
    <xf numFmtId="0" fontId="18" fillId="6" borderId="48" xfId="1" applyFont="1" applyFill="1" applyBorder="1" applyAlignment="1">
      <alignment horizontal="center"/>
    </xf>
    <xf numFmtId="0" fontId="18" fillId="2" borderId="35" xfId="1" applyFont="1" applyFill="1" applyBorder="1" applyAlignment="1">
      <alignment horizontal="center"/>
    </xf>
    <xf numFmtId="0" fontId="19" fillId="2" borderId="35" xfId="1" applyFont="1" applyFill="1" applyBorder="1"/>
    <xf numFmtId="0" fontId="19" fillId="2" borderId="54" xfId="1" applyFont="1" applyFill="1" applyBorder="1"/>
    <xf numFmtId="0" fontId="19" fillId="2" borderId="0" xfId="1" applyFont="1" applyFill="1" applyAlignment="1" applyProtection="1">
      <alignment horizontal="left"/>
      <protection locked="0"/>
    </xf>
    <xf numFmtId="0" fontId="19" fillId="2" borderId="0" xfId="1" applyFont="1" applyFill="1" applyProtection="1">
      <protection locked="0"/>
    </xf>
    <xf numFmtId="0" fontId="10" fillId="2" borderId="33" xfId="1" applyFont="1" applyFill="1" applyBorder="1"/>
    <xf numFmtId="0" fontId="10" fillId="2" borderId="0" xfId="1" applyFont="1" applyFill="1" applyAlignment="1">
      <alignment horizontal="center"/>
    </xf>
    <xf numFmtId="10" fontId="10" fillId="2" borderId="33" xfId="1" applyNumberFormat="1" applyFont="1" applyFill="1" applyBorder="1"/>
    <xf numFmtId="0" fontId="17" fillId="2" borderId="0" xfId="1" applyFill="1"/>
    <xf numFmtId="0" fontId="14" fillId="2" borderId="34" xfId="1" applyFont="1" applyFill="1" applyBorder="1" applyAlignment="1">
      <alignment horizontal="center"/>
    </xf>
    <xf numFmtId="0" fontId="14" fillId="2" borderId="34" xfId="1" applyFont="1" applyFill="1" applyBorder="1" applyAlignment="1">
      <alignment horizontal="center"/>
    </xf>
    <xf numFmtId="0" fontId="10" fillId="2" borderId="34" xfId="1" applyFont="1" applyFill="1" applyBorder="1" applyAlignment="1">
      <alignment horizontal="center"/>
    </xf>
    <xf numFmtId="0" fontId="14" fillId="2" borderId="0" xfId="1" applyFont="1" applyFill="1" applyAlignment="1">
      <alignment horizontal="right"/>
    </xf>
    <xf numFmtId="0" fontId="10" fillId="2" borderId="35" xfId="1" applyFont="1" applyFill="1" applyBorder="1"/>
    <xf numFmtId="0" fontId="14" fillId="2" borderId="21" xfId="1" applyFont="1" applyFill="1" applyBorder="1"/>
    <xf numFmtId="0" fontId="10" fillId="2" borderId="21" xfId="1" applyFont="1" applyFill="1" applyBorder="1"/>
    <xf numFmtId="0" fontId="5" fillId="8" borderId="4" xfId="0" applyFont="1" applyFill="1" applyBorder="1" applyAlignment="1" applyProtection="1">
      <alignment horizontal="center"/>
      <protection locked="0"/>
    </xf>
    <xf numFmtId="0" fontId="10" fillId="9" borderId="0" xfId="0" applyFont="1" applyFill="1"/>
    <xf numFmtId="0" fontId="10" fillId="9" borderId="33" xfId="0" applyFont="1" applyFill="1" applyBorder="1"/>
    <xf numFmtId="0" fontId="14" fillId="2" borderId="55" xfId="0" applyFont="1" applyFill="1" applyBorder="1"/>
    <xf numFmtId="0" fontId="10" fillId="2" borderId="55" xfId="0" applyFont="1" applyFill="1" applyBorder="1"/>
    <xf numFmtId="0" fontId="3" fillId="2" borderId="4" xfId="0" applyFont="1" applyFill="1" applyBorder="1" applyAlignment="1">
      <alignment horizontal="center"/>
    </xf>
    <xf numFmtId="0" fontId="5" fillId="8" borderId="0" xfId="0" applyFont="1" applyFill="1" applyBorder="1" applyAlignment="1" applyProtection="1">
      <alignment horizontal="center"/>
      <protection locked="0"/>
    </xf>
    <xf numFmtId="0" fontId="3" fillId="9" borderId="0" xfId="0" applyFont="1" applyFill="1" applyBorder="1"/>
    <xf numFmtId="0" fontId="3" fillId="9" borderId="0" xfId="0" applyFont="1" applyFill="1" applyBorder="1" applyAlignment="1">
      <alignment horizontal="center"/>
    </xf>
    <xf numFmtId="0" fontId="1" fillId="9" borderId="0" xfId="0" applyFont="1" applyFill="1" applyBorder="1"/>
    <xf numFmtId="0" fontId="0" fillId="9" borderId="0" xfId="0" applyFill="1" applyBorder="1"/>
    <xf numFmtId="0" fontId="3" fillId="2" borderId="0" xfId="0" applyFont="1" applyFill="1" applyBorder="1" applyAlignment="1">
      <alignment horizontal="center"/>
    </xf>
    <xf numFmtId="0" fontId="10" fillId="9" borderId="0" xfId="0" applyFont="1" applyFill="1" applyBorder="1"/>
    <xf numFmtId="15" fontId="19" fillId="2" borderId="0" xfId="1" applyNumberFormat="1" applyFont="1" applyFill="1"/>
  </cellXfs>
  <cellStyles count="2">
    <cellStyle name="Normal" xfId="0" builtinId="0"/>
    <cellStyle name="Normal 2" xfId="1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topLeftCell="A16" workbookViewId="0">
      <selection activeCell="B10" sqref="B10"/>
    </sheetView>
  </sheetViews>
  <sheetFormatPr defaultRowHeight="13.5" x14ac:dyDescent="0.25"/>
  <cols>
    <col min="1" max="1" width="27.5703125" style="217" customWidth="1"/>
    <col min="2" max="2" width="20.42578125" style="217" customWidth="1"/>
    <col min="3" max="3" width="31.85546875" style="217" customWidth="1"/>
    <col min="4" max="4" width="25.85546875" style="217" customWidth="1"/>
    <col min="5" max="5" width="25.7109375" style="217" customWidth="1"/>
    <col min="6" max="6" width="23.140625" style="217" customWidth="1"/>
    <col min="7" max="7" width="28.42578125" style="217" customWidth="1"/>
    <col min="8" max="8" width="21.5703125" style="217" customWidth="1"/>
    <col min="9" max="9" width="9.140625" style="217" customWidth="1"/>
    <col min="10" max="16384" width="9.140625" style="252"/>
  </cols>
  <sheetData>
    <row r="2" spans="1:5" ht="18.75" customHeight="1" x14ac:dyDescent="0.3">
      <c r="A2" s="216" t="s">
        <v>95</v>
      </c>
      <c r="B2" s="216"/>
      <c r="C2" s="216"/>
      <c r="D2" s="216"/>
      <c r="E2" s="216"/>
    </row>
    <row r="3" spans="1:5" ht="16.5" customHeight="1" x14ac:dyDescent="0.3">
      <c r="A3" s="218" t="s">
        <v>13</v>
      </c>
      <c r="B3" s="219" t="s">
        <v>96</v>
      </c>
    </row>
    <row r="4" spans="1:5" ht="16.5" customHeight="1" x14ac:dyDescent="0.3">
      <c r="A4" s="220" t="s">
        <v>97</v>
      </c>
      <c r="B4" s="220"/>
      <c r="D4" s="221"/>
      <c r="E4" s="222"/>
    </row>
    <row r="5" spans="1:5" ht="16.5" customHeight="1" x14ac:dyDescent="0.3">
      <c r="A5" s="223" t="s">
        <v>14</v>
      </c>
      <c r="B5" s="220" t="str">
        <f>Meropenem!B18</f>
        <v>Merrobe 500 Injection</v>
      </c>
      <c r="C5" s="222"/>
      <c r="D5" s="222"/>
      <c r="E5" s="222"/>
    </row>
    <row r="6" spans="1:5" ht="16.5" customHeight="1" x14ac:dyDescent="0.3">
      <c r="A6" s="223" t="s">
        <v>18</v>
      </c>
      <c r="B6" s="224" t="str">
        <f>Meropenem!B19</f>
        <v>NDQD201503129</v>
      </c>
      <c r="C6" s="222"/>
      <c r="D6" s="222"/>
      <c r="E6" s="222"/>
    </row>
    <row r="7" spans="1:5" ht="16.5" customHeight="1" x14ac:dyDescent="0.3">
      <c r="A7" s="220" t="s">
        <v>98</v>
      </c>
      <c r="B7" s="224" t="str">
        <f>Meropenem!B20</f>
        <v>Meropenem Trihydrate</v>
      </c>
      <c r="C7" s="222"/>
      <c r="D7" s="222"/>
      <c r="E7" s="222"/>
    </row>
    <row r="8" spans="1:5" ht="16.5" customHeight="1" x14ac:dyDescent="0.3">
      <c r="A8" s="220" t="s">
        <v>99</v>
      </c>
      <c r="B8" s="225">
        <f>Meropenem!D46</f>
        <v>8.9944425279422188E-2</v>
      </c>
      <c r="C8" s="222"/>
      <c r="D8" s="222"/>
      <c r="E8" s="222"/>
    </row>
    <row r="9" spans="1:5" ht="15.75" customHeight="1" x14ac:dyDescent="0.25">
      <c r="A9" s="222"/>
      <c r="B9" s="273" t="str">
        <f>Meropenem!B22</f>
        <v>2015-03-11 08:28:58</v>
      </c>
      <c r="C9" s="222"/>
      <c r="D9" s="222"/>
      <c r="E9" s="222"/>
    </row>
    <row r="10" spans="1:5" ht="16.5" customHeight="1" x14ac:dyDescent="0.3">
      <c r="A10" s="226" t="s">
        <v>100</v>
      </c>
      <c r="B10" s="227" t="s">
        <v>101</v>
      </c>
      <c r="C10" s="226" t="s">
        <v>102</v>
      </c>
      <c r="D10" s="226" t="s">
        <v>103</v>
      </c>
      <c r="E10" s="226" t="s">
        <v>104</v>
      </c>
    </row>
    <row r="11" spans="1:5" ht="16.5" customHeight="1" x14ac:dyDescent="0.3">
      <c r="A11" s="228">
        <v>1</v>
      </c>
      <c r="B11" s="229">
        <v>26180787</v>
      </c>
      <c r="C11" s="229">
        <v>6632.25</v>
      </c>
      <c r="D11" s="230">
        <v>1.08</v>
      </c>
      <c r="E11" s="231">
        <v>4.1500000000000004</v>
      </c>
    </row>
    <row r="12" spans="1:5" ht="16.5" customHeight="1" x14ac:dyDescent="0.3">
      <c r="A12" s="228">
        <v>2</v>
      </c>
      <c r="B12" s="229">
        <v>26172404</v>
      </c>
      <c r="C12" s="229">
        <v>6562.48</v>
      </c>
      <c r="D12" s="230">
        <v>1.08</v>
      </c>
      <c r="E12" s="230">
        <v>4.16</v>
      </c>
    </row>
    <row r="13" spans="1:5" ht="16.5" customHeight="1" x14ac:dyDescent="0.3">
      <c r="A13" s="228">
        <v>3</v>
      </c>
      <c r="B13" s="229">
        <v>26123476</v>
      </c>
      <c r="C13" s="229">
        <v>6516.47</v>
      </c>
      <c r="D13" s="230">
        <v>1.08</v>
      </c>
      <c r="E13" s="230">
        <v>4.16</v>
      </c>
    </row>
    <row r="14" spans="1:5" ht="16.5" customHeight="1" x14ac:dyDescent="0.3">
      <c r="A14" s="228">
        <v>4</v>
      </c>
      <c r="B14" s="229">
        <v>26096114</v>
      </c>
      <c r="C14" s="229">
        <v>6452.7</v>
      </c>
      <c r="D14" s="230">
        <v>1.07</v>
      </c>
      <c r="E14" s="230">
        <v>4.16</v>
      </c>
    </row>
    <row r="15" spans="1:5" ht="16.5" customHeight="1" x14ac:dyDescent="0.3">
      <c r="A15" s="228">
        <v>5</v>
      </c>
      <c r="B15" s="229">
        <v>26166424</v>
      </c>
      <c r="C15" s="229">
        <v>6373.07</v>
      </c>
      <c r="D15" s="230">
        <v>1.1100000000000001</v>
      </c>
      <c r="E15" s="230">
        <v>4.16</v>
      </c>
    </row>
    <row r="16" spans="1:5" ht="16.5" customHeight="1" x14ac:dyDescent="0.3">
      <c r="A16" s="228">
        <v>6</v>
      </c>
      <c r="B16" s="232">
        <v>26035233</v>
      </c>
      <c r="C16" s="232">
        <v>6350.39</v>
      </c>
      <c r="D16" s="233">
        <v>1.1200000000000001</v>
      </c>
      <c r="E16" s="233">
        <v>4.16</v>
      </c>
    </row>
    <row r="17" spans="1:5" ht="16.5" customHeight="1" x14ac:dyDescent="0.3">
      <c r="A17" s="234" t="s">
        <v>105</v>
      </c>
      <c r="B17" s="235">
        <f>AVERAGE(B11:B16)</f>
        <v>26129073</v>
      </c>
      <c r="C17" s="236">
        <f>AVERAGE(C11:C16)</f>
        <v>6481.2266666666665</v>
      </c>
      <c r="D17" s="237">
        <f>AVERAGE(D11:D16)</f>
        <v>1.0900000000000001</v>
      </c>
      <c r="E17" s="237">
        <f>AVERAGE(E11:E16)</f>
        <v>4.1583333333333341</v>
      </c>
    </row>
    <row r="18" spans="1:5" ht="16.5" customHeight="1" x14ac:dyDescent="0.3">
      <c r="A18" s="238" t="s">
        <v>106</v>
      </c>
      <c r="B18" s="239">
        <f>(STDEV(B11:B16)/B17)</f>
        <v>2.1561917049474277E-3</v>
      </c>
      <c r="C18" s="240"/>
      <c r="D18" s="240"/>
      <c r="E18" s="241"/>
    </row>
    <row r="19" spans="1:5" s="217" customFormat="1" ht="16.5" customHeight="1" x14ac:dyDescent="0.3">
      <c r="A19" s="242" t="s">
        <v>54</v>
      </c>
      <c r="B19" s="243">
        <f>COUNT(B11:B16)</f>
        <v>6</v>
      </c>
      <c r="C19" s="244"/>
      <c r="D19" s="245"/>
      <c r="E19" s="246"/>
    </row>
    <row r="20" spans="1:5" s="217" customFormat="1" ht="15.75" customHeight="1" x14ac:dyDescent="0.25">
      <c r="A20" s="222"/>
      <c r="B20" s="222"/>
      <c r="C20" s="222"/>
      <c r="D20" s="222"/>
      <c r="E20" s="222"/>
    </row>
    <row r="21" spans="1:5" s="217" customFormat="1" ht="16.5" customHeight="1" x14ac:dyDescent="0.3">
      <c r="A21" s="223" t="s">
        <v>107</v>
      </c>
      <c r="B21" s="247" t="s">
        <v>108</v>
      </c>
      <c r="C21" s="248"/>
      <c r="D21" s="248"/>
      <c r="E21" s="248"/>
    </row>
    <row r="22" spans="1:5" ht="16.5" customHeight="1" x14ac:dyDescent="0.3">
      <c r="A22" s="223"/>
      <c r="B22" s="247" t="s">
        <v>109</v>
      </c>
      <c r="C22" s="248"/>
      <c r="D22" s="248"/>
      <c r="E22" s="248"/>
    </row>
    <row r="23" spans="1:5" ht="16.5" customHeight="1" x14ac:dyDescent="0.3">
      <c r="A23" s="223"/>
      <c r="B23" s="247" t="s">
        <v>110</v>
      </c>
      <c r="C23" s="248"/>
      <c r="D23" s="248"/>
      <c r="E23" s="248"/>
    </row>
    <row r="24" spans="1:5" ht="15.75" customHeight="1" x14ac:dyDescent="0.25">
      <c r="A24" s="222"/>
      <c r="B24" s="222"/>
      <c r="C24" s="222"/>
      <c r="D24" s="222"/>
      <c r="E24" s="222"/>
    </row>
    <row r="25" spans="1:5" ht="16.5" customHeight="1" x14ac:dyDescent="0.3">
      <c r="A25" s="218" t="s">
        <v>13</v>
      </c>
      <c r="B25" s="219" t="s">
        <v>111</v>
      </c>
    </row>
    <row r="26" spans="1:5" ht="16.5" customHeight="1" x14ac:dyDescent="0.3">
      <c r="A26" s="223" t="s">
        <v>14</v>
      </c>
      <c r="B26" s="220"/>
      <c r="C26" s="222"/>
      <c r="D26" s="222"/>
      <c r="E26" s="222"/>
    </row>
    <row r="27" spans="1:5" ht="16.5" customHeight="1" x14ac:dyDescent="0.3">
      <c r="A27" s="223" t="s">
        <v>18</v>
      </c>
      <c r="B27" s="224"/>
      <c r="C27" s="222"/>
      <c r="D27" s="222"/>
      <c r="E27" s="222"/>
    </row>
    <row r="28" spans="1:5" ht="16.5" customHeight="1" x14ac:dyDescent="0.3">
      <c r="A28" s="220" t="s">
        <v>98</v>
      </c>
      <c r="B28" s="224"/>
      <c r="C28" s="222"/>
      <c r="D28" s="222"/>
      <c r="E28" s="222"/>
    </row>
    <row r="29" spans="1:5" ht="16.5" customHeight="1" x14ac:dyDescent="0.3">
      <c r="A29" s="220" t="s">
        <v>99</v>
      </c>
      <c r="B29" s="225"/>
      <c r="C29" s="222"/>
      <c r="D29" s="222"/>
      <c r="E29" s="222"/>
    </row>
    <row r="30" spans="1:5" ht="15.75" customHeight="1" x14ac:dyDescent="0.25">
      <c r="A30" s="222"/>
      <c r="B30" s="222"/>
      <c r="C30" s="222"/>
      <c r="D30" s="222"/>
      <c r="E30" s="222"/>
    </row>
    <row r="31" spans="1:5" ht="16.5" customHeight="1" x14ac:dyDescent="0.3">
      <c r="A31" s="226" t="s">
        <v>100</v>
      </c>
      <c r="B31" s="227" t="s">
        <v>101</v>
      </c>
      <c r="C31" s="226" t="s">
        <v>102</v>
      </c>
      <c r="D31" s="226" t="s">
        <v>103</v>
      </c>
      <c r="E31" s="226" t="s">
        <v>104</v>
      </c>
    </row>
    <row r="32" spans="1:5" ht="16.5" customHeight="1" x14ac:dyDescent="0.3">
      <c r="A32" s="228">
        <v>1</v>
      </c>
      <c r="B32" s="229"/>
      <c r="C32" s="229"/>
      <c r="D32" s="230"/>
      <c r="E32" s="231"/>
    </row>
    <row r="33" spans="1:7" ht="16.5" customHeight="1" x14ac:dyDescent="0.3">
      <c r="A33" s="228">
        <v>2</v>
      </c>
      <c r="B33" s="229"/>
      <c r="C33" s="229"/>
      <c r="D33" s="230"/>
      <c r="E33" s="230"/>
    </row>
    <row r="34" spans="1:7" ht="16.5" customHeight="1" x14ac:dyDescent="0.3">
      <c r="A34" s="228">
        <v>3</v>
      </c>
      <c r="B34" s="229"/>
      <c r="C34" s="229"/>
      <c r="D34" s="230"/>
      <c r="E34" s="230"/>
    </row>
    <row r="35" spans="1:7" ht="16.5" customHeight="1" x14ac:dyDescent="0.3">
      <c r="A35" s="228">
        <v>4</v>
      </c>
      <c r="B35" s="229"/>
      <c r="C35" s="229"/>
      <c r="D35" s="230"/>
      <c r="E35" s="230"/>
    </row>
    <row r="36" spans="1:7" ht="16.5" customHeight="1" x14ac:dyDescent="0.3">
      <c r="A36" s="228">
        <v>5</v>
      </c>
      <c r="B36" s="229"/>
      <c r="C36" s="229"/>
      <c r="D36" s="230"/>
      <c r="E36" s="230"/>
    </row>
    <row r="37" spans="1:7" ht="16.5" customHeight="1" x14ac:dyDescent="0.3">
      <c r="A37" s="228">
        <v>6</v>
      </c>
      <c r="B37" s="232"/>
      <c r="C37" s="232"/>
      <c r="D37" s="233"/>
      <c r="E37" s="233"/>
    </row>
    <row r="38" spans="1:7" ht="16.5" customHeight="1" x14ac:dyDescent="0.3">
      <c r="A38" s="234" t="s">
        <v>105</v>
      </c>
      <c r="B38" s="235" t="e">
        <f>AVERAGE(B32:B37)</f>
        <v>#DIV/0!</v>
      </c>
      <c r="C38" s="236" t="e">
        <f>AVERAGE(C32:C37)</f>
        <v>#DIV/0!</v>
      </c>
      <c r="D38" s="237" t="e">
        <f>AVERAGE(D32:D37)</f>
        <v>#DIV/0!</v>
      </c>
      <c r="E38" s="237" t="e">
        <f>AVERAGE(E32:E37)</f>
        <v>#DIV/0!</v>
      </c>
    </row>
    <row r="39" spans="1:7" ht="16.5" customHeight="1" x14ac:dyDescent="0.3">
      <c r="A39" s="238" t="s">
        <v>106</v>
      </c>
      <c r="B39" s="239" t="e">
        <f>(STDEV(B32:B37)/B38)</f>
        <v>#DIV/0!</v>
      </c>
      <c r="C39" s="240"/>
      <c r="D39" s="240"/>
      <c r="E39" s="241"/>
    </row>
    <row r="40" spans="1:7" s="217" customFormat="1" ht="16.5" customHeight="1" x14ac:dyDescent="0.3">
      <c r="A40" s="242" t="s">
        <v>54</v>
      </c>
      <c r="B40" s="243">
        <f>COUNT(B32:B37)</f>
        <v>0</v>
      </c>
      <c r="C40" s="244"/>
      <c r="D40" s="245"/>
      <c r="E40" s="246"/>
    </row>
    <row r="41" spans="1:7" s="217" customFormat="1" ht="15.75" customHeight="1" x14ac:dyDescent="0.25">
      <c r="A41" s="222"/>
      <c r="B41" s="222"/>
      <c r="C41" s="222"/>
      <c r="D41" s="222"/>
      <c r="E41" s="222"/>
    </row>
    <row r="42" spans="1:7" s="217" customFormat="1" ht="16.5" customHeight="1" x14ac:dyDescent="0.3">
      <c r="A42" s="223" t="s">
        <v>107</v>
      </c>
      <c r="B42" s="247" t="s">
        <v>108</v>
      </c>
      <c r="C42" s="248"/>
      <c r="D42" s="248"/>
      <c r="E42" s="248"/>
    </row>
    <row r="43" spans="1:7" ht="16.5" customHeight="1" x14ac:dyDescent="0.3">
      <c r="A43" s="223"/>
      <c r="B43" s="247" t="s">
        <v>109</v>
      </c>
      <c r="C43" s="248"/>
      <c r="D43" s="248"/>
      <c r="E43" s="248"/>
    </row>
    <row r="44" spans="1:7" ht="16.5" customHeight="1" x14ac:dyDescent="0.3">
      <c r="A44" s="223"/>
      <c r="B44" s="247" t="s">
        <v>110</v>
      </c>
      <c r="C44" s="248"/>
      <c r="D44" s="248"/>
      <c r="E44" s="248"/>
    </row>
    <row r="45" spans="1:7" ht="14.25" customHeight="1" thickBot="1" x14ac:dyDescent="0.3">
      <c r="A45" s="249"/>
      <c r="B45" s="250"/>
      <c r="D45" s="251"/>
      <c r="F45" s="252"/>
      <c r="G45" s="252"/>
    </row>
    <row r="46" spans="1:7" ht="15" customHeight="1" x14ac:dyDescent="0.3">
      <c r="B46" s="253" t="s">
        <v>79</v>
      </c>
      <c r="C46" s="253"/>
      <c r="E46" s="254" t="s">
        <v>80</v>
      </c>
      <c r="F46" s="255"/>
      <c r="G46" s="254" t="s">
        <v>81</v>
      </c>
    </row>
    <row r="47" spans="1:7" ht="15" customHeight="1" x14ac:dyDescent="0.3">
      <c r="A47" s="256" t="s">
        <v>82</v>
      </c>
      <c r="B47" s="257"/>
      <c r="C47" s="257"/>
      <c r="E47" s="257"/>
      <c r="G47" s="257"/>
    </row>
    <row r="48" spans="1:7" ht="15" customHeight="1" x14ac:dyDescent="0.3">
      <c r="A48" s="256" t="s">
        <v>83</v>
      </c>
      <c r="B48" s="258"/>
      <c r="C48" s="258"/>
      <c r="E48" s="258"/>
      <c r="G48" s="259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6:C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A16" zoomScale="80" zoomScaleNormal="80" workbookViewId="0">
      <selection activeCell="G13" sqref="G13"/>
    </sheetView>
  </sheetViews>
  <sheetFormatPr defaultColWidth="9.140625" defaultRowHeight="26.25" x14ac:dyDescent="0.4"/>
  <cols>
    <col min="1" max="1" width="13.140625" style="23" customWidth="1"/>
    <col min="2" max="2" width="17.85546875" style="3" customWidth="1"/>
    <col min="3" max="3" width="18.85546875" style="23" customWidth="1"/>
    <col min="4" max="4" width="19.7109375" style="24" customWidth="1"/>
    <col min="5" max="5" width="18.42578125" style="23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8.75" x14ac:dyDescent="0.3">
      <c r="A1" s="133"/>
      <c r="B1" s="134"/>
      <c r="C1" s="133"/>
      <c r="D1" s="135"/>
      <c r="E1" s="136"/>
      <c r="F1" s="134"/>
      <c r="G1" s="136"/>
      <c r="H1" s="120"/>
      <c r="I1" s="119"/>
      <c r="J1" s="120"/>
      <c r="K1" s="127"/>
      <c r="L1" s="120"/>
      <c r="M1" s="127"/>
      <c r="N1" s="120"/>
      <c r="O1" s="127"/>
    </row>
    <row r="2" spans="1:15" ht="18.75" x14ac:dyDescent="0.3">
      <c r="A2" s="133"/>
      <c r="B2" s="134"/>
      <c r="C2" s="133"/>
      <c r="D2" s="135"/>
      <c r="E2" s="136"/>
      <c r="F2" s="134"/>
      <c r="G2" s="136"/>
      <c r="H2" s="120"/>
      <c r="I2" s="119"/>
      <c r="J2" s="120"/>
      <c r="K2" s="127"/>
      <c r="L2" s="120"/>
      <c r="M2" s="127"/>
      <c r="N2" s="120"/>
      <c r="O2" s="127"/>
    </row>
    <row r="3" spans="1:15" ht="18.75" x14ac:dyDescent="0.3">
      <c r="A3" s="133"/>
      <c r="B3" s="134"/>
      <c r="C3" s="133"/>
      <c r="D3" s="135"/>
      <c r="E3" s="136"/>
      <c r="F3" s="134"/>
      <c r="G3" s="136"/>
      <c r="H3" s="120"/>
      <c r="I3" s="119"/>
      <c r="J3" s="120"/>
      <c r="K3" s="127"/>
      <c r="L3" s="120"/>
      <c r="M3" s="127"/>
      <c r="N3" s="120"/>
      <c r="O3" s="127"/>
    </row>
    <row r="4" spans="1:15" ht="19.5" customHeight="1" x14ac:dyDescent="0.3">
      <c r="A4" s="210" t="s">
        <v>0</v>
      </c>
      <c r="B4" s="210"/>
      <c r="C4" s="210"/>
      <c r="D4" s="210"/>
      <c r="E4" s="210"/>
      <c r="F4" s="210"/>
      <c r="G4" s="210"/>
      <c r="H4" s="120"/>
      <c r="I4" s="119"/>
      <c r="J4" s="120"/>
      <c r="K4" s="127"/>
      <c r="L4" s="120"/>
      <c r="M4" s="127"/>
      <c r="N4" s="120"/>
      <c r="O4" s="127"/>
    </row>
    <row r="5" spans="1:15" ht="19.5" customHeight="1" x14ac:dyDescent="0.3">
      <c r="A5" s="137"/>
      <c r="B5" s="137"/>
      <c r="C5" s="137"/>
      <c r="D5" s="137"/>
      <c r="E5" s="137"/>
      <c r="F5" s="137"/>
      <c r="G5" s="137"/>
      <c r="H5" s="120"/>
      <c r="I5" s="119"/>
      <c r="J5" s="120"/>
      <c r="K5" s="127"/>
      <c r="L5" s="120"/>
      <c r="M5" s="127"/>
      <c r="N5" s="120"/>
      <c r="O5" s="127"/>
    </row>
    <row r="6" spans="1:15" ht="16.5" customHeight="1" x14ac:dyDescent="0.3">
      <c r="A6" s="211" t="s">
        <v>84</v>
      </c>
      <c r="B6" s="211"/>
      <c r="C6" s="211"/>
      <c r="D6" s="211"/>
      <c r="E6" s="211"/>
      <c r="F6" s="211"/>
      <c r="G6" s="211"/>
      <c r="H6" s="120"/>
      <c r="I6" s="119"/>
      <c r="J6" s="120"/>
      <c r="K6" s="127"/>
      <c r="L6" s="120"/>
      <c r="M6" s="127"/>
      <c r="N6" s="120"/>
      <c r="O6" s="127"/>
    </row>
    <row r="7" spans="1:15" ht="15" customHeight="1" x14ac:dyDescent="0.3">
      <c r="A7" s="208" t="s">
        <v>2</v>
      </c>
      <c r="B7" s="208"/>
      <c r="C7" s="138" t="s">
        <v>3</v>
      </c>
      <c r="D7" s="271"/>
      <c r="E7" s="120"/>
      <c r="F7" s="119"/>
      <c r="G7" s="120"/>
      <c r="H7" s="120"/>
      <c r="I7" s="119"/>
      <c r="J7" s="120"/>
      <c r="K7" s="127"/>
      <c r="L7" s="120"/>
      <c r="M7" s="127"/>
      <c r="N7" s="120"/>
      <c r="O7" s="127"/>
    </row>
    <row r="8" spans="1:15" ht="15" customHeight="1" x14ac:dyDescent="0.3">
      <c r="A8" s="208" t="s">
        <v>4</v>
      </c>
      <c r="B8" s="208"/>
      <c r="C8" s="138" t="s">
        <v>5</v>
      </c>
      <c r="D8" s="271"/>
      <c r="E8" s="120"/>
      <c r="F8" s="119"/>
      <c r="G8" s="120"/>
      <c r="H8" s="120"/>
      <c r="I8" s="119"/>
      <c r="J8" s="120"/>
      <c r="K8" s="127"/>
      <c r="L8" s="120"/>
      <c r="M8" s="127"/>
      <c r="N8" s="120"/>
      <c r="O8" s="127"/>
    </row>
    <row r="9" spans="1:15" ht="15" customHeight="1" x14ac:dyDescent="0.3">
      <c r="A9" s="208" t="s">
        <v>6</v>
      </c>
      <c r="B9" s="208"/>
      <c r="C9" s="138" t="s">
        <v>7</v>
      </c>
      <c r="D9" s="265"/>
      <c r="E9" s="120"/>
      <c r="F9" s="119"/>
      <c r="G9" s="120"/>
      <c r="H9" s="120"/>
      <c r="I9" s="119"/>
      <c r="J9" s="120"/>
      <c r="K9" s="127"/>
      <c r="L9" s="120"/>
      <c r="M9" s="127"/>
      <c r="N9" s="120"/>
      <c r="O9" s="127"/>
    </row>
    <row r="10" spans="1:15" ht="15" customHeight="1" x14ac:dyDescent="0.3">
      <c r="A10" s="208" t="s">
        <v>8</v>
      </c>
      <c r="B10" s="208"/>
      <c r="C10" s="209" t="s">
        <v>9</v>
      </c>
      <c r="D10" s="209"/>
      <c r="E10" s="209"/>
      <c r="F10" s="209"/>
      <c r="G10" s="209"/>
      <c r="H10" s="120"/>
      <c r="I10" s="119"/>
      <c r="J10" s="120"/>
      <c r="K10" s="127"/>
      <c r="L10" s="120"/>
      <c r="M10" s="127"/>
      <c r="N10" s="120"/>
      <c r="O10" s="127"/>
    </row>
    <row r="11" spans="1:15" ht="15" customHeight="1" x14ac:dyDescent="0.3">
      <c r="A11" s="208" t="s">
        <v>10</v>
      </c>
      <c r="B11" s="208"/>
      <c r="C11" s="139" t="s">
        <v>11</v>
      </c>
      <c r="D11" s="138"/>
      <c r="E11" s="120"/>
      <c r="F11" s="119"/>
      <c r="G11" s="120"/>
      <c r="H11" s="120"/>
      <c r="I11" s="119"/>
      <c r="J11" s="120"/>
      <c r="K11" s="127"/>
      <c r="L11" s="120"/>
      <c r="M11" s="127"/>
      <c r="N11" s="120"/>
      <c r="O11" s="127"/>
    </row>
    <row r="12" spans="1:15" ht="15" customHeight="1" x14ac:dyDescent="0.3">
      <c r="A12" s="208" t="s">
        <v>12</v>
      </c>
      <c r="B12" s="208"/>
      <c r="C12" s="139" t="s">
        <v>85</v>
      </c>
      <c r="D12" s="138"/>
      <c r="E12" s="120"/>
      <c r="F12" s="119"/>
      <c r="G12" s="120"/>
      <c r="H12" s="120"/>
      <c r="I12" s="119"/>
      <c r="J12" s="120"/>
      <c r="K12" s="127"/>
      <c r="L12" s="120"/>
      <c r="M12" s="127"/>
      <c r="N12" s="120"/>
      <c r="O12" s="127"/>
    </row>
    <row r="13" spans="1:15" x14ac:dyDescent="0.4">
      <c r="A13" s="266"/>
      <c r="B13" s="272"/>
      <c r="C13" s="266"/>
      <c r="D13" s="138"/>
      <c r="E13" s="120"/>
      <c r="F13" s="119"/>
      <c r="G13" s="120"/>
      <c r="H13" s="120"/>
      <c r="I13" s="119"/>
      <c r="J13" s="120"/>
      <c r="K13" s="127"/>
      <c r="L13" s="120"/>
      <c r="M13" s="127"/>
      <c r="N13" s="120"/>
      <c r="O13" s="127"/>
    </row>
    <row r="14" spans="1:15" ht="15" customHeight="1" x14ac:dyDescent="0.3">
      <c r="A14" s="212" t="s">
        <v>13</v>
      </c>
      <c r="B14" s="212"/>
      <c r="C14" s="140" t="s">
        <v>86</v>
      </c>
      <c r="D14" s="138"/>
      <c r="E14" s="120"/>
      <c r="F14" s="119"/>
      <c r="G14" s="120"/>
      <c r="H14" s="120"/>
      <c r="I14" s="119"/>
      <c r="J14" s="120"/>
      <c r="K14" s="127"/>
      <c r="L14" s="120"/>
      <c r="M14" s="127"/>
      <c r="N14" s="120"/>
      <c r="O14" s="127"/>
    </row>
    <row r="15" spans="1:15" ht="15.75" customHeight="1" x14ac:dyDescent="0.4">
      <c r="A15" s="141"/>
      <c r="B15" s="138"/>
      <c r="C15" s="260"/>
      <c r="D15" s="138"/>
      <c r="E15" s="120"/>
      <c r="F15" s="119"/>
      <c r="G15" s="120"/>
      <c r="H15" s="120"/>
      <c r="I15" s="119"/>
      <c r="J15" s="120"/>
      <c r="K15" s="127"/>
      <c r="L15" s="120"/>
      <c r="M15" s="127"/>
      <c r="N15" s="120"/>
      <c r="O15" s="127"/>
    </row>
    <row r="16" spans="1:15" ht="15.75" customHeight="1" x14ac:dyDescent="0.3">
      <c r="A16" s="142" t="s">
        <v>87</v>
      </c>
      <c r="B16" s="143" t="s">
        <v>88</v>
      </c>
      <c r="C16" s="144" t="s">
        <v>89</v>
      </c>
      <c r="D16" s="142" t="s">
        <v>90</v>
      </c>
      <c r="E16" s="145" t="s">
        <v>91</v>
      </c>
      <c r="G16" s="120"/>
      <c r="H16" s="128"/>
      <c r="I16" s="119"/>
      <c r="J16" s="120"/>
      <c r="K16" s="127"/>
      <c r="L16" s="128"/>
      <c r="M16" s="127"/>
      <c r="N16" s="128"/>
      <c r="O16" s="127"/>
    </row>
    <row r="17" spans="1:15" ht="18.75" x14ac:dyDescent="0.3">
      <c r="A17" s="146">
        <v>1</v>
      </c>
      <c r="B17" s="147">
        <v>31677.46</v>
      </c>
      <c r="C17" s="148">
        <v>30985.85</v>
      </c>
      <c r="D17" s="149">
        <f t="shared" ref="D17:D36" si="0">B17-C17</f>
        <v>691.61000000000058</v>
      </c>
      <c r="E17" s="150">
        <f>(D17-$D$39)/$D$39</f>
        <v>-7.2039831847232737E-3</v>
      </c>
      <c r="G17" s="120"/>
      <c r="H17" s="128"/>
      <c r="I17" s="119"/>
      <c r="J17" s="120"/>
      <c r="K17" s="127"/>
      <c r="L17" s="128"/>
      <c r="M17" s="127"/>
      <c r="N17" s="128"/>
      <c r="O17" s="127"/>
    </row>
    <row r="18" spans="1:15" ht="18.75" x14ac:dyDescent="0.3">
      <c r="A18" s="151">
        <v>2</v>
      </c>
      <c r="B18" s="152">
        <v>30006.53</v>
      </c>
      <c r="C18" s="153">
        <v>29320.22</v>
      </c>
      <c r="D18" s="154">
        <f t="shared" si="0"/>
        <v>686.30999999999767</v>
      </c>
      <c r="E18" s="150">
        <f>(D18-$D$39)/$D$39</f>
        <v>-1.4812055492995062E-2</v>
      </c>
      <c r="G18" s="120"/>
      <c r="H18" s="128"/>
      <c r="I18" s="119"/>
      <c r="J18" s="120"/>
      <c r="K18" s="127"/>
      <c r="L18" s="128"/>
      <c r="M18" s="127"/>
      <c r="N18" s="128"/>
      <c r="O18" s="127"/>
    </row>
    <row r="19" spans="1:15" ht="18.75" x14ac:dyDescent="0.3">
      <c r="A19" s="151">
        <v>3</v>
      </c>
      <c r="B19" s="152">
        <v>29879.16</v>
      </c>
      <c r="C19" s="153">
        <v>29163.81</v>
      </c>
      <c r="D19" s="154">
        <f t="shared" si="0"/>
        <v>715.34999999999854</v>
      </c>
      <c r="E19" s="150">
        <f>(D19-$D$39)/$D$39</f>
        <v>2.6874438814947967E-2</v>
      </c>
      <c r="G19" s="120"/>
      <c r="H19" s="128"/>
      <c r="I19" s="119"/>
      <c r="J19" s="120"/>
      <c r="K19" s="127"/>
      <c r="L19" s="128"/>
      <c r="M19" s="127"/>
      <c r="N19" s="128"/>
      <c r="O19" s="127"/>
    </row>
    <row r="20" spans="1:15" ht="18.75" x14ac:dyDescent="0.3">
      <c r="A20" s="151">
        <v>4</v>
      </c>
      <c r="B20" s="152">
        <v>30810.55</v>
      </c>
      <c r="C20" s="153">
        <v>30108.25</v>
      </c>
      <c r="D20" s="154">
        <f t="shared" si="0"/>
        <v>702.29999999999927</v>
      </c>
      <c r="E20" s="150">
        <f>(D20-$D$39)/$D$39</f>
        <v>8.141355112516499E-3</v>
      </c>
      <c r="G20" s="120"/>
      <c r="H20" s="128"/>
      <c r="I20" s="119"/>
      <c r="J20" s="120"/>
      <c r="K20" s="127"/>
      <c r="L20" s="128"/>
      <c r="M20" s="127"/>
      <c r="N20" s="128"/>
      <c r="O20" s="127"/>
    </row>
    <row r="21" spans="1:15" ht="18.75" x14ac:dyDescent="0.3">
      <c r="A21" s="151">
        <v>5</v>
      </c>
      <c r="B21" s="152">
        <v>31181.29</v>
      </c>
      <c r="C21" s="153">
        <v>30489.13</v>
      </c>
      <c r="D21" s="154">
        <f t="shared" si="0"/>
        <v>692.15999999999985</v>
      </c>
      <c r="E21" s="150">
        <f>(D21-$D$39)/$D$39</f>
        <v>-6.4144662470739062E-3</v>
      </c>
      <c r="G21" s="120"/>
      <c r="H21" s="128"/>
      <c r="I21" s="119"/>
      <c r="J21" s="120"/>
      <c r="K21" s="127"/>
      <c r="L21" s="128"/>
      <c r="M21" s="127"/>
      <c r="N21" s="128"/>
      <c r="O21" s="127"/>
    </row>
    <row r="22" spans="1:15" ht="18.75" x14ac:dyDescent="0.3">
      <c r="A22" s="151">
        <v>6</v>
      </c>
      <c r="B22" s="152">
        <v>30440.29</v>
      </c>
      <c r="C22" s="153">
        <v>29757.62</v>
      </c>
      <c r="D22" s="154">
        <f t="shared" si="0"/>
        <v>682.67000000000189</v>
      </c>
      <c r="E22" s="150">
        <f>(D22-$D$39)/$D$39</f>
        <v>-2.0037222134893552E-2</v>
      </c>
      <c r="G22" s="120"/>
      <c r="H22" s="128"/>
      <c r="I22" s="119"/>
      <c r="J22" s="120"/>
      <c r="K22" s="127"/>
      <c r="L22" s="128"/>
      <c r="M22" s="127"/>
      <c r="N22" s="128"/>
      <c r="O22" s="127"/>
    </row>
    <row r="23" spans="1:15" ht="18.75" x14ac:dyDescent="0.3">
      <c r="A23" s="151">
        <v>7</v>
      </c>
      <c r="B23" s="152">
        <v>30094.71</v>
      </c>
      <c r="C23" s="153">
        <v>29411.98</v>
      </c>
      <c r="D23" s="154">
        <f t="shared" si="0"/>
        <v>682.72999999999956</v>
      </c>
      <c r="E23" s="150">
        <f>(D23-$D$39)/$D$39</f>
        <v>-1.9951093014425939E-2</v>
      </c>
      <c r="G23" s="120"/>
      <c r="H23" s="128"/>
      <c r="I23" s="119"/>
      <c r="J23" s="120"/>
      <c r="K23" s="127"/>
      <c r="L23" s="128"/>
      <c r="M23" s="127"/>
      <c r="N23" s="128"/>
      <c r="O23" s="127"/>
    </row>
    <row r="24" spans="1:15" ht="18.75" x14ac:dyDescent="0.3">
      <c r="A24" s="151">
        <v>8</v>
      </c>
      <c r="B24" s="152">
        <v>30416.09</v>
      </c>
      <c r="C24" s="153">
        <v>29719.41</v>
      </c>
      <c r="D24" s="154">
        <f t="shared" si="0"/>
        <v>696.68000000000029</v>
      </c>
      <c r="E24" s="150">
        <f>(D24-$D$39)/$D$39</f>
        <v>7.3927495071928425E-5</v>
      </c>
      <c r="G24" s="120"/>
      <c r="H24" s="128"/>
      <c r="I24" s="119"/>
      <c r="J24" s="120"/>
      <c r="K24" s="127"/>
      <c r="L24" s="128"/>
      <c r="M24" s="127"/>
      <c r="N24" s="128"/>
      <c r="O24" s="127"/>
    </row>
    <row r="25" spans="1:15" ht="18.75" x14ac:dyDescent="0.3">
      <c r="A25" s="151">
        <v>9</v>
      </c>
      <c r="B25" s="152">
        <v>29836.04</v>
      </c>
      <c r="C25" s="153">
        <v>29143.85</v>
      </c>
      <c r="D25" s="154">
        <f t="shared" si="0"/>
        <v>692.19000000000233</v>
      </c>
      <c r="E25" s="150">
        <f>(D25-$D$39)/$D$39</f>
        <v>-6.3714016868348777E-3</v>
      </c>
      <c r="G25" s="120"/>
      <c r="H25" s="128"/>
      <c r="I25" s="119"/>
      <c r="J25" s="120"/>
      <c r="K25" s="127"/>
      <c r="L25" s="128"/>
      <c r="M25" s="127"/>
      <c r="N25" s="128"/>
      <c r="O25" s="127"/>
    </row>
    <row r="26" spans="1:15" ht="18.75" x14ac:dyDescent="0.3">
      <c r="A26" s="151">
        <v>10</v>
      </c>
      <c r="B26" s="155">
        <v>30766.58</v>
      </c>
      <c r="C26" s="153">
        <v>30070.9</v>
      </c>
      <c r="D26" s="154">
        <f t="shared" si="0"/>
        <v>695.68000000000029</v>
      </c>
      <c r="E26" s="150">
        <f>(D26-$D$39)/$D$39</f>
        <v>-1.3615578461106397E-3</v>
      </c>
      <c r="G26" s="120"/>
      <c r="H26" s="128"/>
      <c r="I26" s="119"/>
      <c r="J26" s="120"/>
      <c r="K26" s="127"/>
      <c r="L26" s="128"/>
      <c r="M26" s="127"/>
      <c r="N26" s="128"/>
      <c r="O26" s="127"/>
    </row>
    <row r="27" spans="1:15" ht="18.75" x14ac:dyDescent="0.3">
      <c r="A27" s="151">
        <v>11</v>
      </c>
      <c r="B27" s="155">
        <v>30341.77</v>
      </c>
      <c r="C27" s="153">
        <v>29648.7</v>
      </c>
      <c r="D27" s="154">
        <f t="shared" si="0"/>
        <v>693.06999999999971</v>
      </c>
      <c r="E27" s="150">
        <f>(D27-$D$39)/$D$39</f>
        <v>-5.1081745865979777E-3</v>
      </c>
      <c r="G27" s="121"/>
      <c r="H27" s="121"/>
      <c r="I27" s="121"/>
      <c r="J27" s="121"/>
      <c r="K27" s="127"/>
      <c r="L27" s="121"/>
      <c r="M27" s="122"/>
      <c r="N27" s="121"/>
      <c r="O27" s="122"/>
    </row>
    <row r="28" spans="1:15" ht="18.75" x14ac:dyDescent="0.3">
      <c r="A28" s="151">
        <v>12</v>
      </c>
      <c r="B28" s="155">
        <v>31284.68</v>
      </c>
      <c r="C28" s="153">
        <v>30594.2</v>
      </c>
      <c r="D28" s="154">
        <f t="shared" si="0"/>
        <v>690.47999999999956</v>
      </c>
      <c r="E28" s="150">
        <f t="shared" ref="E28" si="1">(D28-$D$39)/$D$39</f>
        <v>-8.8260816202610382E-3</v>
      </c>
      <c r="G28" s="121"/>
      <c r="H28" s="121"/>
      <c r="I28" s="121"/>
      <c r="J28" s="121"/>
      <c r="K28" s="127"/>
      <c r="L28" s="121"/>
      <c r="M28" s="121"/>
      <c r="N28" s="121"/>
      <c r="O28" s="121"/>
    </row>
    <row r="29" spans="1:15" ht="18.75" x14ac:dyDescent="0.3">
      <c r="A29" s="151">
        <v>13</v>
      </c>
      <c r="B29" s="155">
        <v>30100.29</v>
      </c>
      <c r="C29" s="153">
        <v>29396.49</v>
      </c>
      <c r="D29" s="154">
        <f t="shared" si="0"/>
        <v>703.79999999999927</v>
      </c>
      <c r="E29" s="150">
        <f>(D29-$D$39)/$D$39</f>
        <v>1.029458312429035E-2</v>
      </c>
      <c r="G29" s="123"/>
      <c r="H29" s="123"/>
      <c r="I29" s="123"/>
      <c r="J29" s="123"/>
      <c r="K29" s="129"/>
      <c r="L29" s="123"/>
      <c r="M29" s="123"/>
      <c r="N29" s="124"/>
      <c r="O29" s="123"/>
    </row>
    <row r="30" spans="1:15" ht="18.75" x14ac:dyDescent="0.3">
      <c r="A30" s="151">
        <v>14</v>
      </c>
      <c r="B30" s="155">
        <v>29150.69</v>
      </c>
      <c r="C30" s="153">
        <v>28435.91</v>
      </c>
      <c r="D30" s="154">
        <f t="shared" si="0"/>
        <v>714.77999999999884</v>
      </c>
      <c r="E30" s="150">
        <f>(D30-$D$39)/$D$39</f>
        <v>2.6056212170474321E-2</v>
      </c>
      <c r="G30" s="125"/>
      <c r="H30" s="130"/>
      <c r="I30" s="130"/>
      <c r="J30" s="125"/>
      <c r="K30" s="131"/>
      <c r="L30" s="126"/>
      <c r="M30" s="130"/>
      <c r="N30" s="126"/>
      <c r="O30" s="130"/>
    </row>
    <row r="31" spans="1:15" ht="18.75" x14ac:dyDescent="0.3">
      <c r="A31" s="151">
        <v>15</v>
      </c>
      <c r="B31" s="155">
        <v>30644.41</v>
      </c>
      <c r="C31" s="153">
        <v>29950.86</v>
      </c>
      <c r="D31" s="154">
        <f t="shared" si="0"/>
        <v>693.54999999999927</v>
      </c>
      <c r="E31" s="150">
        <f>(D31-$D$39)/$D$39</f>
        <v>-4.4191416228309714E-3</v>
      </c>
      <c r="G31" s="125"/>
      <c r="J31" s="125"/>
      <c r="K31" s="131"/>
      <c r="L31" s="126"/>
      <c r="N31" s="126"/>
    </row>
    <row r="32" spans="1:15" ht="18.75" x14ac:dyDescent="0.3">
      <c r="A32" s="151">
        <v>16</v>
      </c>
      <c r="B32" s="155">
        <v>30501.16</v>
      </c>
      <c r="C32" s="153">
        <v>29803.64</v>
      </c>
      <c r="D32" s="154">
        <f t="shared" si="0"/>
        <v>697.52000000000044</v>
      </c>
      <c r="E32" s="150">
        <f>(D32-$D$39)/$D$39</f>
        <v>1.2797351816654944E-3</v>
      </c>
      <c r="G32" s="132"/>
      <c r="H32" s="132"/>
    </row>
    <row r="33" spans="1:7" ht="18.75" x14ac:dyDescent="0.3">
      <c r="A33" s="151">
        <v>17</v>
      </c>
      <c r="B33" s="155">
        <v>29521.35</v>
      </c>
      <c r="C33" s="153">
        <v>28809.49</v>
      </c>
      <c r="D33" s="154">
        <f t="shared" si="0"/>
        <v>711.85999999999694</v>
      </c>
      <c r="E33" s="150">
        <f>(D33-$D$39)/$D$39</f>
        <v>2.1864594974218506E-2</v>
      </c>
    </row>
    <row r="34" spans="1:7" ht="18.75" x14ac:dyDescent="0.3">
      <c r="A34" s="151">
        <v>18</v>
      </c>
      <c r="B34" s="155">
        <v>30441.68</v>
      </c>
      <c r="C34" s="153">
        <v>29742.29</v>
      </c>
      <c r="D34" s="154">
        <f t="shared" si="0"/>
        <v>699.38999999999942</v>
      </c>
      <c r="E34" s="150">
        <f>(D34-$D$39)/$D$39</f>
        <v>3.9640927696754343E-3</v>
      </c>
    </row>
    <row r="35" spans="1:7" ht="18.75" x14ac:dyDescent="0.3">
      <c r="A35" s="151">
        <v>19</v>
      </c>
      <c r="B35" s="155">
        <v>30380.09</v>
      </c>
      <c r="C35" s="153">
        <v>29692.68</v>
      </c>
      <c r="D35" s="154">
        <f t="shared" si="0"/>
        <v>687.40999999999985</v>
      </c>
      <c r="E35" s="150">
        <f>(D35-$D$39)/$D$39</f>
        <v>-1.3233021617691104E-2</v>
      </c>
    </row>
    <row r="36" spans="1:7" ht="14.25" customHeight="1" x14ac:dyDescent="0.3">
      <c r="A36" s="156">
        <v>20</v>
      </c>
      <c r="B36" s="157">
        <v>29106.01</v>
      </c>
      <c r="C36" s="158">
        <v>28402.98</v>
      </c>
      <c r="D36" s="159">
        <f t="shared" si="0"/>
        <v>703.02999999999884</v>
      </c>
      <c r="E36" s="160">
        <f>(D36-$D$39)/$D$39</f>
        <v>9.1892594115791475E-3</v>
      </c>
    </row>
    <row r="37" spans="1:7" ht="14.25" customHeight="1" x14ac:dyDescent="0.4">
      <c r="A37" s="260"/>
      <c r="B37" s="138"/>
      <c r="C37" s="260"/>
      <c r="D37" s="127"/>
      <c r="E37" s="260"/>
      <c r="G37" s="120"/>
    </row>
    <row r="38" spans="1:7" x14ac:dyDescent="0.4">
      <c r="A38" s="161" t="s">
        <v>92</v>
      </c>
      <c r="B38" s="162">
        <f>SUM(B17:B36)</f>
        <v>606580.82999999996</v>
      </c>
      <c r="C38" s="163">
        <f>SUM(C17:C36)</f>
        <v>592648.26</v>
      </c>
      <c r="D38" s="164">
        <f>SUM(D17:D36)</f>
        <v>13932.569999999992</v>
      </c>
      <c r="E38" s="260"/>
    </row>
    <row r="39" spans="1:7" ht="15.75" customHeight="1" x14ac:dyDescent="0.4">
      <c r="A39" s="165" t="s">
        <v>93</v>
      </c>
      <c r="B39" s="166">
        <f>AVERAGE(B17:B36)</f>
        <v>30329.041499999999</v>
      </c>
      <c r="C39" s="167">
        <f>AVERAGE(C17:C36)</f>
        <v>29632.413</v>
      </c>
      <c r="D39" s="168">
        <f>AVERAGE(D17:D36)</f>
        <v>696.62849999999958</v>
      </c>
      <c r="E39" s="260"/>
    </row>
    <row r="40" spans="1:7" x14ac:dyDescent="0.4">
      <c r="A40" s="261"/>
      <c r="B40" s="169"/>
      <c r="C40" s="169"/>
      <c r="D40" s="138"/>
      <c r="E40" s="260"/>
    </row>
    <row r="41" spans="1:7" ht="14.25" customHeight="1" x14ac:dyDescent="0.4">
      <c r="A41" s="261"/>
      <c r="B41" s="133"/>
      <c r="C41" s="133"/>
      <c r="D41" s="138"/>
      <c r="E41" s="260"/>
    </row>
    <row r="42" spans="1:7" ht="30.75" customHeight="1" x14ac:dyDescent="0.4">
      <c r="A42" s="260"/>
      <c r="B42" s="170" t="s">
        <v>93</v>
      </c>
      <c r="C42" s="171" t="s">
        <v>94</v>
      </c>
      <c r="E42" s="260"/>
    </row>
    <row r="43" spans="1:7" ht="15.75" customHeight="1" x14ac:dyDescent="0.4">
      <c r="A43" s="260"/>
      <c r="B43" s="213">
        <f>D39</f>
        <v>696.62849999999958</v>
      </c>
      <c r="C43" s="172">
        <f>-(IF(D39&gt;300, 7.5%, 10%))</f>
        <v>-7.4999999999999997E-2</v>
      </c>
      <c r="D43" s="173">
        <f>IF(D39&lt;300, D39*0.9, D39*0.925)</f>
        <v>644.38136249999968</v>
      </c>
      <c r="E43" s="260"/>
    </row>
    <row r="44" spans="1:7" ht="15.75" customHeight="1" x14ac:dyDescent="0.4">
      <c r="A44" s="260"/>
      <c r="B44" s="214"/>
      <c r="C44" s="174">
        <f>+(IF(D39&gt;300, 7.5%, 10%))</f>
        <v>7.4999999999999997E-2</v>
      </c>
      <c r="D44" s="173">
        <f>IF(D39&lt;300, D39*1.1, D39*1.075)</f>
        <v>748.87563749999947</v>
      </c>
      <c r="E44" s="260"/>
    </row>
    <row r="45" spans="1:7" ht="14.25" customHeight="1" x14ac:dyDescent="0.4">
      <c r="A45" s="262"/>
      <c r="C45" s="260"/>
      <c r="D45" s="175"/>
      <c r="E45" s="260"/>
    </row>
    <row r="46" spans="1:7" ht="15" customHeight="1" x14ac:dyDescent="0.4">
      <c r="A46" s="260"/>
      <c r="B46" s="215" t="s">
        <v>79</v>
      </c>
      <c r="C46" s="215"/>
      <c r="D46" s="138"/>
      <c r="E46" s="176" t="s">
        <v>80</v>
      </c>
      <c r="F46" s="177"/>
      <c r="G46" s="176" t="s">
        <v>81</v>
      </c>
    </row>
    <row r="47" spans="1:7" ht="15" customHeight="1" x14ac:dyDescent="0.3">
      <c r="A47" s="178" t="s">
        <v>82</v>
      </c>
      <c r="B47" s="179"/>
      <c r="C47" s="179"/>
      <c r="D47" s="138"/>
      <c r="E47" s="179"/>
      <c r="F47" s="133"/>
      <c r="G47" s="180"/>
    </row>
    <row r="48" spans="1:7" ht="15" customHeight="1" x14ac:dyDescent="0.3">
      <c r="A48" s="178" t="s">
        <v>83</v>
      </c>
      <c r="B48" s="263"/>
      <c r="C48" s="263"/>
      <c r="D48" s="138"/>
      <c r="E48" s="263"/>
      <c r="F48" s="133"/>
      <c r="G48" s="264"/>
    </row>
    <row r="49" spans="1:16" s="270" customFormat="1" x14ac:dyDescent="0.4">
      <c r="A49" s="266"/>
      <c r="B49" s="267"/>
      <c r="C49" s="266"/>
      <c r="D49" s="268"/>
      <c r="E49" s="266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</row>
    <row r="50" spans="1:16" s="270" customFormat="1" x14ac:dyDescent="0.4">
      <c r="A50" s="266"/>
      <c r="B50" s="267"/>
      <c r="C50" s="266"/>
      <c r="D50" s="268"/>
      <c r="E50" s="266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</row>
    <row r="51" spans="1:16" s="270" customFormat="1" x14ac:dyDescent="0.4">
      <c r="A51" s="266"/>
      <c r="B51" s="267"/>
      <c r="C51" s="266"/>
      <c r="D51" s="268"/>
      <c r="E51" s="266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</row>
    <row r="52" spans="1:16" s="270" customFormat="1" x14ac:dyDescent="0.4">
      <c r="A52" s="266"/>
      <c r="B52" s="267"/>
      <c r="C52" s="266"/>
      <c r="D52" s="268"/>
      <c r="E52" s="266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</row>
    <row r="53" spans="1:16" s="270" customFormat="1" x14ac:dyDescent="0.4">
      <c r="A53" s="266"/>
      <c r="B53" s="267"/>
      <c r="C53" s="266"/>
      <c r="D53" s="268"/>
      <c r="E53" s="266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</row>
    <row r="54" spans="1:16" s="270" customFormat="1" x14ac:dyDescent="0.4">
      <c r="A54" s="266"/>
      <c r="B54" s="267"/>
      <c r="C54" s="266"/>
      <c r="D54" s="268"/>
      <c r="E54" s="266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</row>
    <row r="55" spans="1:16" s="270" customFormat="1" x14ac:dyDescent="0.4">
      <c r="A55" s="266"/>
      <c r="B55" s="267"/>
      <c r="C55" s="266"/>
      <c r="D55" s="268"/>
      <c r="E55" s="266"/>
      <c r="F55" s="269"/>
      <c r="G55" s="269"/>
      <c r="H55" s="269"/>
      <c r="I55" s="269"/>
      <c r="J55" s="269"/>
      <c r="K55" s="269"/>
      <c r="L55" s="269"/>
      <c r="M55" s="269"/>
      <c r="N55" s="269"/>
      <c r="O55" s="269"/>
      <c r="P55" s="269"/>
    </row>
    <row r="56" spans="1:16" s="270" customFormat="1" x14ac:dyDescent="0.4">
      <c r="A56" s="266"/>
      <c r="B56" s="267"/>
      <c r="C56" s="266"/>
      <c r="D56" s="268"/>
      <c r="E56" s="266"/>
      <c r="F56" s="269"/>
      <c r="G56" s="269"/>
      <c r="H56" s="269"/>
      <c r="I56" s="269"/>
      <c r="J56" s="269"/>
      <c r="K56" s="269"/>
      <c r="L56" s="269"/>
      <c r="M56" s="269"/>
      <c r="N56" s="269"/>
      <c r="O56" s="269"/>
      <c r="P56" s="269"/>
    </row>
    <row r="57" spans="1:16" s="270" customFormat="1" x14ac:dyDescent="0.4">
      <c r="A57" s="266"/>
      <c r="B57" s="267"/>
      <c r="C57" s="266"/>
      <c r="D57" s="268"/>
      <c r="E57" s="266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269"/>
    </row>
    <row r="58" spans="1:16" s="270" customFormat="1" x14ac:dyDescent="0.4">
      <c r="A58" s="266"/>
      <c r="B58" s="267"/>
      <c r="C58" s="266"/>
      <c r="D58" s="268"/>
      <c r="E58" s="266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269"/>
    </row>
    <row r="59" spans="1:16" s="270" customFormat="1" x14ac:dyDescent="0.4">
      <c r="A59" s="266"/>
      <c r="B59" s="267"/>
      <c r="C59" s="266"/>
      <c r="D59" s="268"/>
      <c r="E59" s="266"/>
      <c r="F59" s="269"/>
      <c r="G59" s="269"/>
      <c r="H59" s="269"/>
      <c r="I59" s="269"/>
      <c r="J59" s="269"/>
      <c r="K59" s="269"/>
      <c r="L59" s="269"/>
      <c r="M59" s="269"/>
      <c r="N59" s="269"/>
      <c r="O59" s="269"/>
      <c r="P59" s="269"/>
    </row>
    <row r="60" spans="1:16" s="270" customFormat="1" x14ac:dyDescent="0.4">
      <c r="A60" s="266"/>
      <c r="B60" s="267"/>
      <c r="C60" s="266"/>
      <c r="D60" s="268"/>
      <c r="E60" s="266"/>
      <c r="F60" s="269"/>
      <c r="G60" s="269"/>
      <c r="H60" s="269"/>
      <c r="I60" s="269"/>
      <c r="J60" s="269"/>
      <c r="K60" s="269"/>
      <c r="L60" s="269"/>
      <c r="M60" s="269"/>
      <c r="N60" s="269"/>
      <c r="O60" s="269"/>
      <c r="P60" s="269"/>
    </row>
    <row r="61" spans="1:16" s="270" customFormat="1" x14ac:dyDescent="0.4">
      <c r="A61" s="266"/>
      <c r="B61" s="267"/>
      <c r="C61" s="266"/>
      <c r="D61" s="268"/>
      <c r="E61" s="266"/>
      <c r="F61" s="269"/>
      <c r="G61" s="269"/>
      <c r="H61" s="269"/>
      <c r="I61" s="269"/>
      <c r="J61" s="269"/>
      <c r="K61" s="269"/>
      <c r="L61" s="269"/>
      <c r="M61" s="269"/>
      <c r="N61" s="269"/>
      <c r="O61" s="269"/>
      <c r="P61" s="269"/>
    </row>
    <row r="62" spans="1:16" ht="27" thickBot="1" x14ac:dyDescent="0.45">
      <c r="D62" s="265"/>
    </row>
  </sheetData>
  <sheetProtection formatCells="0" formatColumns="0" formatRows="0" insertColumns="0" insertRows="0" insertHyperlinks="0" deleteColumns="0" deleteRows="0" sort="0" autoFilter="0" pivotTables="0"/>
  <mergeCells count="12">
    <mergeCell ref="A11:B11"/>
    <mergeCell ref="A12:B12"/>
    <mergeCell ref="A14:B14"/>
    <mergeCell ref="B43:B44"/>
    <mergeCell ref="B46:C46"/>
    <mergeCell ref="A10:B10"/>
    <mergeCell ref="C10:G10"/>
    <mergeCell ref="A4:G4"/>
    <mergeCell ref="A6:G6"/>
    <mergeCell ref="A7:B7"/>
    <mergeCell ref="A8:B8"/>
    <mergeCell ref="A9:B9"/>
  </mergeCells>
  <conditionalFormatting sqref="E17">
    <cfRule type="cellIs" dxfId="21" priority="1" operator="notBetween">
      <formula>IF(+$D$39&lt;300, -10.5%, -7.5%)</formula>
      <formula>IF(+$D$39&lt;300, 10.5%, 7.5%)</formula>
    </cfRule>
  </conditionalFormatting>
  <conditionalFormatting sqref="E18">
    <cfRule type="cellIs" dxfId="20" priority="2" operator="notBetween">
      <formula>IF(+$D$39&lt;300, -10.5%, -7.5%)</formula>
      <formula>IF(+$D$39&lt;300, 10.5%, 7.5%)</formula>
    </cfRule>
  </conditionalFormatting>
  <conditionalFormatting sqref="E19">
    <cfRule type="cellIs" dxfId="19" priority="3" operator="notBetween">
      <formula>IF(+$D$39&lt;300, -10.5%, -7.5%)</formula>
      <formula>IF(+$D$39&lt;300, 10.5%, 7.5%)</formula>
    </cfRule>
  </conditionalFormatting>
  <conditionalFormatting sqref="E20">
    <cfRule type="cellIs" dxfId="18" priority="4" operator="notBetween">
      <formula>IF(+$D$39&lt;300, -10.5%, -7.5%)</formula>
      <formula>IF(+$D$39&lt;300, 10.5%, 7.5%)</formula>
    </cfRule>
  </conditionalFormatting>
  <conditionalFormatting sqref="E21">
    <cfRule type="cellIs" dxfId="17" priority="5" operator="notBetween">
      <formula>IF(+$D$39&lt;300, -10.5%, -7.5%)</formula>
      <formula>IF(+$D$39&lt;300, 10.5%, 7.5%)</formula>
    </cfRule>
  </conditionalFormatting>
  <conditionalFormatting sqref="E22">
    <cfRule type="cellIs" dxfId="16" priority="6" operator="notBetween">
      <formula>IF(+$D$39&lt;300, -10.5%, -7.5%)</formula>
      <formula>IF(+$D$39&lt;300, 10.5%, 7.5%)</formula>
    </cfRule>
  </conditionalFormatting>
  <conditionalFormatting sqref="E23">
    <cfRule type="cellIs" dxfId="15" priority="7" operator="notBetween">
      <formula>IF(+$D$39&lt;300, -10.5%, -7.5%)</formula>
      <formula>IF(+$D$39&lt;300, 10.5%, 7.5%)</formula>
    </cfRule>
  </conditionalFormatting>
  <conditionalFormatting sqref="E24">
    <cfRule type="cellIs" dxfId="14" priority="8" operator="notBetween">
      <formula>IF(+$D$39&lt;300, -10.5%, -7.5%)</formula>
      <formula>IF(+$D$39&lt;300, 10.5%, 7.5%)</formula>
    </cfRule>
  </conditionalFormatting>
  <conditionalFormatting sqref="E25">
    <cfRule type="cellIs" dxfId="13" priority="9" operator="notBetween">
      <formula>IF(+$D$39&lt;300, -10.5%, -7.5%)</formula>
      <formula>IF(+$D$39&lt;300, 10.5%, 7.5%)</formula>
    </cfRule>
  </conditionalFormatting>
  <conditionalFormatting sqref="E26">
    <cfRule type="cellIs" dxfId="12" priority="10" operator="notBetween">
      <formula>IF(+$D$39&lt;300, -10.5%, -7.5%)</formula>
      <formula>IF(+$D$39&lt;300, 10.5%, 7.5%)</formula>
    </cfRule>
  </conditionalFormatting>
  <conditionalFormatting sqref="E27">
    <cfRule type="cellIs" dxfId="11" priority="11" operator="notBetween">
      <formula>IF(+$D$39&lt;300, -10.5%, -7.5%)</formula>
      <formula>IF(+$D$39&lt;300, 10.5%, 7.5%)</formula>
    </cfRule>
  </conditionalFormatting>
  <conditionalFormatting sqref="E28">
    <cfRule type="cellIs" dxfId="10" priority="12" operator="notBetween">
      <formula>IF(+$D$39&lt;300, -10.5%, -7.5%)</formula>
      <formula>IF(+$D$39&lt;300, 10.5%, 7.5%)</formula>
    </cfRule>
  </conditionalFormatting>
  <conditionalFormatting sqref="E29">
    <cfRule type="cellIs" dxfId="9" priority="13" operator="notBetween">
      <formula>IF(+$D$39&lt;300, -10.5%, -7.5%)</formula>
      <formula>IF(+$D$39&lt;300, 10.5%, 7.5%)</formula>
    </cfRule>
  </conditionalFormatting>
  <conditionalFormatting sqref="E30">
    <cfRule type="cellIs" dxfId="8" priority="14" operator="notBetween">
      <formula>IF(+$D$39&lt;300, -10.5%, -7.5%)</formula>
      <formula>IF(+$D$39&lt;300, 10.5%, 7.5%)</formula>
    </cfRule>
  </conditionalFormatting>
  <conditionalFormatting sqref="E31">
    <cfRule type="cellIs" dxfId="7" priority="15" operator="notBetween">
      <formula>IF(+$D$39&lt;300, -10.5%, -7.5%)</formula>
      <formula>IF(+$D$39&lt;300, 10.5%, 7.5%)</formula>
    </cfRule>
  </conditionalFormatting>
  <conditionalFormatting sqref="E32">
    <cfRule type="cellIs" dxfId="6" priority="16" operator="notBetween">
      <formula>IF(+$D$39&lt;300, -10.5%, -7.5%)</formula>
      <formula>IF(+$D$39&lt;300, 10.5%, 7.5%)</formula>
    </cfRule>
  </conditionalFormatting>
  <conditionalFormatting sqref="E33">
    <cfRule type="cellIs" dxfId="5" priority="17" operator="notBetween">
      <formula>IF(+$D$39&lt;300, -10.5%, -7.5%)</formula>
      <formula>IF(+$D$39&lt;300, 10.5%, 7.5%)</formula>
    </cfRule>
  </conditionalFormatting>
  <conditionalFormatting sqref="E34">
    <cfRule type="cellIs" dxfId="4" priority="18" operator="notBetween">
      <formula>IF(+$D$39&lt;300, -10.5%, -7.5%)</formula>
      <formula>IF(+$D$39&lt;300, 10.5%, 7.5%)</formula>
    </cfRule>
  </conditionalFormatting>
  <conditionalFormatting sqref="E35">
    <cfRule type="cellIs" dxfId="3" priority="19" operator="notBetween">
      <formula>IF(+$D$39&lt;300, -10.5%, -7.5%)</formula>
      <formula>IF(+$D$39&lt;300, 10.5%, 7.5%)</formula>
    </cfRule>
  </conditionalFormatting>
  <conditionalFormatting sqref="E36">
    <cfRule type="cellIs" dxfId="2" priority="20" operator="notBetween">
      <formula>IF(+$D$39&lt;300, -10.5%, -7.5%)</formula>
      <formula>IF(+$D$39&lt;300, 10.5%, 7.5%)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topLeftCell="A57" zoomScale="73" zoomScaleNormal="73" workbookViewId="0">
      <selection activeCell="F56" sqref="F56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ht="18.75" customHeight="1" x14ac:dyDescent="0.3">
      <c r="A1" s="1"/>
      <c r="B1" s="1"/>
      <c r="C1" s="1"/>
      <c r="D1" s="1"/>
      <c r="E1" s="1"/>
      <c r="F1" s="1"/>
      <c r="G1" s="1"/>
      <c r="H1" s="1"/>
    </row>
    <row r="2" spans="1:8" ht="18.75" customHeight="1" x14ac:dyDescent="0.3">
      <c r="A2" s="1"/>
      <c r="B2" s="1"/>
      <c r="C2" s="1"/>
      <c r="D2" s="1"/>
      <c r="E2" s="1"/>
      <c r="F2" s="1"/>
      <c r="G2" s="1"/>
      <c r="H2" s="1"/>
    </row>
    <row r="3" spans="1:8" ht="18.75" customHeight="1" x14ac:dyDescent="0.3">
      <c r="A3" s="1"/>
      <c r="B3" s="1"/>
      <c r="C3" s="1"/>
      <c r="D3" s="1"/>
      <c r="E3" s="1"/>
      <c r="F3" s="1"/>
      <c r="G3" s="1"/>
      <c r="H3" s="1"/>
    </row>
    <row r="4" spans="1:8" ht="18.75" customHeight="1" x14ac:dyDescent="0.3">
      <c r="A4" s="1"/>
      <c r="B4" s="1"/>
      <c r="C4" s="1"/>
      <c r="D4" s="1"/>
      <c r="E4" s="1"/>
      <c r="F4" s="1"/>
      <c r="G4" s="1"/>
      <c r="H4" s="1"/>
    </row>
    <row r="5" spans="1:8" ht="18.75" customHeight="1" x14ac:dyDescent="0.3">
      <c r="A5" s="1"/>
      <c r="B5" s="1"/>
      <c r="C5" s="1"/>
      <c r="D5" s="1"/>
      <c r="E5" s="1"/>
      <c r="F5" s="1"/>
      <c r="G5" s="1"/>
      <c r="H5" s="1"/>
    </row>
    <row r="6" spans="1:8" ht="18.75" customHeight="1" x14ac:dyDescent="0.3">
      <c r="A6" s="1"/>
      <c r="B6" s="1"/>
      <c r="C6" s="1"/>
      <c r="D6" s="1"/>
      <c r="E6" s="1"/>
      <c r="F6" s="1"/>
      <c r="G6" s="1"/>
      <c r="H6" s="1"/>
    </row>
    <row r="7" spans="1:8" ht="18.75" customHeight="1" x14ac:dyDescent="0.3">
      <c r="A7" s="1"/>
      <c r="B7" s="1"/>
      <c r="C7" s="1"/>
      <c r="D7" s="1"/>
      <c r="E7" s="1"/>
      <c r="F7" s="1"/>
      <c r="G7" s="1"/>
      <c r="H7" s="1"/>
    </row>
    <row r="8" spans="1:8" ht="18.75" customHeight="1" x14ac:dyDescent="0.3">
      <c r="A8" s="1"/>
      <c r="B8" s="1"/>
      <c r="C8" s="1"/>
      <c r="D8" s="1"/>
      <c r="E8" s="1"/>
      <c r="F8" s="1"/>
      <c r="G8" s="1"/>
      <c r="H8" s="1"/>
    </row>
    <row r="9" spans="1:8" ht="18.75" customHeight="1" x14ac:dyDescent="0.3">
      <c r="A9" s="1"/>
      <c r="B9" s="1"/>
      <c r="C9" s="1"/>
      <c r="D9" s="1"/>
      <c r="E9" s="1"/>
      <c r="F9" s="1"/>
      <c r="G9" s="1"/>
      <c r="H9" s="1"/>
    </row>
    <row r="10" spans="1:8" ht="18.75" customHeight="1" x14ac:dyDescent="0.3">
      <c r="A10" s="1"/>
      <c r="B10" s="1"/>
      <c r="C10" s="1"/>
      <c r="D10" s="1"/>
      <c r="E10" s="1"/>
      <c r="F10" s="1"/>
      <c r="G10" s="1"/>
      <c r="H10" s="1"/>
    </row>
    <row r="11" spans="1:8" ht="18.7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ht="18.75" customHeight="1" x14ac:dyDescent="0.3">
      <c r="A12" s="1"/>
      <c r="B12" s="1"/>
      <c r="C12" s="1"/>
      <c r="D12" s="1"/>
      <c r="E12" s="1"/>
      <c r="F12" s="1"/>
      <c r="G12" s="1"/>
      <c r="H12" s="1"/>
    </row>
    <row r="13" spans="1:8" ht="18.75" customHeight="1" x14ac:dyDescent="0.3">
      <c r="A13" s="1"/>
      <c r="B13" s="1"/>
      <c r="C13" s="1"/>
      <c r="D13" s="1"/>
      <c r="E13" s="1"/>
      <c r="F13" s="1"/>
      <c r="G13" s="1"/>
      <c r="H13" s="1"/>
    </row>
    <row r="14" spans="1:8" ht="18.75" customHeight="1" x14ac:dyDescent="0.3">
      <c r="A14" s="1"/>
      <c r="B14" s="1"/>
      <c r="C14" s="1"/>
      <c r="D14" s="1"/>
      <c r="E14" s="1"/>
      <c r="F14" s="1"/>
      <c r="G14" s="1"/>
      <c r="H14" s="1"/>
    </row>
    <row r="15" spans="1:8" ht="19.5" customHeight="1" x14ac:dyDescent="0.3">
      <c r="A15" s="1"/>
      <c r="B15" s="1"/>
      <c r="C15" s="1"/>
      <c r="D15" s="1"/>
      <c r="E15" s="1"/>
      <c r="F15" s="1"/>
      <c r="G15" s="1"/>
      <c r="H15" s="1"/>
    </row>
    <row r="16" spans="1:8" ht="19.5" customHeight="1" x14ac:dyDescent="0.3">
      <c r="A16" s="194" t="s">
        <v>0</v>
      </c>
      <c r="B16" s="195"/>
      <c r="C16" s="195"/>
      <c r="D16" s="195"/>
      <c r="E16" s="195"/>
      <c r="F16" s="195"/>
      <c r="G16" s="195"/>
      <c r="H16" s="196"/>
    </row>
    <row r="17" spans="1:8" ht="18.75" customHeight="1" x14ac:dyDescent="0.3">
      <c r="A17" s="2" t="s">
        <v>1</v>
      </c>
      <c r="B17" s="2"/>
      <c r="C17" s="1"/>
      <c r="D17" s="1"/>
      <c r="E17" s="1"/>
      <c r="F17" s="1"/>
      <c r="G17" s="1"/>
      <c r="H17" s="1"/>
    </row>
    <row r="18" spans="1:8" ht="26.25" customHeight="1" x14ac:dyDescent="0.4">
      <c r="A18" s="3" t="s">
        <v>2</v>
      </c>
      <c r="B18" s="197" t="s">
        <v>3</v>
      </c>
      <c r="C18" s="197"/>
      <c r="D18" s="197"/>
      <c r="E18" s="197"/>
      <c r="F18" s="1"/>
      <c r="G18" s="1"/>
      <c r="H18" s="1"/>
    </row>
    <row r="19" spans="1:8" ht="26.25" customHeight="1" x14ac:dyDescent="0.4">
      <c r="A19" s="3" t="s">
        <v>4</v>
      </c>
      <c r="B19" s="4" t="s">
        <v>5</v>
      </c>
      <c r="C19" s="1">
        <v>8</v>
      </c>
      <c r="D19" s="1"/>
      <c r="E19" s="1"/>
      <c r="F19" s="1"/>
      <c r="G19" s="1"/>
      <c r="H19" s="1"/>
    </row>
    <row r="20" spans="1:8" ht="26.25" customHeight="1" x14ac:dyDescent="0.4">
      <c r="A20" s="3" t="s">
        <v>6</v>
      </c>
      <c r="B20" s="4" t="s">
        <v>7</v>
      </c>
      <c r="C20" s="1"/>
      <c r="D20" s="1"/>
      <c r="E20" s="1"/>
      <c r="F20" s="1"/>
      <c r="G20" s="1"/>
      <c r="H20" s="1"/>
    </row>
    <row r="21" spans="1:8" ht="26.25" customHeight="1" x14ac:dyDescent="0.4">
      <c r="A21" s="3" t="s">
        <v>8</v>
      </c>
      <c r="B21" s="198" t="s">
        <v>9</v>
      </c>
      <c r="C21" s="198"/>
      <c r="D21" s="198"/>
      <c r="E21" s="198"/>
      <c r="F21" s="198"/>
      <c r="G21" s="198"/>
      <c r="H21" s="198"/>
    </row>
    <row r="22" spans="1:8" ht="26.25" customHeight="1" x14ac:dyDescent="0.4">
      <c r="A22" s="3" t="s">
        <v>10</v>
      </c>
      <c r="B22" s="5" t="s">
        <v>11</v>
      </c>
      <c r="C22" s="1"/>
      <c r="D22" s="1"/>
      <c r="E22" s="1"/>
      <c r="F22" s="1"/>
      <c r="G22" s="1"/>
      <c r="H22" s="1"/>
    </row>
    <row r="23" spans="1:8" ht="26.25" customHeight="1" x14ac:dyDescent="0.4">
      <c r="A23" s="3" t="s">
        <v>12</v>
      </c>
      <c r="B23" s="5"/>
      <c r="C23" s="1"/>
      <c r="D23" s="1"/>
      <c r="E23" s="1"/>
      <c r="F23" s="1"/>
      <c r="G23" s="1"/>
      <c r="H23" s="1"/>
    </row>
    <row r="24" spans="1:8" ht="18.75" customHeight="1" x14ac:dyDescent="0.3">
      <c r="A24" s="3"/>
      <c r="B24" s="6"/>
      <c r="C24" s="1"/>
      <c r="D24" s="1"/>
      <c r="E24" s="1"/>
      <c r="F24" s="1"/>
      <c r="G24" s="1"/>
      <c r="H24" s="1"/>
    </row>
    <row r="25" spans="1:8" ht="18.75" customHeight="1" x14ac:dyDescent="0.3">
      <c r="A25" s="7" t="s">
        <v>13</v>
      </c>
      <c r="B25" s="6"/>
      <c r="C25" s="1"/>
      <c r="D25" s="1"/>
      <c r="E25" s="1"/>
      <c r="F25" s="1"/>
      <c r="G25" s="1"/>
      <c r="H25" s="1"/>
    </row>
    <row r="26" spans="1:8" ht="26.25" customHeight="1" x14ac:dyDescent="0.4">
      <c r="A26" s="8" t="s">
        <v>14</v>
      </c>
      <c r="B26" s="197" t="s">
        <v>15</v>
      </c>
      <c r="C26" s="197"/>
      <c r="D26" s="1"/>
      <c r="E26" s="1"/>
      <c r="F26" s="1"/>
      <c r="G26" s="1"/>
      <c r="H26" s="1"/>
    </row>
    <row r="27" spans="1:8" ht="26.25" customHeight="1" x14ac:dyDescent="0.4">
      <c r="A27" s="9" t="s">
        <v>16</v>
      </c>
      <c r="B27" s="198" t="s">
        <v>17</v>
      </c>
      <c r="C27" s="198"/>
      <c r="D27" s="1"/>
      <c r="E27" s="1"/>
      <c r="F27" s="1"/>
      <c r="G27" s="1"/>
      <c r="H27" s="1"/>
    </row>
    <row r="28" spans="1:8" ht="27" customHeight="1" x14ac:dyDescent="0.4">
      <c r="A28" s="9" t="s">
        <v>18</v>
      </c>
      <c r="B28" s="10">
        <v>99.2</v>
      </c>
      <c r="C28" s="1"/>
      <c r="D28" s="1"/>
      <c r="E28" s="1"/>
      <c r="F28" s="1"/>
      <c r="G28" s="1"/>
      <c r="H28" s="1"/>
    </row>
    <row r="29" spans="1:8" ht="27" customHeight="1" x14ac:dyDescent="0.4">
      <c r="A29" s="9" t="s">
        <v>19</v>
      </c>
      <c r="B29" s="11">
        <v>0</v>
      </c>
      <c r="C29" s="199" t="s">
        <v>20</v>
      </c>
      <c r="D29" s="200"/>
      <c r="E29" s="200"/>
      <c r="F29" s="200"/>
      <c r="G29" s="200"/>
      <c r="H29" s="201"/>
    </row>
    <row r="30" spans="1:8" ht="19.5" customHeight="1" x14ac:dyDescent="0.3">
      <c r="A30" s="9" t="s">
        <v>21</v>
      </c>
      <c r="B30" s="12">
        <f>B28-B29</f>
        <v>99.2</v>
      </c>
      <c r="C30" s="13"/>
      <c r="D30" s="13"/>
      <c r="E30" s="13"/>
      <c r="F30" s="13"/>
      <c r="G30" s="13"/>
      <c r="H30" s="14"/>
    </row>
    <row r="31" spans="1:8" ht="27" customHeight="1" x14ac:dyDescent="0.4">
      <c r="A31" s="9" t="s">
        <v>22</v>
      </c>
      <c r="B31" s="15">
        <v>383.46</v>
      </c>
      <c r="C31" s="202" t="s">
        <v>23</v>
      </c>
      <c r="D31" s="203"/>
      <c r="E31" s="203"/>
      <c r="F31" s="203"/>
      <c r="G31" s="203"/>
      <c r="H31" s="204"/>
    </row>
    <row r="32" spans="1:8" ht="27" customHeight="1" x14ac:dyDescent="0.4">
      <c r="A32" s="9" t="s">
        <v>24</v>
      </c>
      <c r="B32" s="15">
        <v>437.51</v>
      </c>
      <c r="C32" s="202" t="s">
        <v>25</v>
      </c>
      <c r="D32" s="203"/>
      <c r="E32" s="203"/>
      <c r="F32" s="203"/>
      <c r="G32" s="203"/>
      <c r="H32" s="204"/>
    </row>
    <row r="33" spans="1:8" ht="18.75" customHeight="1" x14ac:dyDescent="0.3">
      <c r="A33" s="9"/>
      <c r="B33" s="16"/>
      <c r="C33" s="17"/>
      <c r="D33" s="17"/>
      <c r="E33" s="17"/>
      <c r="F33" s="17"/>
      <c r="G33" s="17"/>
      <c r="H33" s="17"/>
    </row>
    <row r="34" spans="1:8" ht="18.75" customHeight="1" x14ac:dyDescent="0.3">
      <c r="A34" s="9" t="s">
        <v>26</v>
      </c>
      <c r="B34" s="18">
        <f>B31/B32</f>
        <v>0.87645996662933412</v>
      </c>
      <c r="C34" s="1" t="s">
        <v>27</v>
      </c>
      <c r="D34" s="1"/>
      <c r="E34" s="1"/>
      <c r="F34" s="1"/>
      <c r="G34" s="1"/>
      <c r="H34" s="19"/>
    </row>
    <row r="35" spans="1:8" ht="19.5" customHeight="1" x14ac:dyDescent="0.3">
      <c r="A35" s="9"/>
      <c r="B35" s="12"/>
      <c r="C35" s="19"/>
      <c r="D35" s="19"/>
      <c r="E35" s="19"/>
      <c r="F35" s="19"/>
      <c r="G35" s="1"/>
      <c r="H35" s="19"/>
    </row>
    <row r="36" spans="1:8" ht="27" customHeight="1" x14ac:dyDescent="0.4">
      <c r="A36" s="20" t="s">
        <v>28</v>
      </c>
      <c r="B36" s="21">
        <v>50</v>
      </c>
      <c r="C36" s="1"/>
      <c r="D36" s="205" t="s">
        <v>29</v>
      </c>
      <c r="E36" s="206"/>
      <c r="F36" s="205" t="s">
        <v>30</v>
      </c>
      <c r="G36" s="207"/>
      <c r="H36" s="19"/>
    </row>
    <row r="37" spans="1:8" ht="26.25" customHeight="1" x14ac:dyDescent="0.4">
      <c r="A37" s="22" t="s">
        <v>31</v>
      </c>
      <c r="B37" s="23">
        <v>5</v>
      </c>
      <c r="C37" s="24" t="s">
        <v>32</v>
      </c>
      <c r="D37" s="25" t="s">
        <v>33</v>
      </c>
      <c r="E37" s="26" t="s">
        <v>34</v>
      </c>
      <c r="F37" s="25" t="s">
        <v>33</v>
      </c>
      <c r="G37" s="27" t="s">
        <v>34</v>
      </c>
      <c r="H37" s="19"/>
    </row>
    <row r="38" spans="1:8" ht="26.25" customHeight="1" x14ac:dyDescent="0.4">
      <c r="A38" s="22" t="s">
        <v>35</v>
      </c>
      <c r="B38" s="23">
        <v>20</v>
      </c>
      <c r="C38" s="28">
        <v>1</v>
      </c>
      <c r="D38" s="29">
        <v>26056935</v>
      </c>
      <c r="E38" s="30">
        <f>IF(ISBLANK(D38),"-",$D$48/$D$45*D38)</f>
        <v>31867042.799991675</v>
      </c>
      <c r="F38" s="29">
        <v>28718592</v>
      </c>
      <c r="G38" s="31">
        <f>IF(ISBLANK(F38),"-",$D$48/$F$45*F38)</f>
        <v>32325537.991709694</v>
      </c>
      <c r="H38" s="19"/>
    </row>
    <row r="39" spans="1:8" ht="26.25" customHeight="1" x14ac:dyDescent="0.4">
      <c r="A39" s="22" t="s">
        <v>36</v>
      </c>
      <c r="B39" s="23">
        <v>1</v>
      </c>
      <c r="C39" s="32">
        <v>2</v>
      </c>
      <c r="D39" s="33">
        <v>26051228</v>
      </c>
      <c r="E39" s="34">
        <f>IF(ISBLANK(D39),"-",$D$48/$D$45*D39)</f>
        <v>31860063.267930072</v>
      </c>
      <c r="F39" s="33">
        <v>28626009</v>
      </c>
      <c r="G39" s="35">
        <f>IF(ISBLANK(F39),"-",$D$48/$F$45*F39)</f>
        <v>32221326.918830965</v>
      </c>
      <c r="H39" s="19"/>
    </row>
    <row r="40" spans="1:8" ht="26.25" customHeight="1" x14ac:dyDescent="0.4">
      <c r="A40" s="22" t="s">
        <v>37</v>
      </c>
      <c r="B40" s="23">
        <v>1</v>
      </c>
      <c r="C40" s="32">
        <v>3</v>
      </c>
      <c r="D40" s="33">
        <v>25955557</v>
      </c>
      <c r="E40" s="34">
        <f>IF(ISBLANK(D40),"-",$D$48/$D$45*D40)</f>
        <v>31743059.796427459</v>
      </c>
      <c r="F40" s="33">
        <v>28510128</v>
      </c>
      <c r="G40" s="35">
        <f>IF(ISBLANK(F40),"-",$D$48/$F$45*F40)</f>
        <v>32090891.705711279</v>
      </c>
      <c r="H40" s="1"/>
    </row>
    <row r="41" spans="1:8" ht="26.25" customHeight="1" x14ac:dyDescent="0.4">
      <c r="A41" s="22" t="s">
        <v>38</v>
      </c>
      <c r="B41" s="23">
        <v>1</v>
      </c>
      <c r="C41" s="36">
        <v>4</v>
      </c>
      <c r="D41" s="37"/>
      <c r="E41" s="38" t="str">
        <f>IF(ISBLANK(D41),"-",$D$48/$D$45*D41)</f>
        <v>-</v>
      </c>
      <c r="F41" s="37"/>
      <c r="G41" s="39" t="str">
        <f>IF(ISBLANK(F41),"-",$D$48/$F$45*F41)</f>
        <v>-</v>
      </c>
      <c r="H41" s="1"/>
    </row>
    <row r="42" spans="1:8" ht="27" customHeight="1" x14ac:dyDescent="0.4">
      <c r="A42" s="22" t="s">
        <v>39</v>
      </c>
      <c r="B42" s="23">
        <v>1</v>
      </c>
      <c r="C42" s="40" t="s">
        <v>40</v>
      </c>
      <c r="D42" s="41">
        <f>AVERAGE(D38:D41)</f>
        <v>26021240</v>
      </c>
      <c r="E42" s="42">
        <f>AVERAGE(E38:E41)</f>
        <v>31823388.621449735</v>
      </c>
      <c r="F42" s="41">
        <f>AVERAGE(F38:F41)</f>
        <v>28618243</v>
      </c>
      <c r="G42" s="43">
        <f>AVERAGE(G38:G41)</f>
        <v>32212585.538750645</v>
      </c>
      <c r="H42" s="44"/>
    </row>
    <row r="43" spans="1:8" ht="26.25" customHeight="1" x14ac:dyDescent="0.4">
      <c r="A43" s="22" t="s">
        <v>41</v>
      </c>
      <c r="B43" s="23">
        <v>1</v>
      </c>
      <c r="C43" s="45" t="s">
        <v>42</v>
      </c>
      <c r="D43" s="46">
        <v>20.69</v>
      </c>
      <c r="E43" s="47"/>
      <c r="F43" s="46">
        <v>22.48</v>
      </c>
      <c r="G43" s="1"/>
      <c r="H43" s="44"/>
    </row>
    <row r="44" spans="1:8" ht="26.25" customHeight="1" x14ac:dyDescent="0.4">
      <c r="A44" s="22" t="s">
        <v>43</v>
      </c>
      <c r="B44" s="23">
        <v>1</v>
      </c>
      <c r="C44" s="48" t="s">
        <v>44</v>
      </c>
      <c r="D44" s="49">
        <f>D43*$B$34</f>
        <v>18.133956709560923</v>
      </c>
      <c r="E44" s="50"/>
      <c r="F44" s="49">
        <f>F43*$B$34</f>
        <v>19.70282004982743</v>
      </c>
      <c r="G44" s="1"/>
      <c r="H44" s="44"/>
    </row>
    <row r="45" spans="1:8" ht="19.5" customHeight="1" x14ac:dyDescent="0.3">
      <c r="A45" s="22" t="s">
        <v>45</v>
      </c>
      <c r="B45" s="51">
        <f>(B44/B43)*(B42/B41)*(B40/B39)*(B38/B37)*B36</f>
        <v>200</v>
      </c>
      <c r="C45" s="48" t="s">
        <v>46</v>
      </c>
      <c r="D45" s="52">
        <f>D44*$B$30/100</f>
        <v>17.988885055884438</v>
      </c>
      <c r="E45" s="53"/>
      <c r="F45" s="52">
        <f>F44*$B$30/100</f>
        <v>19.545197489428812</v>
      </c>
      <c r="G45" s="1"/>
      <c r="H45" s="44"/>
    </row>
    <row r="46" spans="1:8" ht="19.5" customHeight="1" x14ac:dyDescent="0.3">
      <c r="A46" s="189" t="s">
        <v>47</v>
      </c>
      <c r="B46" s="190"/>
      <c r="C46" s="48" t="s">
        <v>48</v>
      </c>
      <c r="D46" s="49">
        <f>D45/$B$45</f>
        <v>8.9944425279422188E-2</v>
      </c>
      <c r="E46" s="53"/>
      <c r="F46" s="54">
        <f>F45/$B$45</f>
        <v>9.7725987447144058E-2</v>
      </c>
      <c r="G46" s="1"/>
      <c r="H46" s="44"/>
    </row>
    <row r="47" spans="1:8" ht="27" customHeight="1" x14ac:dyDescent="0.4">
      <c r="A47" s="191"/>
      <c r="B47" s="192"/>
      <c r="C47" s="55" t="s">
        <v>49</v>
      </c>
      <c r="D47" s="56">
        <v>0.11</v>
      </c>
      <c r="E47" s="1"/>
      <c r="F47" s="57"/>
      <c r="G47" s="1"/>
      <c r="H47" s="44"/>
    </row>
    <row r="48" spans="1:8" ht="18.75" customHeight="1" x14ac:dyDescent="0.3">
      <c r="A48" s="1"/>
      <c r="B48" s="1"/>
      <c r="C48" s="58" t="s">
        <v>50</v>
      </c>
      <c r="D48" s="49">
        <f>D47*$B$45</f>
        <v>22</v>
      </c>
      <c r="E48" s="1"/>
      <c r="F48" s="57"/>
      <c r="G48" s="1"/>
      <c r="H48" s="44"/>
    </row>
    <row r="49" spans="1:8" ht="19.5" customHeight="1" x14ac:dyDescent="0.3">
      <c r="A49" s="1"/>
      <c r="B49" s="1"/>
      <c r="C49" s="59" t="s">
        <v>51</v>
      </c>
      <c r="D49" s="60">
        <f>D48/B34</f>
        <v>25.100975329890993</v>
      </c>
      <c r="E49" s="1"/>
      <c r="F49" s="57"/>
      <c r="G49" s="1"/>
      <c r="H49" s="44"/>
    </row>
    <row r="50" spans="1:8" ht="18.75" customHeight="1" x14ac:dyDescent="0.3">
      <c r="A50" s="1"/>
      <c r="B50" s="1"/>
      <c r="C50" s="20" t="s">
        <v>52</v>
      </c>
      <c r="D50" s="61">
        <f>AVERAGE(E38:E41,G38:G41)</f>
        <v>32017987.08010019</v>
      </c>
      <c r="E50" s="1"/>
      <c r="F50" s="62"/>
      <c r="G50" s="1"/>
      <c r="H50" s="44"/>
    </row>
    <row r="51" spans="1:8" ht="18.75" customHeight="1" x14ac:dyDescent="0.3">
      <c r="A51" s="1"/>
      <c r="B51" s="1"/>
      <c r="C51" s="55" t="s">
        <v>53</v>
      </c>
      <c r="D51" s="63">
        <f>STDEV(E38:E41,G38:G41)/D50</f>
        <v>7.1842613713218543E-3</v>
      </c>
      <c r="E51" s="1"/>
      <c r="F51" s="62"/>
      <c r="G51" s="1"/>
      <c r="H51" s="44"/>
    </row>
    <row r="52" spans="1:8" ht="19.5" customHeight="1" x14ac:dyDescent="0.3">
      <c r="A52" s="1"/>
      <c r="B52" s="1"/>
      <c r="C52" s="64" t="s">
        <v>54</v>
      </c>
      <c r="D52" s="65">
        <f>COUNT(E38:E41,G38:G41)</f>
        <v>6</v>
      </c>
      <c r="E52" s="1"/>
      <c r="F52" s="62"/>
      <c r="G52" s="1"/>
      <c r="H52" s="1"/>
    </row>
    <row r="53" spans="1:8" ht="18.75" customHeight="1" x14ac:dyDescent="0.3">
      <c r="A53" s="1"/>
      <c r="B53" s="1"/>
      <c r="C53" s="1"/>
      <c r="D53" s="1"/>
      <c r="E53" s="1"/>
      <c r="F53" s="1"/>
      <c r="G53" s="1"/>
      <c r="H53" s="1"/>
    </row>
    <row r="54" spans="1:8" ht="18.75" customHeight="1" x14ac:dyDescent="0.3">
      <c r="A54" s="2" t="s">
        <v>13</v>
      </c>
      <c r="B54" s="66" t="s">
        <v>55</v>
      </c>
      <c r="C54" s="1"/>
      <c r="D54" s="1"/>
      <c r="E54" s="1"/>
      <c r="F54" s="1"/>
      <c r="G54" s="1"/>
      <c r="H54" s="1"/>
    </row>
    <row r="55" spans="1:8" ht="18.75" customHeight="1" x14ac:dyDescent="0.3">
      <c r="A55" s="1" t="s">
        <v>56</v>
      </c>
      <c r="B55" s="67" t="str">
        <f>B21</f>
        <v>Meropenem Trihydrate 500mg</v>
      </c>
      <c r="C55" s="1"/>
      <c r="D55" s="1"/>
      <c r="E55" s="1"/>
      <c r="F55" s="1"/>
      <c r="G55" s="1"/>
      <c r="H55" s="1"/>
    </row>
    <row r="56" spans="1:8" ht="26.25" customHeight="1" x14ac:dyDescent="0.4">
      <c r="A56" s="68" t="s">
        <v>57</v>
      </c>
      <c r="B56" s="69">
        <v>500</v>
      </c>
      <c r="C56" s="1" t="str">
        <f>B20</f>
        <v>Meropenem Trihydrate</v>
      </c>
      <c r="D56" s="1"/>
      <c r="E56" s="1"/>
      <c r="F56" s="1"/>
      <c r="G56" s="1"/>
      <c r="H56" s="70"/>
    </row>
    <row r="57" spans="1:8" ht="18.75" customHeight="1" x14ac:dyDescent="0.3">
      <c r="A57" s="67" t="s">
        <v>58</v>
      </c>
      <c r="B57" s="71">
        <f>Uniformity!B43</f>
        <v>696.62849999999958</v>
      </c>
      <c r="C57" s="1"/>
      <c r="D57" s="1"/>
      <c r="E57" s="1"/>
      <c r="F57" s="1"/>
      <c r="G57" s="1"/>
      <c r="H57" s="70"/>
    </row>
    <row r="58" spans="1:8" ht="19.5" customHeight="1" x14ac:dyDescent="0.3">
      <c r="A58" s="1"/>
      <c r="B58" s="1"/>
      <c r="C58" s="1"/>
      <c r="D58" s="1"/>
      <c r="E58" s="1"/>
      <c r="F58" s="1"/>
      <c r="G58" s="1"/>
      <c r="H58" s="70"/>
    </row>
    <row r="59" spans="1:8" ht="27" customHeight="1" x14ac:dyDescent="0.4">
      <c r="A59" s="20" t="s">
        <v>59</v>
      </c>
      <c r="B59" s="21">
        <v>100</v>
      </c>
      <c r="C59" s="1"/>
      <c r="D59" s="72" t="s">
        <v>60</v>
      </c>
      <c r="E59" s="73" t="s">
        <v>32</v>
      </c>
      <c r="F59" s="73" t="s">
        <v>33</v>
      </c>
      <c r="G59" s="73" t="s">
        <v>61</v>
      </c>
      <c r="H59" s="24" t="s">
        <v>62</v>
      </c>
    </row>
    <row r="60" spans="1:8" ht="26.25" customHeight="1" x14ac:dyDescent="0.4">
      <c r="A60" s="22" t="s">
        <v>63</v>
      </c>
      <c r="B60" s="23">
        <v>2</v>
      </c>
      <c r="C60" s="182" t="s">
        <v>64</v>
      </c>
      <c r="D60" s="185">
        <v>141.6</v>
      </c>
      <c r="E60" s="74">
        <v>1</v>
      </c>
      <c r="F60" s="75">
        <v>29879090</v>
      </c>
      <c r="G60" s="76">
        <f>IF(ISBLANK(F60),"-",(F60/$D$50*$D$47*$B$68)*($B$57/$D$60))</f>
        <v>505.01469009271517</v>
      </c>
      <c r="H60" s="77">
        <f t="shared" ref="H60:H71" si="0">IF(ISBLANK(F60),"-",G60/$B$56)</f>
        <v>1.0100293801854303</v>
      </c>
    </row>
    <row r="61" spans="1:8" ht="26.25" customHeight="1" x14ac:dyDescent="0.4">
      <c r="A61" s="22" t="s">
        <v>65</v>
      </c>
      <c r="B61" s="23">
        <v>20</v>
      </c>
      <c r="C61" s="183"/>
      <c r="D61" s="186"/>
      <c r="E61" s="78">
        <v>2</v>
      </c>
      <c r="F61" s="33">
        <v>29818996</v>
      </c>
      <c r="G61" s="79">
        <f>IF(ISBLANK(F61),"-",(F61/$D$50*$D$47*$B$68)*($B$57/$D$60))</f>
        <v>503.99898470187384</v>
      </c>
      <c r="H61" s="80">
        <f t="shared" si="0"/>
        <v>1.0079979694037478</v>
      </c>
    </row>
    <row r="62" spans="1:8" ht="26.25" customHeight="1" x14ac:dyDescent="0.4">
      <c r="A62" s="22" t="s">
        <v>66</v>
      </c>
      <c r="B62" s="23">
        <v>1</v>
      </c>
      <c r="C62" s="183"/>
      <c r="D62" s="186"/>
      <c r="E62" s="78">
        <v>3</v>
      </c>
      <c r="F62" s="33">
        <v>29693993</v>
      </c>
      <c r="G62" s="79">
        <f>IF(ISBLANK(F62),"-",(F62/$D$50*$D$47*$B$68)*($B$57/$D$60))</f>
        <v>501.8861910623869</v>
      </c>
      <c r="H62" s="80">
        <f t="shared" si="0"/>
        <v>1.0037723821247737</v>
      </c>
    </row>
    <row r="63" spans="1:8" ht="27" customHeight="1" x14ac:dyDescent="0.4">
      <c r="A63" s="22" t="s">
        <v>67</v>
      </c>
      <c r="B63" s="23">
        <v>1</v>
      </c>
      <c r="C63" s="184"/>
      <c r="D63" s="187"/>
      <c r="E63" s="81">
        <v>4</v>
      </c>
      <c r="F63" s="82"/>
      <c r="G63" s="79" t="str">
        <f>IF(ISBLANK(F63),"-",(F63/$D$50*$D$47*$B$68)*($B$57/$D$60))</f>
        <v>-</v>
      </c>
      <c r="H63" s="80" t="str">
        <f t="shared" si="0"/>
        <v>-</v>
      </c>
    </row>
    <row r="64" spans="1:8" ht="26.25" customHeight="1" x14ac:dyDescent="0.4">
      <c r="A64" s="22" t="s">
        <v>68</v>
      </c>
      <c r="B64" s="23">
        <v>1</v>
      </c>
      <c r="C64" s="182" t="s">
        <v>69</v>
      </c>
      <c r="D64" s="185">
        <v>139.07</v>
      </c>
      <c r="E64" s="74">
        <v>1</v>
      </c>
      <c r="F64" s="75">
        <v>29065715</v>
      </c>
      <c r="G64" s="83">
        <f>IF(ISBLANK(F64),"-",(F64/$D$50*$D$47*$B$68)*($B$57/$D$64))</f>
        <v>500.20433860786</v>
      </c>
      <c r="H64" s="84">
        <f t="shared" si="0"/>
        <v>1.0004086772157199</v>
      </c>
    </row>
    <row r="65" spans="1:8" ht="26.25" customHeight="1" x14ac:dyDescent="0.4">
      <c r="A65" s="22" t="s">
        <v>70</v>
      </c>
      <c r="B65" s="23">
        <v>1</v>
      </c>
      <c r="C65" s="183"/>
      <c r="D65" s="186"/>
      <c r="E65" s="78">
        <v>2</v>
      </c>
      <c r="F65" s="33">
        <v>28948872</v>
      </c>
      <c r="G65" s="85">
        <f>IF(ISBLANK(F65),"-",(F65/$D$50*$D$47*$B$68)*($B$57/$D$64))</f>
        <v>498.19353737568809</v>
      </c>
      <c r="H65" s="86">
        <f t="shared" si="0"/>
        <v>0.99638707475137622</v>
      </c>
    </row>
    <row r="66" spans="1:8" ht="26.25" customHeight="1" x14ac:dyDescent="0.4">
      <c r="A66" s="22" t="s">
        <v>71</v>
      </c>
      <c r="B66" s="23">
        <v>1</v>
      </c>
      <c r="C66" s="183"/>
      <c r="D66" s="186"/>
      <c r="E66" s="78">
        <v>3</v>
      </c>
      <c r="F66" s="33">
        <v>28904900</v>
      </c>
      <c r="G66" s="85">
        <f>IF(ISBLANK(F66),"-",(F66/$D$50*$D$47*$B$68)*($B$57/$D$64))</f>
        <v>497.4368043939856</v>
      </c>
      <c r="H66" s="86">
        <f t="shared" si="0"/>
        <v>0.99487360878797115</v>
      </c>
    </row>
    <row r="67" spans="1:8" ht="27" customHeight="1" x14ac:dyDescent="0.4">
      <c r="A67" s="22" t="s">
        <v>72</v>
      </c>
      <c r="B67" s="23">
        <v>1</v>
      </c>
      <c r="C67" s="184"/>
      <c r="D67" s="187"/>
      <c r="E67" s="81">
        <v>4</v>
      </c>
      <c r="F67" s="82"/>
      <c r="G67" s="87" t="str">
        <f>IF(ISBLANK(F67),"-",(F67/$D$50*$D$47*$B$68)*($B$57/$D$64))</f>
        <v>-</v>
      </c>
      <c r="H67" s="88" t="str">
        <f t="shared" si="0"/>
        <v>-</v>
      </c>
    </row>
    <row r="68" spans="1:8" ht="26.25" customHeight="1" x14ac:dyDescent="0.4">
      <c r="A68" s="22" t="s">
        <v>73</v>
      </c>
      <c r="B68" s="89">
        <f>(B67/B66)*(B65/B64)*(B63/B62)*(B61/B60)*B59</f>
        <v>1000</v>
      </c>
      <c r="C68" s="182" t="s">
        <v>74</v>
      </c>
      <c r="D68" s="185">
        <v>143.09</v>
      </c>
      <c r="E68" s="74">
        <v>1</v>
      </c>
      <c r="F68" s="75">
        <v>29488689</v>
      </c>
      <c r="G68" s="83">
        <f>IF(ISBLANK(F68),"-",(F68/$D$50*$D$47*$B$68)*($B$57/$D$68))</f>
        <v>493.22613370318794</v>
      </c>
      <c r="H68" s="80">
        <f t="shared" si="0"/>
        <v>0.98645226740637593</v>
      </c>
    </row>
    <row r="69" spans="1:8" ht="27" customHeight="1" x14ac:dyDescent="0.4">
      <c r="A69" s="64" t="s">
        <v>75</v>
      </c>
      <c r="B69" s="90">
        <f>(D47*B68)/B56*B57</f>
        <v>153.2582699999999</v>
      </c>
      <c r="C69" s="183"/>
      <c r="D69" s="186"/>
      <c r="E69" s="78">
        <v>2</v>
      </c>
      <c r="F69" s="33">
        <v>29506007</v>
      </c>
      <c r="G69" s="85">
        <f>IF(ISBLANK(F69),"-",(F69/$D$50*$D$47*$B$68)*($B$57/$D$68))</f>
        <v>493.51579358543876</v>
      </c>
      <c r="H69" s="80">
        <f t="shared" si="0"/>
        <v>0.98703158717087747</v>
      </c>
    </row>
    <row r="70" spans="1:8" ht="26.25" customHeight="1" x14ac:dyDescent="0.4">
      <c r="A70" s="189" t="s">
        <v>47</v>
      </c>
      <c r="B70" s="190"/>
      <c r="C70" s="183"/>
      <c r="D70" s="186"/>
      <c r="E70" s="78">
        <v>3</v>
      </c>
      <c r="F70" s="33">
        <v>29456850</v>
      </c>
      <c r="G70" s="85">
        <f>IF(ISBLANK(F70),"-",(F70/$D$50*$D$47*$B$68)*($B$57/$D$68))</f>
        <v>492.69359640147957</v>
      </c>
      <c r="H70" s="80">
        <f t="shared" si="0"/>
        <v>0.98538719280295917</v>
      </c>
    </row>
    <row r="71" spans="1:8" ht="27" customHeight="1" x14ac:dyDescent="0.4">
      <c r="A71" s="191"/>
      <c r="B71" s="192"/>
      <c r="C71" s="188"/>
      <c r="D71" s="187"/>
      <c r="E71" s="81">
        <v>4</v>
      </c>
      <c r="F71" s="82"/>
      <c r="G71" s="87" t="str">
        <f>IF(ISBLANK(F71),"-",(F71/$D$50*$D$47*$B$68)*($B$57/$D$68))</f>
        <v>-</v>
      </c>
      <c r="H71" s="91" t="str">
        <f t="shared" si="0"/>
        <v>-</v>
      </c>
    </row>
    <row r="72" spans="1:8" ht="26.25" customHeight="1" x14ac:dyDescent="0.4">
      <c r="A72" s="92"/>
      <c r="B72" s="92"/>
      <c r="C72" s="92"/>
      <c r="D72" s="92"/>
      <c r="E72" s="92"/>
      <c r="F72" s="93"/>
      <c r="G72" s="94" t="s">
        <v>40</v>
      </c>
      <c r="H72" s="95">
        <f>AVERAGE(H60:H71)</f>
        <v>0.9969266822054702</v>
      </c>
    </row>
    <row r="73" spans="1:8" ht="26.25" customHeight="1" x14ac:dyDescent="0.4">
      <c r="A73" s="1"/>
      <c r="B73" s="1"/>
      <c r="C73" s="92"/>
      <c r="D73" s="92"/>
      <c r="E73" s="92"/>
      <c r="F73" s="93"/>
      <c r="G73" s="96" t="s">
        <v>53</v>
      </c>
      <c r="H73" s="97">
        <f>STDEV(H60:H71)/H72</f>
        <v>9.3731523235787845E-3</v>
      </c>
    </row>
    <row r="74" spans="1:8" ht="27" customHeight="1" x14ac:dyDescent="0.4">
      <c r="A74" s="92"/>
      <c r="B74" s="92"/>
      <c r="C74" s="93"/>
      <c r="D74" s="93"/>
      <c r="E74" s="98"/>
      <c r="F74" s="93"/>
      <c r="G74" s="99" t="s">
        <v>54</v>
      </c>
      <c r="H74" s="100">
        <f>COUNT(H60:H71)</f>
        <v>9</v>
      </c>
    </row>
    <row r="75" spans="1:8" ht="18.75" customHeight="1" x14ac:dyDescent="0.3">
      <c r="A75" s="101"/>
      <c r="B75" s="101"/>
      <c r="C75" s="50"/>
      <c r="D75" s="50"/>
      <c r="E75" s="53"/>
      <c r="F75" s="50"/>
      <c r="G75" s="102"/>
      <c r="H75" s="103"/>
    </row>
    <row r="76" spans="1:8" ht="26.25" customHeight="1" x14ac:dyDescent="0.4">
      <c r="A76" s="8" t="s">
        <v>76</v>
      </c>
      <c r="B76" s="104" t="s">
        <v>77</v>
      </c>
      <c r="C76" s="193" t="str">
        <f>B20</f>
        <v>Meropenem Trihydrate</v>
      </c>
      <c r="D76" s="193"/>
      <c r="E76" s="105" t="s">
        <v>78</v>
      </c>
      <c r="F76" s="105"/>
      <c r="G76" s="106">
        <f>H72</f>
        <v>0.9969266822054702</v>
      </c>
      <c r="H76" s="103"/>
    </row>
    <row r="77" spans="1:8" ht="19.5" customHeight="1" x14ac:dyDescent="0.3">
      <c r="A77" s="107"/>
      <c r="B77" s="107"/>
      <c r="C77" s="108"/>
      <c r="D77" s="108"/>
      <c r="E77" s="108"/>
      <c r="F77" s="108"/>
      <c r="G77" s="108"/>
      <c r="H77" s="108"/>
    </row>
    <row r="78" spans="1:8" ht="18.75" customHeight="1" x14ac:dyDescent="0.3">
      <c r="A78" s="1"/>
      <c r="B78" s="181" t="s">
        <v>79</v>
      </c>
      <c r="C78" s="181"/>
      <c r="D78" s="1"/>
      <c r="E78" s="109" t="s">
        <v>80</v>
      </c>
      <c r="F78" s="110"/>
      <c r="G78" s="181" t="s">
        <v>81</v>
      </c>
      <c r="H78" s="181"/>
    </row>
    <row r="79" spans="1:8" ht="18.75" customHeight="1" x14ac:dyDescent="0.3">
      <c r="A79" s="111" t="s">
        <v>82</v>
      </c>
      <c r="B79" s="112"/>
      <c r="C79" s="112"/>
      <c r="D79" s="1"/>
      <c r="E79" s="113"/>
      <c r="F79" s="114"/>
      <c r="G79" s="115"/>
      <c r="H79" s="115"/>
    </row>
    <row r="80" spans="1:8" ht="18.75" customHeight="1" x14ac:dyDescent="0.3">
      <c r="A80" s="111" t="s">
        <v>83</v>
      </c>
      <c r="B80" s="116"/>
      <c r="C80" s="116"/>
      <c r="D80" s="1"/>
      <c r="E80" s="117"/>
      <c r="F80" s="114"/>
      <c r="G80" s="118"/>
      <c r="H80" s="118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Uniformity</vt:lpstr>
      <vt:lpstr>Meropenem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HPLC-M</cp:lastModifiedBy>
  <dcterms:created xsi:type="dcterms:W3CDTF">2005-07-05T10:19:27Z</dcterms:created>
  <dcterms:modified xsi:type="dcterms:W3CDTF">2015-04-09T08:19:00Z</dcterms:modified>
  <cp:category/>
</cp:coreProperties>
</file>