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270" yWindow="525" windowWidth="20775" windowHeight="11190" activeTab="1"/>
  </bookViews>
  <sheets>
    <sheet name="SST" sheetId="1" r:id="rId1"/>
    <sheet name="Uniformity" sheetId="2" r:id="rId2"/>
    <sheet name="meropenem" sheetId="3" r:id="rId3"/>
  </sheets>
  <calcPr calcId="145621"/>
</workbook>
</file>

<file path=xl/calcChain.xml><?xml version="1.0" encoding="utf-8"?>
<calcChain xmlns="http://schemas.openxmlformats.org/spreadsheetml/2006/main">
  <c r="B20" i="3" l="1"/>
  <c r="D17" i="1" l="1"/>
  <c r="B31" i="3"/>
  <c r="C62" i="3"/>
  <c r="H57" i="3"/>
  <c r="G57" i="3"/>
  <c r="B54" i="3"/>
  <c r="H53" i="3"/>
  <c r="G53" i="3"/>
  <c r="H49" i="3"/>
  <c r="G49" i="3"/>
  <c r="C42" i="3"/>
  <c r="B41" i="3"/>
  <c r="D34" i="3"/>
  <c r="F28" i="3"/>
  <c r="D28" i="3"/>
  <c r="G27" i="3"/>
  <c r="E27" i="3"/>
  <c r="D30" i="3"/>
  <c r="B16" i="3"/>
  <c r="C36" i="2"/>
  <c r="B36" i="2"/>
  <c r="C35" i="2"/>
  <c r="B35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B40" i="1"/>
  <c r="E38" i="1"/>
  <c r="D38" i="1"/>
  <c r="C38" i="1"/>
  <c r="B38" i="1"/>
  <c r="B39" i="1" s="1"/>
  <c r="B19" i="1"/>
  <c r="E17" i="1"/>
  <c r="C17" i="1"/>
  <c r="B17" i="1"/>
  <c r="B18" i="1" s="1"/>
  <c r="D36" i="2" l="1"/>
  <c r="E16" i="2" s="1"/>
  <c r="D35" i="3"/>
  <c r="D31" i="3"/>
  <c r="D35" i="2"/>
  <c r="F30" i="3"/>
  <c r="F31" i="3" s="1"/>
  <c r="E18" i="2" l="1"/>
  <c r="E23" i="2"/>
  <c r="E28" i="2"/>
  <c r="E30" i="2"/>
  <c r="D40" i="2"/>
  <c r="E17" i="2"/>
  <c r="E25" i="2"/>
  <c r="E33" i="2"/>
  <c r="E24" i="2"/>
  <c r="E22" i="2"/>
  <c r="D41" i="2"/>
  <c r="E21" i="2"/>
  <c r="E29" i="2"/>
  <c r="C41" i="2"/>
  <c r="E32" i="2"/>
  <c r="E15" i="2"/>
  <c r="E31" i="2"/>
  <c r="E14" i="2"/>
  <c r="E26" i="2"/>
  <c r="B40" i="2"/>
  <c r="B43" i="3" s="1"/>
  <c r="B55" i="3" s="1"/>
  <c r="E19" i="2"/>
  <c r="E27" i="2"/>
  <c r="C40" i="2"/>
  <c r="E20" i="2"/>
  <c r="F32" i="3"/>
  <c r="G24" i="3"/>
  <c r="D32" i="3"/>
  <c r="E24" i="3"/>
  <c r="G26" i="3"/>
  <c r="G25" i="3"/>
  <c r="E25" i="3"/>
  <c r="E26" i="3"/>
  <c r="E28" i="3" l="1"/>
  <c r="G28" i="3"/>
  <c r="D36" i="3"/>
  <c r="D38" i="3"/>
  <c r="G55" i="3" l="1"/>
  <c r="H55" i="3" s="1"/>
  <c r="G51" i="3"/>
  <c r="H51" i="3" s="1"/>
  <c r="G56" i="3"/>
  <c r="H56" i="3" s="1"/>
  <c r="G50" i="3"/>
  <c r="H50" i="3" s="1"/>
  <c r="G54" i="3"/>
  <c r="H54" i="3" s="1"/>
  <c r="G52" i="3"/>
  <c r="H52" i="3" s="1"/>
  <c r="G48" i="3"/>
  <c r="H48" i="3" s="1"/>
  <c r="G47" i="3"/>
  <c r="H47" i="3" s="1"/>
  <c r="D37" i="3"/>
  <c r="G46" i="3"/>
  <c r="H46" i="3" s="1"/>
  <c r="H60" i="3" l="1"/>
  <c r="H58" i="3"/>
  <c r="H59" i="3" l="1"/>
  <c r="G62" i="3"/>
</calcChain>
</file>

<file path=xl/sharedStrings.xml><?xml version="1.0" encoding="utf-8"?>
<sst xmlns="http://schemas.openxmlformats.org/spreadsheetml/2006/main" count="171" uniqueCount="112">
  <si>
    <t>HPLC System Suitability Report</t>
  </si>
  <si>
    <t>Analysis Data</t>
  </si>
  <si>
    <t>Assay</t>
  </si>
  <si>
    <t>Sample(s)</t>
  </si>
  <si>
    <t>Reference Substance:</t>
  </si>
  <si>
    <t>Merrobe 1000 Injection</t>
  </si>
  <si>
    <t>% age Purity:</t>
  </si>
  <si>
    <t>NDQD201503130</t>
  </si>
  <si>
    <t>Weight (mg):</t>
  </si>
  <si>
    <t>Meropenem Trihydrate</t>
  </si>
  <si>
    <t>Standard Conc (mg/mL):</t>
  </si>
  <si>
    <t>Meropenem Trihydrate 1000mg</t>
  </si>
  <si>
    <t>2015-03-11 08:26:05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</si>
  <si>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</si>
  <si>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</si>
  <si>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</si>
  <si>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</si>
  <si>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</si>
  <si>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</si>
  <si>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</si>
  <si>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</si>
  <si>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</si>
  <si>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</si>
  <si>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</si>
  <si>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</si>
  <si>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</si>
  <si>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</si>
  <si>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</si>
  <si>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</si>
  <si>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</si>
  <si>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</si>
  <si>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</si>
  <si>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</si>
  <si>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</si>
  <si>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</si>
  <si>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</si>
  <si>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</si>
  <si>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</si>
  <si>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</si>
  <si>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2015-04-08 14:52:27</t>
  </si>
  <si>
    <t>Uniformity of weight</t>
  </si>
  <si>
    <t>Capsule No.</t>
  </si>
  <si>
    <t>Intact Capsule (mg)</t>
  </si>
  <si>
    <t>Empty Shell (mg)</t>
  </si>
  <si>
    <t>Capsule Content (mg)</t>
  </si>
  <si>
    <t>% Deviation</t>
  </si>
  <si>
    <t>Total</t>
  </si>
  <si>
    <t>Average</t>
  </si>
  <si>
    <t>% Deviation from mean</t>
  </si>
  <si>
    <t>Analysis Report</t>
  </si>
  <si>
    <t>Meropenem</t>
  </si>
  <si>
    <t>Code:</t>
  </si>
  <si>
    <t>NQCL-WRS-M8-1</t>
  </si>
  <si>
    <t>% Water content:</t>
  </si>
  <si>
    <t>If correction for water content is NOT needed,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</si>
  <si>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</si>
  <si>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</si>
  <si>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</si>
  <si>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</si>
  <si>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</si>
  <si>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</si>
  <si>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</si>
  <si>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   Standard dilution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</si>
  <si>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</si>
  <si>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</si>
  <si>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</si>
  <si>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</si>
  <si>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</si>
  <si>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</si>
  <si>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</si>
  <si>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</si>
  <si>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</si>
  <si>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</si>
  <si>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</si>
  <si>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</si>
  <si>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</si>
  <si>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Amt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</si>
  <si>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</si>
  <si>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Amt of 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</si>
  <si>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</si>
  <si>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</si>
  <si>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</si>
  <si>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</si>
  <si>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</si>
  <si>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</si>
  <si>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</si>
  <si>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</si>
  <si>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</si>
  <si>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</si>
  <si>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</si>
  <si>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Vial contains</t>
  </si>
  <si>
    <t>Average Vial Content Weight (mg):</t>
  </si>
  <si>
    <t>Initial Sample dilution (mL):</t>
  </si>
  <si>
    <t>Sample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</si>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</sst>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0.00000"/>
    <numFmt numFmtId="165" formatCode="0.0%"/>
    <numFmt numFmtId="166" formatCode="0.0000"/>
    <numFmt numFmtId="167" formatCode="dd\-mmm\-yyyy"/>
    <numFmt numFmtId="168" formatCode="0.00\ &quot;mg&quot;"/>
    <numFmt numFmtId="169" formatCode="0.0000\ &quot;mg&quot;"/>
    <numFmt numFmtId="170" formatCode="0.000"/>
    <numFmt numFmtId="171" formatCode="0\ &quot;mg&quot;"/>
  </numFmts>
  <fonts count="20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b/>
      <i/>
      <sz val="10"/>
      <color rgb="FF000000"/>
      <name val="Book Antiqua"/>
    </font>
    <font>
      <b/>
      <u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sz val="20"/>
      <color rgb="FF000000"/>
      <name val="Book Antiqua"/>
    </font>
    <font>
      <b/>
      <sz val="20"/>
      <color rgb="FF000000"/>
      <name val="Book Antiqua"/>
    </font>
    <font>
      <i/>
      <sz val="14"/>
      <color rgb="FF000000"/>
      <name val="Arial"/>
    </font>
    <font>
      <i/>
      <sz val="14"/>
      <color rgb="FF000000"/>
      <name val="Book Antiqua"/>
    </font>
    <font>
      <b/>
      <i/>
      <sz val="14"/>
      <color rgb="FF000000"/>
      <name val="Book Antiqua"/>
    </font>
    <font>
      <sz val="14"/>
      <color rgb="FF000000"/>
      <name val="Arial"/>
    </font>
    <font>
      <vertAlign val="superscript"/>
      <sz val="14"/>
      <color rgb="FF000000"/>
      <name val="Book Antiqua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268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166" fontId="8" fillId="2" borderId="0" xfId="0" applyNumberFormat="1" applyFont="1" applyFill="1" applyAlignment="1">
      <alignment horizontal="center"/>
    </xf>
    <xf numFmtId="164" fontId="8" fillId="2" borderId="0" xfId="0" applyNumberFormat="1" applyFont="1" applyFill="1" applyAlignment="1">
      <alignment horizontal="center"/>
    </xf>
    <xf numFmtId="2" fontId="0" fillId="2" borderId="0" xfId="0" applyNumberFormat="1" applyFill="1" applyAlignment="1">
      <alignment horizontal="center"/>
    </xf>
    <xf numFmtId="2" fontId="0" fillId="2" borderId="0" xfId="0" applyNumberFormat="1" applyFill="1"/>
    <xf numFmtId="10" fontId="2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 wrapText="1"/>
    </xf>
    <xf numFmtId="10" fontId="8" fillId="2" borderId="0" xfId="0" applyNumberFormat="1" applyFont="1" applyFill="1" applyAlignment="1">
      <alignment horizontal="center"/>
    </xf>
    <xf numFmtId="164" fontId="0" fillId="2" borderId="0" xfId="0" applyNumberFormat="1" applyFill="1"/>
    <xf numFmtId="10" fontId="0" fillId="2" borderId="0" xfId="0" applyNumberFormat="1" applyFill="1"/>
    <xf numFmtId="0" fontId="0" fillId="2" borderId="0" xfId="0" applyFill="1" applyAlignment="1">
      <alignment horizontal="right"/>
    </xf>
    <xf numFmtId="0" fontId="2" fillId="2" borderId="0" xfId="0" applyFont="1" applyFill="1"/>
    <xf numFmtId="0" fontId="9" fillId="2" borderId="0" xfId="0" applyFont="1" applyFill="1" applyAlignment="1">
      <alignment horizontal="center" wrapText="1"/>
    </xf>
    <xf numFmtId="0" fontId="2" fillId="2" borderId="0" xfId="0" applyFont="1" applyFill="1"/>
    <xf numFmtId="167" fontId="2" fillId="2" borderId="0" xfId="0" applyNumberFormat="1" applyFont="1" applyFill="1" applyAlignment="1">
      <alignment horizontal="center"/>
    </xf>
    <xf numFmtId="0" fontId="10" fillId="2" borderId="0" xfId="0" applyFont="1" applyFill="1" applyAlignment="1">
      <alignment horizontal="left"/>
    </xf>
    <xf numFmtId="0" fontId="1" fillId="2" borderId="0" xfId="0" applyFont="1" applyFill="1"/>
    <xf numFmtId="164" fontId="1" fillId="2" borderId="12" xfId="0" applyNumberFormat="1" applyFont="1" applyFill="1" applyBorder="1" applyAlignment="1">
      <alignment horizontal="center"/>
    </xf>
    <xf numFmtId="164" fontId="1" fillId="2" borderId="13" xfId="0" applyNumberFormat="1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2" fontId="2" fillId="3" borderId="15" xfId="0" applyNumberFormat="1" applyFont="1" applyFill="1" applyBorder="1" applyAlignment="1" applyProtection="1">
      <alignment horizontal="center"/>
      <protection locked="0"/>
    </xf>
    <xf numFmtId="2" fontId="2" fillId="3" borderId="14" xfId="0" applyNumberFormat="1" applyFont="1" applyFill="1" applyBorder="1" applyAlignment="1" applyProtection="1">
      <alignment horizontal="center"/>
      <protection locked="0"/>
    </xf>
    <xf numFmtId="2" fontId="2" fillId="2" borderId="14" xfId="0" applyNumberFormat="1" applyFont="1" applyFill="1" applyBorder="1" applyAlignment="1">
      <alignment horizontal="center"/>
    </xf>
    <xf numFmtId="10" fontId="2" fillId="2" borderId="16" xfId="0" applyNumberFormat="1" applyFont="1" applyFill="1" applyBorder="1" applyAlignment="1">
      <alignment horizontal="center"/>
    </xf>
    <xf numFmtId="0" fontId="2" fillId="2" borderId="17" xfId="0" applyFont="1" applyFill="1" applyBorder="1" applyAlignment="1">
      <alignment horizontal="center"/>
    </xf>
    <xf numFmtId="2" fontId="2" fillId="3" borderId="16" xfId="0" applyNumberFormat="1" applyFont="1" applyFill="1" applyBorder="1" applyAlignment="1" applyProtection="1">
      <alignment horizontal="center"/>
      <protection locked="0"/>
    </xf>
    <xf numFmtId="2" fontId="2" fillId="3" borderId="17" xfId="0" applyNumberFormat="1" applyFont="1" applyFill="1" applyBorder="1" applyAlignment="1" applyProtection="1">
      <alignment horizontal="center"/>
      <protection locked="0"/>
    </xf>
    <xf numFmtId="2" fontId="2" fillId="2" borderId="17" xfId="0" applyNumberFormat="1" applyFont="1" applyFill="1" applyBorder="1" applyAlignment="1">
      <alignment horizontal="center"/>
    </xf>
    <xf numFmtId="2" fontId="2" fillId="3" borderId="16" xfId="0" applyNumberFormat="1" applyFont="1" applyFill="1" applyBorder="1" applyAlignment="1" applyProtection="1">
      <alignment horizontal="center" wrapText="1"/>
      <protection locked="0"/>
    </xf>
    <xf numFmtId="1" fontId="2" fillId="2" borderId="18" xfId="0" applyNumberFormat="1" applyFont="1" applyFill="1" applyBorder="1" applyAlignment="1">
      <alignment horizontal="center"/>
    </xf>
    <xf numFmtId="2" fontId="2" fillId="3" borderId="19" xfId="0" applyNumberFormat="1" applyFont="1" applyFill="1" applyBorder="1" applyAlignment="1" applyProtection="1">
      <alignment horizontal="center" wrapText="1"/>
      <protection locked="0"/>
    </xf>
    <xf numFmtId="2" fontId="2" fillId="3" borderId="18" xfId="0" applyNumberFormat="1" applyFont="1" applyFill="1" applyBorder="1" applyAlignment="1" applyProtection="1">
      <alignment horizontal="center"/>
      <protection locked="0"/>
    </xf>
    <xf numFmtId="2" fontId="2" fillId="2" borderId="18" xfId="0" applyNumberFormat="1" applyFont="1" applyFill="1" applyBorder="1" applyAlignment="1">
      <alignment horizontal="center"/>
    </xf>
    <xf numFmtId="10" fontId="2" fillId="2" borderId="19" xfId="0" applyNumberFormat="1" applyFont="1" applyFill="1" applyBorder="1" applyAlignment="1">
      <alignment horizontal="center"/>
    </xf>
    <xf numFmtId="0" fontId="2" fillId="2" borderId="20" xfId="0" applyFont="1" applyFill="1" applyBorder="1" applyAlignment="1">
      <alignment horizontal="right"/>
    </xf>
    <xf numFmtId="166" fontId="2" fillId="2" borderId="21" xfId="0" applyNumberFormat="1" applyFont="1" applyFill="1" applyBorder="1" applyAlignment="1">
      <alignment horizontal="center"/>
    </xf>
    <xf numFmtId="166" fontId="2" fillId="2" borderId="22" xfId="0" applyNumberFormat="1" applyFont="1" applyFill="1" applyBorder="1" applyAlignment="1">
      <alignment horizontal="center"/>
    </xf>
    <xf numFmtId="166" fontId="2" fillId="2" borderId="23" xfId="0" applyNumberFormat="1" applyFont="1" applyFill="1" applyBorder="1" applyAlignment="1">
      <alignment horizontal="center"/>
    </xf>
    <xf numFmtId="0" fontId="2" fillId="2" borderId="24" xfId="0" applyFont="1" applyFill="1" applyBorder="1" applyAlignment="1">
      <alignment horizontal="right"/>
    </xf>
    <xf numFmtId="166" fontId="1" fillId="2" borderId="25" xfId="0" applyNumberFormat="1" applyFont="1" applyFill="1" applyBorder="1" applyAlignment="1">
      <alignment horizontal="center"/>
    </xf>
    <xf numFmtId="166" fontId="1" fillId="2" borderId="26" xfId="0" applyNumberFormat="1" applyFont="1" applyFill="1" applyBorder="1" applyAlignment="1">
      <alignment horizontal="center"/>
    </xf>
    <xf numFmtId="166" fontId="1" fillId="2" borderId="27" xfId="0" applyNumberFormat="1" applyFont="1" applyFill="1" applyBorder="1" applyAlignment="1">
      <alignment horizontal="center"/>
    </xf>
    <xf numFmtId="164" fontId="2" fillId="2" borderId="0" xfId="0" applyNumberFormat="1" applyFont="1" applyFill="1"/>
    <xf numFmtId="0" fontId="1" fillId="2" borderId="12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wrapText="1"/>
    </xf>
    <xf numFmtId="165" fontId="1" fillId="2" borderId="28" xfId="0" applyNumberFormat="1" applyFont="1" applyFill="1" applyBorder="1" applyAlignment="1">
      <alignment horizontal="center"/>
    </xf>
    <xf numFmtId="168" fontId="1" fillId="2" borderId="29" xfId="0" applyNumberFormat="1" applyFont="1" applyFill="1" applyBorder="1" applyAlignment="1">
      <alignment horizontal="center" vertical="center"/>
    </xf>
    <xf numFmtId="165" fontId="1" fillId="2" borderId="18" xfId="0" applyNumberFormat="1" applyFont="1" applyFill="1" applyBorder="1" applyAlignment="1">
      <alignment horizontal="center"/>
    </xf>
    <xf numFmtId="0" fontId="2" fillId="2" borderId="9" xfId="0" applyFont="1" applyFill="1" applyBorder="1"/>
    <xf numFmtId="10" fontId="2" fillId="2" borderId="30" xfId="0" applyNumberFormat="1" applyFont="1" applyFill="1" applyBorder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11" fillId="2" borderId="0" xfId="0" applyFont="1" applyFill="1"/>
    <xf numFmtId="0" fontId="3" fillId="2" borderId="0" xfId="0" applyFont="1" applyFill="1"/>
    <xf numFmtId="0" fontId="12" fillId="2" borderId="0" xfId="0" applyFont="1" applyFill="1"/>
    <xf numFmtId="0" fontId="13" fillId="3" borderId="0" xfId="0" applyFont="1" applyFill="1" applyAlignment="1" applyProtection="1">
      <alignment horizontal="left"/>
      <protection locked="0"/>
    </xf>
    <xf numFmtId="15" fontId="13" fillId="3" borderId="0" xfId="0" applyNumberFormat="1" applyFont="1" applyFill="1" applyAlignment="1" applyProtection="1">
      <alignment horizontal="left"/>
      <protection locked="0"/>
    </xf>
    <xf numFmtId="15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4" fillId="3" borderId="0" xfId="0" applyFont="1" applyFill="1" applyAlignment="1" applyProtection="1">
      <alignment horizontal="center"/>
      <protection locked="0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horizontal="center"/>
    </xf>
    <xf numFmtId="0" fontId="15" fillId="2" borderId="0" xfId="0" applyFont="1" applyFill="1"/>
    <xf numFmtId="0" fontId="16" fillId="2" borderId="0" xfId="0" applyFont="1" applyFill="1"/>
    <xf numFmtId="2" fontId="14" fillId="3" borderId="0" xfId="0" applyNumberFormat="1" applyFont="1" applyFill="1" applyAlignment="1" applyProtection="1">
      <alignment horizontal="center"/>
      <protection locked="0"/>
    </xf>
    <xf numFmtId="2" fontId="12" fillId="2" borderId="0" xfId="0" applyNumberFormat="1" applyFont="1" applyFill="1" applyAlignment="1">
      <alignment horizontal="center"/>
    </xf>
    <xf numFmtId="0" fontId="17" fillId="2" borderId="0" xfId="0" applyFont="1" applyFill="1" applyAlignment="1">
      <alignment horizontal="left" vertical="center" wrapText="1"/>
    </xf>
    <xf numFmtId="169" fontId="12" fillId="2" borderId="0" xfId="0" applyNumberFormat="1" applyFont="1" applyFill="1" applyAlignment="1">
      <alignment horizontal="center"/>
    </xf>
    <xf numFmtId="0" fontId="18" fillId="2" borderId="0" xfId="0" applyFont="1" applyFill="1"/>
    <xf numFmtId="0" fontId="11" fillId="2" borderId="33" xfId="0" applyFont="1" applyFill="1" applyBorder="1" applyAlignment="1">
      <alignment horizontal="right"/>
    </xf>
    <xf numFmtId="0" fontId="14" fillId="3" borderId="34" xfId="0" applyFont="1" applyFill="1" applyBorder="1" applyAlignment="1" applyProtection="1">
      <alignment horizontal="center"/>
      <protection locked="0"/>
    </xf>
    <xf numFmtId="0" fontId="11" fillId="2" borderId="35" xfId="0" applyFont="1" applyFill="1" applyBorder="1" applyAlignment="1">
      <alignment horizontal="right"/>
    </xf>
    <xf numFmtId="0" fontId="14" fillId="3" borderId="36" xfId="0" applyFont="1" applyFill="1" applyBorder="1" applyAlignment="1" applyProtection="1">
      <alignment horizontal="center"/>
      <protection locked="0"/>
    </xf>
    <xf numFmtId="0" fontId="12" fillId="2" borderId="34" xfId="0" applyFont="1" applyFill="1" applyBorder="1" applyAlignment="1">
      <alignment horizontal="center"/>
    </xf>
    <xf numFmtId="0" fontId="12" fillId="2" borderId="37" xfId="0" applyFont="1" applyFill="1" applyBorder="1" applyAlignment="1">
      <alignment horizontal="center"/>
    </xf>
    <xf numFmtId="0" fontId="12" fillId="2" borderId="38" xfId="0" applyFont="1" applyFill="1" applyBorder="1" applyAlignment="1">
      <alignment horizontal="center"/>
    </xf>
    <xf numFmtId="0" fontId="12" fillId="2" borderId="39" xfId="0" applyFont="1" applyFill="1" applyBorder="1" applyAlignment="1">
      <alignment horizontal="center"/>
    </xf>
    <xf numFmtId="0" fontId="11" fillId="2" borderId="40" xfId="0" applyFont="1" applyFill="1" applyBorder="1" applyAlignment="1">
      <alignment horizontal="center"/>
    </xf>
    <xf numFmtId="0" fontId="14" fillId="3" borderId="41" xfId="0" applyFont="1" applyFill="1" applyBorder="1" applyAlignment="1" applyProtection="1">
      <alignment horizontal="center"/>
      <protection locked="0"/>
    </xf>
    <xf numFmtId="170" fontId="11" fillId="2" borderId="38" xfId="0" applyNumberFormat="1" applyFont="1" applyFill="1" applyBorder="1" applyAlignment="1">
      <alignment horizontal="center"/>
    </xf>
    <xf numFmtId="170" fontId="11" fillId="2" borderId="39" xfId="0" applyNumberFormat="1" applyFont="1" applyFill="1" applyBorder="1" applyAlignment="1">
      <alignment horizontal="center"/>
    </xf>
    <xf numFmtId="0" fontId="11" fillId="2" borderId="36" xfId="0" applyFont="1" applyFill="1" applyBorder="1" applyAlignment="1">
      <alignment horizontal="center"/>
    </xf>
    <xf numFmtId="0" fontId="14" fillId="3" borderId="35" xfId="0" applyFont="1" applyFill="1" applyBorder="1" applyAlignment="1" applyProtection="1">
      <alignment horizontal="center"/>
      <protection locked="0"/>
    </xf>
    <xf numFmtId="170" fontId="11" fillId="2" borderId="42" xfId="0" applyNumberFormat="1" applyFont="1" applyFill="1" applyBorder="1" applyAlignment="1">
      <alignment horizontal="center"/>
    </xf>
    <xf numFmtId="170" fontId="11" fillId="2" borderId="43" xfId="0" applyNumberFormat="1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0" fontId="14" fillId="3" borderId="44" xfId="0" applyFont="1" applyFill="1" applyBorder="1" applyAlignment="1" applyProtection="1">
      <alignment horizontal="center"/>
      <protection locked="0"/>
    </xf>
    <xf numFmtId="170" fontId="11" fillId="2" borderId="45" xfId="0" applyNumberFormat="1" applyFont="1" applyFill="1" applyBorder="1" applyAlignment="1">
      <alignment horizontal="center"/>
    </xf>
    <xf numFmtId="170" fontId="11" fillId="2" borderId="46" xfId="0" applyNumberFormat="1" applyFont="1" applyFill="1" applyBorder="1" applyAlignment="1">
      <alignment horizontal="center"/>
    </xf>
    <xf numFmtId="0" fontId="11" fillId="2" borderId="36" xfId="0" applyFont="1" applyFill="1" applyBorder="1" applyAlignment="1">
      <alignment horizontal="right"/>
    </xf>
    <xf numFmtId="1" fontId="12" fillId="6" borderId="25" xfId="0" applyNumberFormat="1" applyFont="1" applyFill="1" applyBorder="1" applyAlignment="1">
      <alignment horizontal="center"/>
    </xf>
    <xf numFmtId="170" fontId="12" fillId="6" borderId="47" xfId="0" applyNumberFormat="1" applyFont="1" applyFill="1" applyBorder="1" applyAlignment="1">
      <alignment horizontal="center"/>
    </xf>
    <xf numFmtId="170" fontId="12" fillId="6" borderId="48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9" xfId="0" applyFont="1" applyFill="1" applyBorder="1" applyAlignment="1">
      <alignment horizontal="right"/>
    </xf>
    <xf numFmtId="0" fontId="14" fillId="3" borderId="28" xfId="0" applyFont="1" applyFill="1" applyBorder="1" applyAlignment="1" applyProtection="1">
      <alignment horizontal="center"/>
      <protection locked="0"/>
    </xf>
    <xf numFmtId="0" fontId="11" fillId="2" borderId="0" xfId="0" applyFont="1" applyFill="1"/>
    <xf numFmtId="0" fontId="11" fillId="2" borderId="11" xfId="0" applyFont="1" applyFill="1" applyBorder="1" applyAlignment="1">
      <alignment horizontal="right"/>
    </xf>
    <xf numFmtId="2" fontId="11" fillId="6" borderId="1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36" xfId="0" applyFont="1" applyFill="1" applyBorder="1" applyAlignment="1">
      <alignment horizontal="center"/>
    </xf>
    <xf numFmtId="2" fontId="11" fillId="7" borderId="17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2" fontId="11" fillId="6" borderId="18" xfId="0" applyNumberFormat="1" applyFont="1" applyFill="1" applyBorder="1" applyAlignment="1">
      <alignment horizontal="center"/>
    </xf>
    <xf numFmtId="0" fontId="11" fillId="2" borderId="50" xfId="0" applyFont="1" applyFill="1" applyBorder="1" applyAlignment="1">
      <alignment horizontal="right"/>
    </xf>
    <xf numFmtId="0" fontId="14" fillId="3" borderId="17" xfId="0" applyFont="1" applyFill="1" applyBorder="1" applyAlignment="1" applyProtection="1">
      <alignment horizontal="center"/>
      <protection locked="0"/>
    </xf>
    <xf numFmtId="1" fontId="11" fillId="2" borderId="0" xfId="0" applyNumberFormat="1" applyFont="1" applyFill="1" applyAlignment="1">
      <alignment horizontal="center"/>
    </xf>
    <xf numFmtId="0" fontId="11" fillId="2" borderId="41" xfId="0" applyFont="1" applyFill="1" applyBorder="1" applyAlignment="1">
      <alignment horizontal="right"/>
    </xf>
    <xf numFmtId="0" fontId="11" fillId="2" borderId="0" xfId="0" applyFont="1" applyFill="1" applyAlignment="1">
      <alignment horizontal="right"/>
    </xf>
    <xf numFmtId="2" fontId="11" fillId="6" borderId="32" xfId="0" applyNumberFormat="1" applyFont="1" applyFill="1" applyBorder="1" applyAlignment="1">
      <alignment horizontal="center"/>
    </xf>
    <xf numFmtId="170" fontId="12" fillId="7" borderId="31" xfId="0" applyNumberFormat="1" applyFont="1" applyFill="1" applyBorder="1" applyAlignment="1">
      <alignment horizontal="center"/>
    </xf>
    <xf numFmtId="170" fontId="11" fillId="2" borderId="0" xfId="0" applyNumberFormat="1" applyFont="1" applyFill="1" applyAlignment="1">
      <alignment horizontal="center"/>
    </xf>
    <xf numFmtId="10" fontId="11" fillId="6" borderId="17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1" fillId="7" borderId="32" xfId="0" applyFont="1" applyFill="1" applyBorder="1" applyAlignment="1">
      <alignment horizontal="center"/>
    </xf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1" fontId="14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166" fontId="12" fillId="2" borderId="0" xfId="0" applyNumberFormat="1" applyFont="1" applyFill="1" applyAlignment="1">
      <alignment horizontal="center"/>
    </xf>
    <xf numFmtId="2" fontId="12" fillId="2" borderId="31" xfId="0" applyNumberFormat="1" applyFont="1" applyFill="1" applyBorder="1" applyAlignment="1">
      <alignment horizontal="center"/>
    </xf>
    <xf numFmtId="0" fontId="12" fillId="2" borderId="31" xfId="0" applyFont="1" applyFill="1" applyBorder="1" applyAlignment="1">
      <alignment horizontal="center"/>
    </xf>
    <xf numFmtId="0" fontId="11" fillId="2" borderId="31" xfId="0" applyFont="1" applyFill="1" applyBorder="1" applyAlignment="1">
      <alignment horizontal="center"/>
    </xf>
    <xf numFmtId="0" fontId="14" fillId="3" borderId="33" xfId="0" applyFont="1" applyFill="1" applyBorder="1" applyAlignment="1" applyProtection="1">
      <alignment horizontal="center"/>
      <protection locked="0"/>
    </xf>
    <xf numFmtId="2" fontId="11" fillId="2" borderId="33" xfId="0" applyNumberFormat="1" applyFont="1" applyFill="1" applyBorder="1" applyAlignment="1">
      <alignment horizontal="center"/>
    </xf>
    <xf numFmtId="10" fontId="11" fillId="2" borderId="31" xfId="0" applyNumberFormat="1" applyFont="1" applyFill="1" applyBorder="1" applyAlignment="1">
      <alignment horizontal="center" vertical="center"/>
    </xf>
    <xf numFmtId="0" fontId="11" fillId="2" borderId="52" xfId="0" applyFont="1" applyFill="1" applyBorder="1" applyAlignment="1">
      <alignment horizontal="center"/>
    </xf>
    <xf numFmtId="2" fontId="11" fillId="2" borderId="35" xfId="0" applyNumberFormat="1" applyFont="1" applyFill="1" applyBorder="1" applyAlignment="1">
      <alignment horizontal="center"/>
    </xf>
    <xf numFmtId="10" fontId="11" fillId="2" borderId="52" xfId="0" applyNumberFormat="1" applyFont="1" applyFill="1" applyBorder="1" applyAlignment="1">
      <alignment horizontal="center" vertical="center"/>
    </xf>
    <xf numFmtId="0" fontId="11" fillId="2" borderId="32" xfId="0" applyFont="1" applyFill="1" applyBorder="1" applyAlignment="1">
      <alignment horizontal="center"/>
    </xf>
    <xf numFmtId="0" fontId="14" fillId="3" borderId="51" xfId="0" applyFont="1" applyFill="1" applyBorder="1" applyAlignment="1" applyProtection="1">
      <alignment horizontal="center"/>
      <protection locked="0"/>
    </xf>
    <xf numFmtId="2" fontId="11" fillId="2" borderId="31" xfId="0" applyNumberFormat="1" applyFont="1" applyFill="1" applyBorder="1" applyAlignment="1">
      <alignment horizontal="center"/>
    </xf>
    <xf numFmtId="10" fontId="11" fillId="2" borderId="34" xfId="0" applyNumberFormat="1" applyFont="1" applyFill="1" applyBorder="1" applyAlignment="1">
      <alignment horizontal="center" vertical="center"/>
    </xf>
    <xf numFmtId="2" fontId="11" fillId="2" borderId="52" xfId="0" applyNumberFormat="1" applyFont="1" applyFill="1" applyBorder="1" applyAlignment="1">
      <alignment horizontal="center"/>
    </xf>
    <xf numFmtId="10" fontId="11" fillId="2" borderId="36" xfId="0" applyNumberFormat="1" applyFont="1" applyFill="1" applyBorder="1" applyAlignment="1">
      <alignment horizontal="center" vertical="center"/>
    </xf>
    <xf numFmtId="2" fontId="11" fillId="2" borderId="32" xfId="0" applyNumberFormat="1" applyFont="1" applyFill="1" applyBorder="1" applyAlignment="1">
      <alignment horizontal="center"/>
    </xf>
    <xf numFmtId="10" fontId="11" fillId="2" borderId="53" xfId="0" applyNumberFormat="1" applyFont="1" applyFill="1" applyBorder="1" applyAlignment="1">
      <alignment horizontal="center" vertical="center"/>
    </xf>
    <xf numFmtId="0" fontId="11" fillId="2" borderId="36" xfId="0" applyFont="1" applyFill="1" applyBorder="1" applyAlignment="1">
      <alignment horizontal="center"/>
    </xf>
    <xf numFmtId="0" fontId="13" fillId="2" borderId="53" xfId="0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14" xfId="0" applyFont="1" applyFill="1" applyBorder="1" applyAlignment="1">
      <alignment horizontal="right"/>
    </xf>
    <xf numFmtId="10" fontId="14" fillId="7" borderId="15" xfId="0" applyNumberFormat="1" applyFont="1" applyFill="1" applyBorder="1" applyAlignment="1">
      <alignment horizontal="center"/>
    </xf>
    <xf numFmtId="0" fontId="11" fillId="2" borderId="17" xfId="0" applyFont="1" applyFill="1" applyBorder="1" applyAlignment="1">
      <alignment horizontal="right"/>
    </xf>
    <xf numFmtId="10" fontId="14" fillId="6" borderId="16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0" fontId="11" fillId="2" borderId="18" xfId="0" applyFont="1" applyFill="1" applyBorder="1" applyAlignment="1">
      <alignment horizontal="right"/>
    </xf>
    <xf numFmtId="0" fontId="14" fillId="7" borderId="19" xfId="0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right"/>
    </xf>
    <xf numFmtId="0" fontId="12" fillId="2" borderId="0" xfId="0" applyFont="1" applyFill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4" fillId="2" borderId="0" xfId="0" applyNumberFormat="1" applyFont="1" applyFill="1" applyAlignment="1">
      <alignment horizontal="center"/>
    </xf>
    <xf numFmtId="0" fontId="17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2" fillId="2" borderId="10" xfId="0" applyFont="1" applyFill="1" applyBorder="1" applyAlignment="1">
      <alignment horizontal="center"/>
    </xf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 applyProtection="1">
      <protection locked="0"/>
    </xf>
    <xf numFmtId="0" fontId="11" fillId="2" borderId="7" xfId="0" applyFont="1" applyFill="1" applyBorder="1"/>
    <xf numFmtId="0" fontId="11" fillId="2" borderId="0" xfId="0" applyFont="1" applyFill="1"/>
    <xf numFmtId="0" fontId="11" fillId="2" borderId="7" xfId="0" applyFont="1" applyFill="1" applyBorder="1"/>
    <xf numFmtId="0" fontId="12" fillId="2" borderId="11" xfId="0" applyFont="1" applyFill="1" applyBorder="1" applyProtection="1">
      <protection locked="0"/>
    </xf>
    <xf numFmtId="0" fontId="12" fillId="2" borderId="11" xfId="0" applyFont="1" applyFill="1" applyBorder="1"/>
    <xf numFmtId="0" fontId="11" fillId="2" borderId="11" xfId="0" applyFont="1" applyFill="1" applyBorder="1"/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0" xfId="0" applyFont="1" applyFill="1" applyAlignment="1">
      <alignment horizontal="left" wrapText="1"/>
    </xf>
    <xf numFmtId="0" fontId="9" fillId="2" borderId="0" xfId="0" applyFont="1" applyFill="1" applyAlignment="1">
      <alignment horizontal="center" wrapText="1"/>
    </xf>
    <xf numFmtId="0" fontId="4" fillId="2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169" fontId="1" fillId="2" borderId="31" xfId="0" applyNumberFormat="1" applyFont="1" applyFill="1" applyBorder="1" applyAlignment="1">
      <alignment horizontal="center" vertical="center"/>
    </xf>
    <xf numFmtId="169" fontId="1" fillId="2" borderId="32" xfId="0" applyNumberFormat="1" applyFont="1" applyFill="1" applyBorder="1" applyAlignment="1">
      <alignment horizontal="center" vertical="center"/>
    </xf>
    <xf numFmtId="0" fontId="12" fillId="2" borderId="1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2" fontId="14" fillId="3" borderId="31" xfId="0" applyNumberFormat="1" applyFont="1" applyFill="1" applyBorder="1" applyAlignment="1" applyProtection="1">
      <alignment horizontal="center" vertical="center"/>
      <protection locked="0"/>
    </xf>
    <xf numFmtId="2" fontId="14" fillId="3" borderId="52" xfId="0" applyNumberFormat="1" applyFont="1" applyFill="1" applyBorder="1" applyAlignment="1" applyProtection="1">
      <alignment horizontal="center" vertical="center"/>
      <protection locked="0"/>
    </xf>
    <xf numFmtId="2" fontId="14" fillId="3" borderId="32" xfId="0" applyNumberFormat="1" applyFont="1" applyFill="1" applyBorder="1" applyAlignment="1" applyProtection="1">
      <alignment horizontal="center" vertical="center"/>
      <protection locked="0"/>
    </xf>
    <xf numFmtId="0" fontId="12" fillId="2" borderId="51" xfId="0" applyFont="1" applyFill="1" applyBorder="1" applyAlignment="1">
      <alignment horizontal="center" vertical="center"/>
    </xf>
    <xf numFmtId="0" fontId="17" fillId="2" borderId="33" xfId="0" applyFont="1" applyFill="1" applyBorder="1" applyAlignment="1">
      <alignment horizontal="left" vertical="center" wrapText="1"/>
    </xf>
    <xf numFmtId="0" fontId="17" fillId="2" borderId="34" xfId="0" applyFont="1" applyFill="1" applyBorder="1" applyAlignment="1">
      <alignment horizontal="left" vertical="center" wrapText="1"/>
    </xf>
    <xf numFmtId="0" fontId="17" fillId="2" borderId="51" xfId="0" applyFont="1" applyFill="1" applyBorder="1" applyAlignment="1">
      <alignment horizontal="left" vertical="center" wrapText="1"/>
    </xf>
    <xf numFmtId="0" fontId="17" fillId="2" borderId="53" xfId="0" applyFont="1" applyFill="1" applyBorder="1" applyAlignment="1">
      <alignment horizontal="left" vertical="center" wrapText="1"/>
    </xf>
    <xf numFmtId="0" fontId="12" fillId="2" borderId="0" xfId="0" applyFont="1" applyFill="1" applyAlignment="1">
      <alignment horizontal="center"/>
    </xf>
    <xf numFmtId="0" fontId="17" fillId="2" borderId="54" xfId="0" applyFont="1" applyFill="1" applyBorder="1" applyAlignment="1">
      <alignment horizontal="center"/>
    </xf>
    <xf numFmtId="0" fontId="17" fillId="2" borderId="30" xfId="0" applyFont="1" applyFill="1" applyBorder="1" applyAlignment="1">
      <alignment horizontal="center"/>
    </xf>
    <xf numFmtId="0" fontId="17" fillId="2" borderId="13" xfId="0" applyFont="1" applyFill="1" applyBorder="1" applyAlignment="1">
      <alignment horizontal="center"/>
    </xf>
    <xf numFmtId="0" fontId="14" fillId="3" borderId="0" xfId="0" applyFont="1" applyFill="1" applyAlignment="1" applyProtection="1">
      <alignment horizontal="left"/>
      <protection locked="0"/>
    </xf>
    <xf numFmtId="0" fontId="13" fillId="3" borderId="0" xfId="0" applyFont="1" applyFill="1" applyAlignment="1" applyProtection="1">
      <alignment horizontal="left"/>
      <protection locked="0"/>
    </xf>
    <xf numFmtId="0" fontId="17" fillId="2" borderId="54" xfId="0" applyFont="1" applyFill="1" applyBorder="1" applyAlignment="1">
      <alignment horizontal="justify" vertical="center" wrapText="1"/>
    </xf>
    <xf numFmtId="0" fontId="17" fillId="2" borderId="30" xfId="0" applyFont="1" applyFill="1" applyBorder="1" applyAlignment="1">
      <alignment horizontal="justify" vertical="center" wrapText="1"/>
    </xf>
    <xf numFmtId="0" fontId="17" fillId="2" borderId="13" xfId="0" applyFont="1" applyFill="1" applyBorder="1" applyAlignment="1">
      <alignment horizontal="justify" vertical="center" wrapText="1"/>
    </xf>
    <xf numFmtId="0" fontId="17" fillId="2" borderId="54" xfId="0" applyFont="1" applyFill="1" applyBorder="1" applyAlignment="1">
      <alignment horizontal="left" vertical="center" wrapText="1"/>
    </xf>
    <xf numFmtId="0" fontId="17" fillId="2" borderId="30" xfId="0" applyFont="1" applyFill="1" applyBorder="1" applyAlignment="1">
      <alignment horizontal="left" vertical="center" wrapText="1"/>
    </xf>
    <xf numFmtId="0" fontId="17" fillId="2" borderId="13" xfId="0" applyFont="1" applyFill="1" applyBorder="1" applyAlignment="1">
      <alignment horizontal="left" vertical="center" wrapText="1"/>
    </xf>
    <xf numFmtId="0" fontId="12" fillId="2" borderId="20" xfId="0" applyFont="1" applyFill="1" applyBorder="1" applyAlignment="1">
      <alignment horizontal="center"/>
    </xf>
    <xf numFmtId="0" fontId="12" fillId="2" borderId="49" xfId="0" applyFont="1" applyFill="1" applyBorder="1" applyAlignment="1">
      <alignment horizontal="center"/>
    </xf>
    <xf numFmtId="0" fontId="12" fillId="2" borderId="29" xfId="0" applyFont="1" applyFill="1" applyBorder="1" applyAlignment="1">
      <alignment horizontal="center"/>
    </xf>
  </cellXfs>
  <cellStyles count="1">
    <cellStyle name="Normal" xfId="0" builtinId="0"/>
  </cellStyles>
  <dxfs count="22">
    <dxf>
      <font>
        <b val="0"/>
        <i val="0"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b val="0"/>
        <i val="0"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I48"/>
  <sheetViews>
    <sheetView topLeftCell="A21" workbookViewId="0">
      <selection activeCell="A2" sqref="A2:G49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2" spans="1:5" ht="18.75" customHeight="1" x14ac:dyDescent="0.3">
      <c r="A2" s="232" t="s">
        <v>0</v>
      </c>
      <c r="B2" s="232"/>
      <c r="C2" s="232"/>
      <c r="D2" s="232"/>
      <c r="E2" s="232"/>
    </row>
    <row r="3" spans="1:5" ht="16.5" customHeight="1" x14ac:dyDescent="0.3">
      <c r="A3" s="5" t="s">
        <v>1</v>
      </c>
      <c r="B3" s="6" t="s">
        <v>2</v>
      </c>
    </row>
    <row r="4" spans="1:5" ht="16.5" customHeight="1" x14ac:dyDescent="0.3">
      <c r="A4" s="7" t="s">
        <v>3</v>
      </c>
      <c r="B4" s="8"/>
      <c r="D4" s="9"/>
      <c r="E4" s="10"/>
    </row>
    <row r="5" spans="1:5" ht="16.5" customHeight="1" x14ac:dyDescent="0.3">
      <c r="A5" s="11" t="s">
        <v>4</v>
      </c>
      <c r="B5" s="8" t="s">
        <v>5</v>
      </c>
      <c r="C5" s="10"/>
      <c r="D5" s="10"/>
      <c r="E5" s="10"/>
    </row>
    <row r="6" spans="1:5" ht="16.5" customHeight="1" x14ac:dyDescent="0.3">
      <c r="A6" s="11" t="s">
        <v>6</v>
      </c>
      <c r="B6" s="12" t="s">
        <v>7</v>
      </c>
      <c r="C6" s="10"/>
      <c r="D6" s="10"/>
      <c r="E6" s="10"/>
    </row>
    <row r="7" spans="1:5" ht="16.5" customHeight="1" x14ac:dyDescent="0.3">
      <c r="A7" s="7" t="s">
        <v>8</v>
      </c>
      <c r="B7" s="12" t="s">
        <v>9</v>
      </c>
      <c r="C7" s="10"/>
      <c r="D7" s="10"/>
      <c r="E7" s="10"/>
    </row>
    <row r="8" spans="1:5" ht="16.5" customHeight="1" x14ac:dyDescent="0.3">
      <c r="A8" s="7" t="s">
        <v>10</v>
      </c>
      <c r="B8" s="13" t="s">
        <v>11</v>
      </c>
      <c r="C8" s="10"/>
      <c r="D8" s="10"/>
      <c r="E8" s="10"/>
    </row>
    <row r="9" spans="1:5" ht="15.75" customHeight="1" x14ac:dyDescent="0.25">
      <c r="A9" s="10"/>
      <c r="B9" s="10" t="s">
        <v>12</v>
      </c>
      <c r="C9" s="10"/>
      <c r="D9" s="10"/>
      <c r="E9" s="10"/>
    </row>
    <row r="10" spans="1:5" ht="16.5" customHeight="1" x14ac:dyDescent="0.3">
      <c r="A10" s="14" t="s">
        <v>13</v>
      </c>
      <c r="B10" s="15" t="s">
        <v>14</v>
      </c>
      <c r="C10" s="14" t="s">
        <v>15</v>
      </c>
      <c r="D10" s="14" t="s">
        <v>16</v>
      </c>
      <c r="E10" s="16" t="s">
        <v>17</v>
      </c>
    </row>
    <row r="11" spans="1:5" ht="16.5" customHeight="1" x14ac:dyDescent="0.3">
      <c r="A11" s="17">
        <v>1</v>
      </c>
      <c r="B11" s="18">
        <v>26180787</v>
      </c>
      <c r="C11" s="18">
        <v>6632.25</v>
      </c>
      <c r="D11" s="19">
        <v>1.08</v>
      </c>
      <c r="E11" s="20">
        <v>4.1500000000000004</v>
      </c>
    </row>
    <row r="12" spans="1:5" ht="16.5" customHeight="1" x14ac:dyDescent="0.3">
      <c r="A12" s="17">
        <v>2</v>
      </c>
      <c r="B12" s="18">
        <v>26172404</v>
      </c>
      <c r="C12" s="18">
        <v>6562.48</v>
      </c>
      <c r="D12" s="19">
        <v>1.08</v>
      </c>
      <c r="E12" s="19">
        <v>4.16</v>
      </c>
    </row>
    <row r="13" spans="1:5" ht="16.5" customHeight="1" x14ac:dyDescent="0.3">
      <c r="A13" s="17">
        <v>3</v>
      </c>
      <c r="B13" s="18">
        <v>26123476</v>
      </c>
      <c r="C13" s="18">
        <v>6516.47</v>
      </c>
      <c r="D13" s="19">
        <v>1.08</v>
      </c>
      <c r="E13" s="19">
        <v>4.16</v>
      </c>
    </row>
    <row r="14" spans="1:5" ht="16.5" customHeight="1" x14ac:dyDescent="0.3">
      <c r="A14" s="17">
        <v>4</v>
      </c>
      <c r="B14" s="18">
        <v>26096114</v>
      </c>
      <c r="C14" s="18">
        <v>6452.7</v>
      </c>
      <c r="D14" s="19">
        <v>1.07</v>
      </c>
      <c r="E14" s="19">
        <v>4.16</v>
      </c>
    </row>
    <row r="15" spans="1:5" ht="16.5" customHeight="1" x14ac:dyDescent="0.3">
      <c r="A15" s="17">
        <v>5</v>
      </c>
      <c r="B15" s="18">
        <v>26166424</v>
      </c>
      <c r="C15" s="18">
        <v>6373.07</v>
      </c>
      <c r="D15" s="19">
        <v>1.1100000000000001</v>
      </c>
      <c r="E15" s="19">
        <v>4.16</v>
      </c>
    </row>
    <row r="16" spans="1:5" ht="16.5" customHeight="1" x14ac:dyDescent="0.3">
      <c r="A16" s="17">
        <v>6</v>
      </c>
      <c r="B16" s="21">
        <v>26035233</v>
      </c>
      <c r="C16" s="21">
        <v>6350.39</v>
      </c>
      <c r="D16" s="22">
        <v>1.1200000000000001</v>
      </c>
      <c r="E16" s="22">
        <v>4.16</v>
      </c>
    </row>
    <row r="17" spans="1:6" ht="16.5" customHeight="1" x14ac:dyDescent="0.3">
      <c r="A17" s="23" t="s">
        <v>18</v>
      </c>
      <c r="B17" s="24">
        <f>AVERAGE(B11:B16)</f>
        <v>26129073</v>
      </c>
      <c r="C17" s="25">
        <f>AVERAGE(C11:C16)</f>
        <v>6481.2266666666665</v>
      </c>
      <c r="D17" s="26">
        <f>AVERAGE(D11:D16)</f>
        <v>1.0900000000000001</v>
      </c>
      <c r="E17" s="26">
        <f>AVERAGE(E11:E16)</f>
        <v>4.1583333333333341</v>
      </c>
    </row>
    <row r="18" spans="1:6" ht="16.5" customHeight="1" x14ac:dyDescent="0.3">
      <c r="A18" s="27" t="s">
        <v>19</v>
      </c>
      <c r="B18" s="28">
        <f>(STDEV(B11:B16)/B17)</f>
        <v>2.1561917049474277E-3</v>
      </c>
      <c r="C18" s="29"/>
      <c r="D18" s="29"/>
      <c r="E18" s="30"/>
      <c r="F18" s="2"/>
    </row>
    <row r="19" spans="1:6" s="2" customFormat="1" ht="16.5" customHeight="1" x14ac:dyDescent="0.3">
      <c r="A19" s="31" t="s">
        <v>20</v>
      </c>
      <c r="B19" s="32">
        <f>COUNT(B11:B16)</f>
        <v>6</v>
      </c>
      <c r="C19" s="33"/>
      <c r="D19" s="34"/>
      <c r="E19" s="35"/>
    </row>
    <row r="20" spans="1:6" s="2" customFormat="1" ht="15.75" customHeight="1" x14ac:dyDescent="0.25">
      <c r="A20" s="10"/>
      <c r="B20" s="10"/>
      <c r="C20" s="10"/>
      <c r="D20" s="10"/>
      <c r="E20" s="36"/>
    </row>
    <row r="21" spans="1:6" s="2" customFormat="1" ht="16.5" customHeight="1" x14ac:dyDescent="0.3">
      <c r="A21" s="11" t="s">
        <v>21</v>
      </c>
      <c r="B21" s="37" t="s">
        <v>22</v>
      </c>
      <c r="C21" s="38"/>
      <c r="D21" s="38"/>
      <c r="E21" s="39"/>
    </row>
    <row r="22" spans="1:6" ht="16.5" customHeight="1" x14ac:dyDescent="0.3">
      <c r="A22" s="11"/>
      <c r="B22" s="37" t="s">
        <v>23</v>
      </c>
      <c r="C22" s="38"/>
      <c r="D22" s="38"/>
      <c r="E22" s="39"/>
      <c r="F22" s="2"/>
    </row>
    <row r="23" spans="1:6" ht="16.5" customHeight="1" x14ac:dyDescent="0.3">
      <c r="A23" s="11"/>
      <c r="B23" s="40" t="s">
        <v>24</v>
      </c>
      <c r="C23" s="38"/>
      <c r="D23" s="38"/>
      <c r="E23" s="38"/>
    </row>
    <row r="24" spans="1:6" ht="15.75" customHeight="1" x14ac:dyDescent="0.25">
      <c r="A24" s="10"/>
      <c r="B24" s="10"/>
      <c r="C24" s="10"/>
      <c r="D24" s="10"/>
      <c r="E24" s="10"/>
    </row>
    <row r="25" spans="1:6" ht="16.5" customHeight="1" x14ac:dyDescent="0.3">
      <c r="A25" s="5" t="s">
        <v>1</v>
      </c>
      <c r="B25" s="6" t="s">
        <v>25</v>
      </c>
    </row>
    <row r="26" spans="1:6" ht="16.5" customHeight="1" x14ac:dyDescent="0.3">
      <c r="A26" s="11" t="s">
        <v>4</v>
      </c>
      <c r="B26" s="8"/>
      <c r="C26" s="10"/>
      <c r="D26" s="10"/>
      <c r="E26" s="10"/>
    </row>
    <row r="27" spans="1:6" ht="16.5" customHeight="1" x14ac:dyDescent="0.3">
      <c r="A27" s="11" t="s">
        <v>6</v>
      </c>
      <c r="B27" s="12"/>
      <c r="C27" s="10"/>
      <c r="D27" s="10"/>
      <c r="E27" s="10"/>
    </row>
    <row r="28" spans="1:6" ht="16.5" customHeight="1" x14ac:dyDescent="0.3">
      <c r="A28" s="7" t="s">
        <v>8</v>
      </c>
      <c r="B28" s="12"/>
      <c r="C28" s="10"/>
      <c r="D28" s="10"/>
      <c r="E28" s="10"/>
    </row>
    <row r="29" spans="1:6" ht="16.5" customHeight="1" x14ac:dyDescent="0.3">
      <c r="A29" s="7" t="s">
        <v>10</v>
      </c>
      <c r="B29" s="13"/>
      <c r="C29" s="10"/>
      <c r="D29" s="10"/>
      <c r="E29" s="10"/>
    </row>
    <row r="30" spans="1:6" ht="15.75" customHeight="1" x14ac:dyDescent="0.25">
      <c r="A30" s="10"/>
      <c r="B30" s="10"/>
      <c r="C30" s="10"/>
      <c r="D30" s="10"/>
      <c r="E30" s="10"/>
    </row>
    <row r="31" spans="1:6" ht="16.5" customHeight="1" x14ac:dyDescent="0.3">
      <c r="A31" s="14" t="s">
        <v>13</v>
      </c>
      <c r="B31" s="15" t="s">
        <v>14</v>
      </c>
      <c r="C31" s="14" t="s">
        <v>15</v>
      </c>
      <c r="D31" s="14" t="s">
        <v>16</v>
      </c>
      <c r="E31" s="16" t="s">
        <v>17</v>
      </c>
    </row>
    <row r="32" spans="1:6" ht="16.5" customHeight="1" x14ac:dyDescent="0.3">
      <c r="A32" s="17">
        <v>1</v>
      </c>
      <c r="B32" s="18"/>
      <c r="C32" s="18"/>
      <c r="D32" s="19"/>
      <c r="E32" s="20"/>
    </row>
    <row r="33" spans="1:7" ht="16.5" customHeight="1" x14ac:dyDescent="0.3">
      <c r="A33" s="17">
        <v>2</v>
      </c>
      <c r="B33" s="18"/>
      <c r="C33" s="18"/>
      <c r="D33" s="19"/>
      <c r="E33" s="19"/>
    </row>
    <row r="34" spans="1:7" ht="16.5" customHeight="1" x14ac:dyDescent="0.3">
      <c r="A34" s="17">
        <v>3</v>
      </c>
      <c r="B34" s="18"/>
      <c r="C34" s="18"/>
      <c r="D34" s="19"/>
      <c r="E34" s="19"/>
    </row>
    <row r="35" spans="1:7" ht="16.5" customHeight="1" x14ac:dyDescent="0.3">
      <c r="A35" s="17">
        <v>4</v>
      </c>
      <c r="B35" s="18"/>
      <c r="C35" s="18"/>
      <c r="D35" s="19"/>
      <c r="E35" s="19"/>
    </row>
    <row r="36" spans="1:7" ht="16.5" customHeight="1" x14ac:dyDescent="0.3">
      <c r="A36" s="17">
        <v>5</v>
      </c>
      <c r="B36" s="18"/>
      <c r="C36" s="18"/>
      <c r="D36" s="19"/>
      <c r="E36" s="19"/>
    </row>
    <row r="37" spans="1:7" ht="16.5" customHeight="1" x14ac:dyDescent="0.3">
      <c r="A37" s="17">
        <v>6</v>
      </c>
      <c r="B37" s="21"/>
      <c r="C37" s="21"/>
      <c r="D37" s="22"/>
      <c r="E37" s="22"/>
    </row>
    <row r="38" spans="1:7" ht="16.5" customHeight="1" x14ac:dyDescent="0.3">
      <c r="A38" s="23" t="s">
        <v>18</v>
      </c>
      <c r="B38" s="24" t="e">
        <f>AVERAGE(B32:B37)</f>
        <v>#DIV/0!</v>
      </c>
      <c r="C38" s="25" t="e">
        <f>AVERAGE(C32:C37)</f>
        <v>#DIV/0!</v>
      </c>
      <c r="D38" s="26" t="e">
        <f>AVERAGE(D32:D37)</f>
        <v>#DIV/0!</v>
      </c>
      <c r="E38" s="26" t="e">
        <f>AVERAGE(E32:E37)</f>
        <v>#DIV/0!</v>
      </c>
    </row>
    <row r="39" spans="1:7" ht="16.5" customHeight="1" x14ac:dyDescent="0.3">
      <c r="A39" s="27" t="s">
        <v>19</v>
      </c>
      <c r="B39" s="28" t="e">
        <f>(STDEV(B32:B37)/B38)</f>
        <v>#DIV/0!</v>
      </c>
      <c r="C39" s="29"/>
      <c r="D39" s="29"/>
      <c r="E39" s="30"/>
      <c r="F39" s="2"/>
    </row>
    <row r="40" spans="1:7" s="2" customFormat="1" ht="16.5" customHeight="1" x14ac:dyDescent="0.3">
      <c r="A40" s="31" t="s">
        <v>20</v>
      </c>
      <c r="B40" s="32">
        <f>COUNT(B32:B37)</f>
        <v>0</v>
      </c>
      <c r="C40" s="33"/>
      <c r="D40" s="34"/>
      <c r="E40" s="35"/>
    </row>
    <row r="41" spans="1:7" s="2" customFormat="1" ht="15.75" customHeight="1" x14ac:dyDescent="0.25">
      <c r="A41" s="10"/>
      <c r="B41" s="10"/>
      <c r="C41" s="10"/>
      <c r="D41" s="10"/>
      <c r="E41" s="36"/>
    </row>
    <row r="42" spans="1:7" s="2" customFormat="1" ht="16.5" customHeight="1" x14ac:dyDescent="0.3">
      <c r="A42" s="11" t="s">
        <v>21</v>
      </c>
      <c r="B42" s="37" t="s">
        <v>22</v>
      </c>
      <c r="C42" s="38"/>
      <c r="D42" s="38"/>
      <c r="E42" s="39"/>
    </row>
    <row r="43" spans="1:7" ht="16.5" customHeight="1" x14ac:dyDescent="0.3">
      <c r="A43" s="11"/>
      <c r="B43" s="37" t="s">
        <v>23</v>
      </c>
      <c r="C43" s="38"/>
      <c r="D43" s="38"/>
      <c r="E43" s="39"/>
      <c r="F43" s="2"/>
    </row>
    <row r="44" spans="1:7" ht="16.5" customHeight="1" x14ac:dyDescent="0.3">
      <c r="A44" s="11"/>
      <c r="B44" s="40" t="s">
        <v>24</v>
      </c>
      <c r="C44" s="38"/>
      <c r="D44" s="39"/>
      <c r="E44" s="38"/>
    </row>
    <row r="45" spans="1:7" ht="14.25" customHeight="1" x14ac:dyDescent="0.25">
      <c r="A45" s="41"/>
      <c r="B45" s="42"/>
      <c r="D45" s="43"/>
      <c r="F45" s="44"/>
      <c r="G45" s="44"/>
    </row>
    <row r="46" spans="1:7" ht="15" customHeight="1" x14ac:dyDescent="0.3">
      <c r="B46" s="233" t="s">
        <v>26</v>
      </c>
      <c r="C46" s="233"/>
      <c r="E46" s="45" t="s">
        <v>27</v>
      </c>
      <c r="F46" s="46"/>
      <c r="G46" s="45" t="s">
        <v>28</v>
      </c>
    </row>
    <row r="47" spans="1:7" ht="15" customHeight="1" x14ac:dyDescent="0.3">
      <c r="A47" s="47" t="s">
        <v>29</v>
      </c>
      <c r="B47" s="48"/>
      <c r="C47" s="48"/>
      <c r="E47" s="48"/>
      <c r="F47" s="2"/>
      <c r="G47" s="49"/>
    </row>
    <row r="48" spans="1:7" ht="15" customHeight="1" x14ac:dyDescent="0.3">
      <c r="A48" s="47" t="s">
        <v>30</v>
      </c>
      <c r="B48" s="50"/>
      <c r="C48" s="50"/>
      <c r="E48" s="50"/>
      <c r="F48" s="2"/>
      <c r="G48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2:E2"/>
    <mergeCell ref="B46:C46"/>
  </mergeCells>
  <pageMargins left="0.7" right="0.7" top="0.75" bottom="0.75" header="0.3" footer="0.3"/>
  <pageSetup paperSize="9" scale="64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5"/>
  <sheetViews>
    <sheetView tabSelected="1" topLeftCell="A17" workbookViewId="0">
      <selection sqref="A1:J46"/>
    </sheetView>
  </sheetViews>
  <sheetFormatPr defaultColWidth="9.140625" defaultRowHeight="16.5" x14ac:dyDescent="0.3"/>
  <cols>
    <col min="1" max="1" width="13.140625" style="22" customWidth="1"/>
    <col min="2" max="2" width="17.85546875" style="3" customWidth="1"/>
    <col min="3" max="3" width="18.85546875" style="22" customWidth="1"/>
    <col min="4" max="4" width="19.7109375" style="23" customWidth="1"/>
    <col min="5" max="5" width="18.42578125" style="22" customWidth="1"/>
    <col min="6" max="6" width="6.42578125" style="1" customWidth="1"/>
    <col min="7" max="7" width="17.140625" style="1" customWidth="1"/>
    <col min="8" max="8" width="13.140625" style="1" customWidth="1"/>
    <col min="9" max="9" width="11" style="1" customWidth="1"/>
    <col min="10" max="10" width="15" style="1" customWidth="1"/>
    <col min="11" max="11" width="7.5703125" style="1" customWidth="1"/>
    <col min="12" max="12" width="13.140625" style="1" customWidth="1"/>
    <col min="13" max="13" width="11" style="1" customWidth="1"/>
    <col min="14" max="14" width="12.28515625" style="1" customWidth="1"/>
    <col min="15" max="15" width="6.5703125" style="1" customWidth="1"/>
    <col min="16" max="16" width="9.140625" style="1"/>
  </cols>
  <sheetData>
    <row r="1" spans="1:15" ht="19.5" customHeight="1" x14ac:dyDescent="0.3">
      <c r="A1" s="236" t="s">
        <v>31</v>
      </c>
      <c r="B1" s="236"/>
      <c r="C1" s="236"/>
      <c r="D1" s="236"/>
      <c r="E1" s="236"/>
      <c r="F1" s="236"/>
      <c r="G1" s="236"/>
      <c r="H1" s="53"/>
      <c r="I1" s="52"/>
      <c r="J1" s="53"/>
      <c r="K1" s="60"/>
      <c r="L1" s="53"/>
      <c r="M1" s="60"/>
      <c r="N1" s="53"/>
      <c r="O1" s="60"/>
    </row>
    <row r="2" spans="1:15" ht="19.5" customHeight="1" x14ac:dyDescent="0.3">
      <c r="A2" s="67"/>
      <c r="B2" s="67"/>
      <c r="C2" s="67"/>
      <c r="D2" s="67"/>
      <c r="E2" s="67"/>
      <c r="F2" s="67"/>
      <c r="G2" s="67"/>
      <c r="H2" s="53"/>
      <c r="I2" s="52"/>
      <c r="J2" s="53"/>
      <c r="K2" s="60"/>
      <c r="L2" s="53"/>
      <c r="M2" s="60"/>
      <c r="N2" s="53"/>
      <c r="O2" s="60"/>
    </row>
    <row r="3" spans="1:15" ht="16.5" customHeight="1" x14ac:dyDescent="0.3">
      <c r="A3" s="237" t="s">
        <v>32</v>
      </c>
      <c r="B3" s="237"/>
      <c r="C3" s="237"/>
      <c r="D3" s="237"/>
      <c r="E3" s="237"/>
      <c r="F3" s="237"/>
      <c r="G3" s="237"/>
      <c r="H3" s="53"/>
      <c r="I3" s="52"/>
      <c r="J3" s="53"/>
      <c r="K3" s="60"/>
      <c r="L3" s="53"/>
      <c r="M3" s="60"/>
      <c r="N3" s="53"/>
      <c r="O3" s="60"/>
    </row>
    <row r="4" spans="1:15" ht="15" customHeight="1" x14ac:dyDescent="0.3">
      <c r="A4" s="234" t="s">
        <v>33</v>
      </c>
      <c r="B4" s="234"/>
      <c r="C4" s="68" t="s">
        <v>5</v>
      </c>
      <c r="E4" s="53"/>
      <c r="F4" s="52"/>
      <c r="G4" s="53"/>
      <c r="H4" s="53"/>
      <c r="I4" s="52"/>
      <c r="J4" s="53"/>
      <c r="K4" s="60"/>
      <c r="L4" s="53"/>
      <c r="M4" s="60"/>
      <c r="N4" s="53"/>
      <c r="O4" s="60"/>
    </row>
    <row r="5" spans="1:15" ht="15" customHeight="1" x14ac:dyDescent="0.3">
      <c r="A5" s="234" t="s">
        <v>34</v>
      </c>
      <c r="B5" s="234"/>
      <c r="C5" s="68" t="s">
        <v>7</v>
      </c>
      <c r="E5" s="53"/>
      <c r="F5" s="52"/>
      <c r="G5" s="53"/>
      <c r="H5" s="53"/>
      <c r="I5" s="52"/>
      <c r="J5" s="53"/>
      <c r="K5" s="60"/>
      <c r="L5" s="53"/>
      <c r="M5" s="60"/>
      <c r="N5" s="53"/>
      <c r="O5" s="60"/>
    </row>
    <row r="6" spans="1:15" ht="15" customHeight="1" x14ac:dyDescent="0.3">
      <c r="A6" s="234" t="s">
        <v>35</v>
      </c>
      <c r="B6" s="234"/>
      <c r="C6" s="68" t="s">
        <v>9</v>
      </c>
      <c r="E6" s="53"/>
      <c r="F6" s="52"/>
      <c r="G6" s="53"/>
      <c r="H6" s="53"/>
      <c r="I6" s="52"/>
      <c r="J6" s="53"/>
      <c r="K6" s="60"/>
      <c r="L6" s="53"/>
      <c r="M6" s="60"/>
      <c r="N6" s="53"/>
      <c r="O6" s="60"/>
    </row>
    <row r="7" spans="1:15" ht="15" customHeight="1" x14ac:dyDescent="0.3">
      <c r="A7" s="234" t="s">
        <v>36</v>
      </c>
      <c r="B7" s="234"/>
      <c r="C7" s="235" t="s">
        <v>11</v>
      </c>
      <c r="D7" s="235"/>
      <c r="E7" s="235"/>
      <c r="F7" s="235"/>
      <c r="G7" s="235"/>
      <c r="H7" s="53"/>
      <c r="I7" s="52"/>
      <c r="J7" s="53"/>
      <c r="K7" s="60"/>
      <c r="L7" s="53"/>
      <c r="M7" s="60"/>
      <c r="N7" s="53"/>
      <c r="O7" s="60"/>
    </row>
    <row r="8" spans="1:15" ht="15" customHeight="1" x14ac:dyDescent="0.3">
      <c r="A8" s="234" t="s">
        <v>37</v>
      </c>
      <c r="B8" s="234"/>
      <c r="C8" s="69" t="s">
        <v>12</v>
      </c>
      <c r="D8" s="68"/>
      <c r="E8" s="53"/>
      <c r="F8" s="52"/>
      <c r="G8" s="53"/>
      <c r="H8" s="53"/>
      <c r="I8" s="52"/>
      <c r="J8" s="53"/>
      <c r="K8" s="60"/>
      <c r="L8" s="53"/>
      <c r="M8" s="60"/>
      <c r="N8" s="53"/>
      <c r="O8" s="60"/>
    </row>
    <row r="9" spans="1:15" ht="15" customHeight="1" x14ac:dyDescent="0.3">
      <c r="A9" s="234" t="s">
        <v>38</v>
      </c>
      <c r="B9" s="234"/>
      <c r="C9" s="69" t="s">
        <v>39</v>
      </c>
      <c r="D9" s="68"/>
      <c r="E9" s="53"/>
      <c r="F9" s="52"/>
      <c r="G9" s="53"/>
      <c r="H9" s="53"/>
      <c r="I9" s="52"/>
      <c r="J9" s="53"/>
      <c r="K9" s="60"/>
      <c r="L9" s="53"/>
      <c r="M9" s="60"/>
      <c r="N9" s="53"/>
      <c r="O9" s="60"/>
    </row>
    <row r="10" spans="1:15" x14ac:dyDescent="0.3">
      <c r="B10" s="68"/>
      <c r="D10" s="68"/>
      <c r="E10" s="53"/>
      <c r="F10" s="52"/>
      <c r="G10" s="53"/>
      <c r="H10" s="53"/>
      <c r="I10" s="52"/>
      <c r="J10" s="53"/>
      <c r="K10" s="60"/>
      <c r="L10" s="53"/>
      <c r="M10" s="60"/>
      <c r="N10" s="53"/>
      <c r="O10" s="60"/>
    </row>
    <row r="11" spans="1:15" ht="15" customHeight="1" x14ac:dyDescent="0.3">
      <c r="A11" s="238" t="s">
        <v>1</v>
      </c>
      <c r="B11" s="238"/>
      <c r="C11" s="70" t="s">
        <v>40</v>
      </c>
      <c r="D11" s="68"/>
      <c r="E11" s="53"/>
      <c r="F11" s="52"/>
      <c r="G11" s="53"/>
      <c r="H11" s="53"/>
      <c r="I11" s="52"/>
      <c r="J11" s="53"/>
      <c r="K11" s="60"/>
      <c r="L11" s="53"/>
      <c r="M11" s="60"/>
      <c r="N11" s="53"/>
      <c r="O11" s="60"/>
    </row>
    <row r="12" spans="1:15" ht="15.75" customHeight="1" x14ac:dyDescent="0.3">
      <c r="A12" s="71"/>
      <c r="B12" s="68"/>
      <c r="D12" s="68"/>
      <c r="E12" s="53"/>
      <c r="F12" s="52"/>
      <c r="G12" s="53"/>
      <c r="H12" s="53"/>
      <c r="I12" s="52"/>
      <c r="J12" s="53"/>
      <c r="K12" s="60"/>
      <c r="L12" s="53"/>
      <c r="M12" s="60"/>
      <c r="N12" s="53"/>
      <c r="O12" s="60"/>
    </row>
    <row r="13" spans="1:15" ht="15.75" customHeight="1" x14ac:dyDescent="0.3">
      <c r="A13" s="72" t="s">
        <v>41</v>
      </c>
      <c r="B13" s="73" t="s">
        <v>42</v>
      </c>
      <c r="C13" s="74" t="s">
        <v>43</v>
      </c>
      <c r="D13" s="72" t="s">
        <v>44</v>
      </c>
      <c r="E13" s="75" t="s">
        <v>45</v>
      </c>
      <c r="G13" s="53"/>
      <c r="H13" s="61"/>
      <c r="I13" s="52"/>
      <c r="J13" s="53"/>
      <c r="K13" s="60"/>
      <c r="L13" s="61"/>
      <c r="M13" s="60"/>
      <c r="N13" s="61"/>
      <c r="O13" s="60"/>
    </row>
    <row r="14" spans="1:15" ht="15" x14ac:dyDescent="0.3">
      <c r="A14" s="76">
        <v>1</v>
      </c>
      <c r="B14" s="77">
        <v>31634.32</v>
      </c>
      <c r="C14" s="78">
        <v>30256.37</v>
      </c>
      <c r="D14" s="79">
        <f t="shared" ref="D14:D33" si="0">B14-C14</f>
        <v>1377.9500000000007</v>
      </c>
      <c r="E14" s="80">
        <f t="shared" ref="E14:E33" si="1">(D14-$D$36)/$D$36</f>
        <v>5.474489172332766E-3</v>
      </c>
      <c r="G14" s="53"/>
      <c r="H14" s="61"/>
      <c r="I14" s="52"/>
      <c r="J14" s="53"/>
      <c r="K14" s="60"/>
      <c r="L14" s="61"/>
      <c r="M14" s="60"/>
      <c r="N14" s="61"/>
      <c r="O14" s="60"/>
    </row>
    <row r="15" spans="1:15" ht="15" x14ac:dyDescent="0.3">
      <c r="A15" s="81">
        <v>2</v>
      </c>
      <c r="B15" s="82">
        <v>31871.1</v>
      </c>
      <c r="C15" s="83">
        <v>30501.06</v>
      </c>
      <c r="D15" s="84">
        <f t="shared" si="0"/>
        <v>1370.0399999999972</v>
      </c>
      <c r="E15" s="80">
        <f t="shared" si="1"/>
        <v>-2.9734812898924118E-4</v>
      </c>
      <c r="G15" s="53"/>
      <c r="H15" s="61"/>
      <c r="I15" s="52"/>
      <c r="J15" s="53"/>
      <c r="K15" s="60"/>
      <c r="L15" s="61"/>
      <c r="M15" s="60"/>
      <c r="N15" s="61"/>
      <c r="O15" s="60"/>
    </row>
    <row r="16" spans="1:15" ht="15" x14ac:dyDescent="0.3">
      <c r="A16" s="81">
        <v>3</v>
      </c>
      <c r="B16" s="82">
        <v>31354.51</v>
      </c>
      <c r="C16" s="83">
        <v>29973.71</v>
      </c>
      <c r="D16" s="84">
        <f t="shared" si="0"/>
        <v>1380.7999999999993</v>
      </c>
      <c r="E16" s="80">
        <f t="shared" si="1"/>
        <v>7.5541018535909277E-3</v>
      </c>
      <c r="G16" s="53"/>
      <c r="H16" s="61"/>
      <c r="I16" s="52"/>
      <c r="J16" s="53"/>
      <c r="K16" s="60"/>
      <c r="L16" s="61"/>
      <c r="M16" s="60"/>
      <c r="N16" s="61"/>
      <c r="O16" s="60"/>
    </row>
    <row r="17" spans="1:15" ht="15" x14ac:dyDescent="0.3">
      <c r="A17" s="81">
        <v>4</v>
      </c>
      <c r="B17" s="82">
        <v>31323.72</v>
      </c>
      <c r="C17" s="83">
        <v>29950.05</v>
      </c>
      <c r="D17" s="84">
        <f t="shared" si="0"/>
        <v>1373.6700000000019</v>
      </c>
      <c r="E17" s="80">
        <f t="shared" si="1"/>
        <v>2.3514217071443255E-3</v>
      </c>
      <c r="G17" s="53"/>
      <c r="H17" s="61"/>
      <c r="I17" s="52"/>
      <c r="J17" s="53"/>
      <c r="K17" s="60"/>
      <c r="L17" s="61"/>
      <c r="M17" s="60"/>
      <c r="N17" s="61"/>
      <c r="O17" s="60"/>
    </row>
    <row r="18" spans="1:15" ht="15" x14ac:dyDescent="0.3">
      <c r="A18" s="81">
        <v>5</v>
      </c>
      <c r="B18" s="82">
        <v>30775.86</v>
      </c>
      <c r="C18" s="83">
        <v>29391.59</v>
      </c>
      <c r="D18" s="84">
        <f t="shared" si="0"/>
        <v>1384.2700000000004</v>
      </c>
      <c r="E18" s="80">
        <f t="shared" si="1"/>
        <v>1.0086121504107393E-2</v>
      </c>
      <c r="G18" s="53"/>
      <c r="H18" s="61"/>
      <c r="I18" s="52"/>
      <c r="J18" s="53"/>
      <c r="K18" s="60"/>
      <c r="L18" s="61"/>
      <c r="M18" s="60"/>
      <c r="N18" s="61"/>
      <c r="O18" s="60"/>
    </row>
    <row r="19" spans="1:15" ht="15" x14ac:dyDescent="0.3">
      <c r="A19" s="81">
        <v>6</v>
      </c>
      <c r="B19" s="82">
        <v>31329.52</v>
      </c>
      <c r="C19" s="83">
        <v>29973.58</v>
      </c>
      <c r="D19" s="84">
        <f t="shared" si="0"/>
        <v>1355.9399999999987</v>
      </c>
      <c r="E19" s="80">
        <f t="shared" si="1"/>
        <v>-1.0585958236270654E-2</v>
      </c>
      <c r="G19" s="53"/>
      <c r="H19" s="61"/>
      <c r="I19" s="52"/>
      <c r="J19" s="53"/>
      <c r="K19" s="60"/>
      <c r="L19" s="61"/>
      <c r="M19" s="60"/>
      <c r="N19" s="61"/>
      <c r="O19" s="60"/>
    </row>
    <row r="20" spans="1:15" ht="15" x14ac:dyDescent="0.3">
      <c r="A20" s="81">
        <v>7</v>
      </c>
      <c r="B20" s="82">
        <v>31203.8</v>
      </c>
      <c r="C20" s="83">
        <v>29842.639999999999</v>
      </c>
      <c r="D20" s="84">
        <f t="shared" si="0"/>
        <v>1361.1599999999999</v>
      </c>
      <c r="E20" s="80">
        <f t="shared" si="1"/>
        <v>-6.7769834305950157E-3</v>
      </c>
      <c r="G20" s="53"/>
      <c r="H20" s="61"/>
      <c r="I20" s="52"/>
      <c r="J20" s="53"/>
      <c r="K20" s="60"/>
      <c r="L20" s="61"/>
      <c r="M20" s="60"/>
      <c r="N20" s="61"/>
      <c r="O20" s="60"/>
    </row>
    <row r="21" spans="1:15" ht="15" x14ac:dyDescent="0.3">
      <c r="A21" s="81">
        <v>8</v>
      </c>
      <c r="B21" s="82">
        <v>31414.33</v>
      </c>
      <c r="C21" s="83">
        <v>30041.48</v>
      </c>
      <c r="D21" s="84">
        <f t="shared" si="0"/>
        <v>1372.8500000000022</v>
      </c>
      <c r="E21" s="80">
        <f t="shared" si="1"/>
        <v>1.7530770058699543E-3</v>
      </c>
      <c r="G21" s="53"/>
      <c r="H21" s="61"/>
      <c r="I21" s="52"/>
      <c r="J21" s="53"/>
      <c r="K21" s="60"/>
      <c r="L21" s="61"/>
      <c r="M21" s="60"/>
      <c r="N21" s="61"/>
      <c r="O21" s="60"/>
    </row>
    <row r="22" spans="1:15" ht="15" x14ac:dyDescent="0.3">
      <c r="A22" s="81">
        <v>9</v>
      </c>
      <c r="B22" s="82">
        <v>30301.9</v>
      </c>
      <c r="C22" s="83">
        <v>28951.27</v>
      </c>
      <c r="D22" s="84">
        <f t="shared" si="0"/>
        <v>1350.630000000001</v>
      </c>
      <c r="E22" s="80">
        <f t="shared" si="1"/>
        <v>-1.4460605021351929E-2</v>
      </c>
      <c r="G22" s="53"/>
      <c r="H22" s="61"/>
      <c r="I22" s="52"/>
      <c r="J22" s="53"/>
      <c r="K22" s="60"/>
      <c r="L22" s="61"/>
      <c r="M22" s="60"/>
      <c r="N22" s="61"/>
      <c r="O22" s="60"/>
    </row>
    <row r="23" spans="1:15" ht="15" x14ac:dyDescent="0.3">
      <c r="A23" s="81">
        <v>10</v>
      </c>
      <c r="B23" s="85">
        <v>31885.58</v>
      </c>
      <c r="C23" s="83">
        <v>30528.03</v>
      </c>
      <c r="D23" s="84">
        <f t="shared" si="0"/>
        <v>1357.5500000000029</v>
      </c>
      <c r="E23" s="80">
        <f t="shared" si="1"/>
        <v>-9.411159493521136E-3</v>
      </c>
      <c r="G23" s="53"/>
      <c r="H23" s="61"/>
      <c r="I23" s="52"/>
      <c r="J23" s="53"/>
      <c r="K23" s="60"/>
      <c r="L23" s="61"/>
      <c r="M23" s="60"/>
      <c r="N23" s="61"/>
      <c r="O23" s="60"/>
    </row>
    <row r="24" spans="1:15" ht="15" x14ac:dyDescent="0.3">
      <c r="A24" s="81">
        <v>11</v>
      </c>
      <c r="B24" s="85">
        <v>32337.81</v>
      </c>
      <c r="C24" s="83">
        <v>30966</v>
      </c>
      <c r="D24" s="84">
        <f t="shared" si="0"/>
        <v>1371.8100000000013</v>
      </c>
      <c r="E24" s="80">
        <f t="shared" si="1"/>
        <v>9.942007993747233E-4</v>
      </c>
      <c r="G24" s="54"/>
      <c r="H24" s="54"/>
      <c r="I24" s="54"/>
      <c r="J24" s="54"/>
      <c r="K24" s="60"/>
      <c r="L24" s="54"/>
      <c r="M24" s="55"/>
      <c r="N24" s="54"/>
      <c r="O24" s="55"/>
    </row>
    <row r="25" spans="1:15" ht="15" x14ac:dyDescent="0.3">
      <c r="A25" s="81">
        <v>12</v>
      </c>
      <c r="B25" s="85">
        <v>31282.2</v>
      </c>
      <c r="C25" s="83">
        <v>29912.55</v>
      </c>
      <c r="D25" s="84">
        <f t="shared" si="0"/>
        <v>1369.6500000000015</v>
      </c>
      <c r="E25" s="80">
        <f t="shared" si="1"/>
        <v>-5.8192670642163448E-4</v>
      </c>
      <c r="G25" s="54"/>
      <c r="H25" s="54"/>
      <c r="I25" s="54"/>
      <c r="J25" s="54"/>
      <c r="K25" s="60"/>
      <c r="L25" s="54"/>
      <c r="M25" s="54"/>
      <c r="N25" s="54"/>
      <c r="O25" s="54"/>
    </row>
    <row r="26" spans="1:15" ht="15" x14ac:dyDescent="0.3">
      <c r="A26" s="81">
        <v>13</v>
      </c>
      <c r="B26" s="85">
        <v>32452.68</v>
      </c>
      <c r="C26" s="83">
        <v>31091.46</v>
      </c>
      <c r="D26" s="84">
        <f t="shared" si="0"/>
        <v>1361.2200000000012</v>
      </c>
      <c r="E26" s="80">
        <f t="shared" si="1"/>
        <v>-6.7332021109886026E-3</v>
      </c>
      <c r="G26" s="56"/>
      <c r="H26" s="56"/>
      <c r="I26" s="56"/>
      <c r="J26" s="56"/>
      <c r="K26" s="62"/>
      <c r="L26" s="56"/>
      <c r="M26" s="56"/>
      <c r="N26" s="57"/>
      <c r="O26" s="56"/>
    </row>
    <row r="27" spans="1:15" ht="15" x14ac:dyDescent="0.3">
      <c r="A27" s="81">
        <v>14</v>
      </c>
      <c r="B27" s="85">
        <v>32674.92</v>
      </c>
      <c r="C27" s="83">
        <v>31285.91</v>
      </c>
      <c r="D27" s="84">
        <f t="shared" si="0"/>
        <v>1389.0099999999984</v>
      </c>
      <c r="E27" s="80">
        <f t="shared" si="1"/>
        <v>1.3544845752937035E-2</v>
      </c>
      <c r="G27" s="58"/>
      <c r="H27" s="63"/>
      <c r="I27" s="63"/>
      <c r="J27" s="58"/>
      <c r="K27" s="64"/>
      <c r="L27" s="59"/>
      <c r="M27" s="63"/>
      <c r="N27" s="59"/>
      <c r="O27" s="63"/>
    </row>
    <row r="28" spans="1:15" ht="15" x14ac:dyDescent="0.3">
      <c r="A28" s="81">
        <v>15</v>
      </c>
      <c r="B28" s="85">
        <v>31208.25</v>
      </c>
      <c r="C28" s="83">
        <v>29829.21</v>
      </c>
      <c r="D28" s="84">
        <f t="shared" si="0"/>
        <v>1379.0400000000009</v>
      </c>
      <c r="E28" s="80">
        <f t="shared" si="1"/>
        <v>6.269849811832014E-3</v>
      </c>
      <c r="G28" s="58"/>
      <c r="J28" s="58"/>
      <c r="K28" s="64"/>
      <c r="L28" s="59"/>
      <c r="N28" s="59"/>
    </row>
    <row r="29" spans="1:15" ht="15" x14ac:dyDescent="0.3">
      <c r="A29" s="81">
        <v>16</v>
      </c>
      <c r="B29" s="85">
        <v>32558.959999999999</v>
      </c>
      <c r="C29" s="83">
        <v>31184.58</v>
      </c>
      <c r="D29" s="84">
        <f t="shared" si="0"/>
        <v>1374.3799999999974</v>
      </c>
      <c r="E29" s="80">
        <f t="shared" si="1"/>
        <v>2.8695006558056122E-3</v>
      </c>
      <c r="G29" s="65"/>
      <c r="H29" s="65"/>
    </row>
    <row r="30" spans="1:15" ht="15" x14ac:dyDescent="0.3">
      <c r="A30" s="81">
        <v>17</v>
      </c>
      <c r="B30" s="85">
        <v>30958.18</v>
      </c>
      <c r="C30" s="83">
        <v>29564.18</v>
      </c>
      <c r="D30" s="84">
        <f t="shared" si="0"/>
        <v>1394</v>
      </c>
      <c r="E30" s="80">
        <f t="shared" si="1"/>
        <v>1.718599216679207E-2</v>
      </c>
    </row>
    <row r="31" spans="1:15" ht="15" x14ac:dyDescent="0.3">
      <c r="A31" s="81">
        <v>18</v>
      </c>
      <c r="B31" s="85">
        <v>31925.75</v>
      </c>
      <c r="C31" s="83">
        <v>30573.24</v>
      </c>
      <c r="D31" s="84">
        <f t="shared" si="0"/>
        <v>1352.5099999999984</v>
      </c>
      <c r="E31" s="80">
        <f t="shared" si="1"/>
        <v>-1.3088790340382843E-2</v>
      </c>
    </row>
    <row r="32" spans="1:15" ht="15" x14ac:dyDescent="0.3">
      <c r="A32" s="81">
        <v>19</v>
      </c>
      <c r="B32" s="85">
        <v>30773.84</v>
      </c>
      <c r="C32" s="83">
        <v>29400.66</v>
      </c>
      <c r="D32" s="84">
        <f t="shared" si="0"/>
        <v>1373.1800000000003</v>
      </c>
      <c r="E32" s="80">
        <f t="shared" si="1"/>
        <v>1.9938742636985891E-3</v>
      </c>
    </row>
    <row r="33" spans="1:7" ht="14.25" customHeight="1" x14ac:dyDescent="0.3">
      <c r="A33" s="86">
        <v>20</v>
      </c>
      <c r="B33" s="87">
        <v>32867.61</v>
      </c>
      <c r="C33" s="88">
        <v>31508.32</v>
      </c>
      <c r="D33" s="89">
        <f t="shared" si="0"/>
        <v>1359.2900000000009</v>
      </c>
      <c r="E33" s="90">
        <f t="shared" si="1"/>
        <v>-8.1415012249643585E-3</v>
      </c>
    </row>
    <row r="34" spans="1:7" ht="14.25" customHeight="1" x14ac:dyDescent="0.3">
      <c r="B34" s="68"/>
      <c r="D34" s="60"/>
      <c r="G34" s="53"/>
    </row>
    <row r="35" spans="1:7" x14ac:dyDescent="0.3">
      <c r="A35" s="91" t="s">
        <v>46</v>
      </c>
      <c r="B35" s="92">
        <f>SUM(B14:B33)</f>
        <v>632134.84</v>
      </c>
      <c r="C35" s="93">
        <f>SUM(C14:C33)</f>
        <v>604725.89</v>
      </c>
      <c r="D35" s="94">
        <f>SUM(D14:D33)</f>
        <v>27408.950000000004</v>
      </c>
    </row>
    <row r="36" spans="1:7" ht="15.75" customHeight="1" x14ac:dyDescent="0.3">
      <c r="A36" s="95" t="s">
        <v>47</v>
      </c>
      <c r="B36" s="96">
        <f>AVERAGE(B14:B33)</f>
        <v>31606.741999999998</v>
      </c>
      <c r="C36" s="97">
        <f>AVERAGE(C14:C33)</f>
        <v>30236.2945</v>
      </c>
      <c r="D36" s="98">
        <f>AVERAGE(D14:D33)</f>
        <v>1370.4475000000002</v>
      </c>
    </row>
    <row r="37" spans="1:7" x14ac:dyDescent="0.3">
      <c r="A37" s="66"/>
      <c r="B37" s="99"/>
      <c r="C37" s="99"/>
      <c r="D37" s="68"/>
    </row>
    <row r="38" spans="1:7" ht="14.25" customHeight="1" x14ac:dyDescent="0.3">
      <c r="A38" s="66"/>
      <c r="B38" s="66"/>
      <c r="C38" s="66"/>
      <c r="D38" s="68"/>
    </row>
    <row r="39" spans="1:7" ht="30.75" customHeight="1" x14ac:dyDescent="0.3">
      <c r="B39" s="100" t="s">
        <v>47</v>
      </c>
      <c r="C39" s="101" t="s">
        <v>48</v>
      </c>
    </row>
    <row r="40" spans="1:7" ht="15.75" customHeight="1" x14ac:dyDescent="0.3">
      <c r="B40" s="239">
        <f>D36</f>
        <v>1370.4475000000002</v>
      </c>
      <c r="C40" s="102">
        <f>-(IF(D36&gt;300, 7.5%, 10%))</f>
        <v>-7.4999999999999997E-2</v>
      </c>
      <c r="D40" s="103">
        <f>IF(D36&lt;300, D36*0.9, D36*0.925)</f>
        <v>1267.6639375000002</v>
      </c>
    </row>
    <row r="41" spans="1:7" ht="15.75" customHeight="1" x14ac:dyDescent="0.3">
      <c r="B41" s="240"/>
      <c r="C41" s="104">
        <f>+(IF(D36&gt;300, 7.5%, 10%))</f>
        <v>7.4999999999999997E-2</v>
      </c>
      <c r="D41" s="103">
        <f>IF(D36&lt;300, D36*1.1, D36*1.075)</f>
        <v>1473.2310625000002</v>
      </c>
    </row>
    <row r="42" spans="1:7" ht="14.25" customHeight="1" x14ac:dyDescent="0.3">
      <c r="A42" s="105"/>
      <c r="D42" s="106"/>
    </row>
    <row r="43" spans="1:7" ht="15" customHeight="1" x14ac:dyDescent="0.3">
      <c r="B43" s="233" t="s">
        <v>26</v>
      </c>
      <c r="C43" s="233"/>
      <c r="D43" s="68"/>
      <c r="E43" s="107" t="s">
        <v>27</v>
      </c>
      <c r="F43" s="108"/>
      <c r="G43" s="107" t="s">
        <v>28</v>
      </c>
    </row>
    <row r="44" spans="1:7" ht="15" customHeight="1" x14ac:dyDescent="0.3">
      <c r="A44" s="109" t="s">
        <v>29</v>
      </c>
      <c r="B44" s="110"/>
      <c r="C44" s="110"/>
      <c r="D44" s="68"/>
      <c r="E44" s="110"/>
      <c r="F44" s="66"/>
      <c r="G44" s="111"/>
    </row>
    <row r="45" spans="1:7" ht="15" customHeight="1" x14ac:dyDescent="0.3">
      <c r="A45" s="109" t="s">
        <v>30</v>
      </c>
      <c r="B45" s="112"/>
      <c r="C45" s="112"/>
      <c r="D45" s="68"/>
      <c r="E45" s="112"/>
      <c r="F45" s="66"/>
      <c r="G45" s="113"/>
    </row>
  </sheetData>
  <sheetProtection formatCells="0" formatColumns="0" formatRows="0" insertColumns="0" insertRows="0" insertHyperlinks="0" deleteColumns="0" deleteRows="0" sort="0" autoFilter="0" pivotTables="0"/>
  <mergeCells count="12">
    <mergeCell ref="A8:B8"/>
    <mergeCell ref="A9:B9"/>
    <mergeCell ref="A11:B11"/>
    <mergeCell ref="B40:B41"/>
    <mergeCell ref="B43:C43"/>
    <mergeCell ref="A7:B7"/>
    <mergeCell ref="C7:G7"/>
    <mergeCell ref="A1:G1"/>
    <mergeCell ref="A3:G3"/>
    <mergeCell ref="A4:B4"/>
    <mergeCell ref="A5:B5"/>
    <mergeCell ref="A6:B6"/>
  </mergeCells>
  <conditionalFormatting sqref="E14">
    <cfRule type="cellIs" dxfId="21" priority="1" operator="notBetween">
      <formula>IF(+$D$36&lt;300, -10.5%, -7.5%)</formula>
      <formula>IF(+$D$36&lt;300, 10.5%, 7.5%)</formula>
    </cfRule>
  </conditionalFormatting>
  <conditionalFormatting sqref="E15">
    <cfRule type="cellIs" dxfId="20" priority="2" operator="notBetween">
      <formula>IF(+$D$36&lt;300, -10.5%, -7.5%)</formula>
      <formula>IF(+$D$36&lt;300, 10.5%, 7.5%)</formula>
    </cfRule>
  </conditionalFormatting>
  <conditionalFormatting sqref="E16">
    <cfRule type="cellIs" dxfId="19" priority="3" operator="notBetween">
      <formula>IF(+$D$36&lt;300, -10.5%, -7.5%)</formula>
      <formula>IF(+$D$36&lt;300, 10.5%, 7.5%)</formula>
    </cfRule>
  </conditionalFormatting>
  <conditionalFormatting sqref="E17">
    <cfRule type="cellIs" dxfId="18" priority="4" operator="notBetween">
      <formula>IF(+$D$36&lt;300, -10.5%, -7.5%)</formula>
      <formula>IF(+$D$36&lt;300, 10.5%, 7.5%)</formula>
    </cfRule>
  </conditionalFormatting>
  <conditionalFormatting sqref="E18">
    <cfRule type="cellIs" dxfId="17" priority="5" operator="notBetween">
      <formula>IF(+$D$36&lt;300, -10.5%, -7.5%)</formula>
      <formula>IF(+$D$36&lt;300, 10.5%, 7.5%)</formula>
    </cfRule>
  </conditionalFormatting>
  <conditionalFormatting sqref="E19">
    <cfRule type="cellIs" dxfId="16" priority="6" operator="notBetween">
      <formula>IF(+$D$36&lt;300, -10.5%, -7.5%)</formula>
      <formula>IF(+$D$36&lt;300, 10.5%, 7.5%)</formula>
    </cfRule>
  </conditionalFormatting>
  <conditionalFormatting sqref="E20">
    <cfRule type="cellIs" dxfId="15" priority="7" operator="notBetween">
      <formula>IF(+$D$36&lt;300, -10.5%, -7.5%)</formula>
      <formula>IF(+$D$36&lt;300, 10.5%, 7.5%)</formula>
    </cfRule>
  </conditionalFormatting>
  <conditionalFormatting sqref="E21">
    <cfRule type="cellIs" dxfId="14" priority="8" operator="notBetween">
      <formula>IF(+$D$36&lt;300, -10.5%, -7.5%)</formula>
      <formula>IF(+$D$36&lt;300, 10.5%, 7.5%)</formula>
    </cfRule>
  </conditionalFormatting>
  <conditionalFormatting sqref="E22">
    <cfRule type="cellIs" dxfId="13" priority="9" operator="notBetween">
      <formula>IF(+$D$36&lt;300, -10.5%, -7.5%)</formula>
      <formula>IF(+$D$36&lt;300, 10.5%, 7.5%)</formula>
    </cfRule>
  </conditionalFormatting>
  <conditionalFormatting sqref="E23">
    <cfRule type="cellIs" dxfId="12" priority="10" operator="notBetween">
      <formula>IF(+$D$36&lt;300, -10.5%, -7.5%)</formula>
      <formula>IF(+$D$36&lt;300, 10.5%, 7.5%)</formula>
    </cfRule>
  </conditionalFormatting>
  <conditionalFormatting sqref="E24">
    <cfRule type="cellIs" dxfId="11" priority="11" operator="notBetween">
      <formula>IF(+$D$36&lt;300, -10.5%, -7.5%)</formula>
      <formula>IF(+$D$36&lt;300, 10.5%, 7.5%)</formula>
    </cfRule>
  </conditionalFormatting>
  <conditionalFormatting sqref="E25">
    <cfRule type="cellIs" dxfId="10" priority="12" operator="notBetween">
      <formula>IF(+$D$36&lt;300, -10.5%, -7.5%)</formula>
      <formula>IF(+$D$36&lt;300, 10.5%, 7.5%)</formula>
    </cfRule>
  </conditionalFormatting>
  <conditionalFormatting sqref="E26">
    <cfRule type="cellIs" dxfId="9" priority="13" operator="notBetween">
      <formula>IF(+$D$36&lt;300, -10.5%, -7.5%)</formula>
      <formula>IF(+$D$36&lt;300, 10.5%, 7.5%)</formula>
    </cfRule>
  </conditionalFormatting>
  <conditionalFormatting sqref="E27">
    <cfRule type="cellIs" dxfId="8" priority="14" operator="notBetween">
      <formula>IF(+$D$36&lt;300, -10.5%, -7.5%)</formula>
      <formula>IF(+$D$36&lt;300, 10.5%, 7.5%)</formula>
    </cfRule>
  </conditionalFormatting>
  <conditionalFormatting sqref="E28">
    <cfRule type="cellIs" dxfId="7" priority="15" operator="notBetween">
      <formula>IF(+$D$36&lt;300, -10.5%, -7.5%)</formula>
      <formula>IF(+$D$36&lt;300, 10.5%, 7.5%)</formula>
    </cfRule>
  </conditionalFormatting>
  <conditionalFormatting sqref="E29">
    <cfRule type="cellIs" dxfId="6" priority="16" operator="notBetween">
      <formula>IF(+$D$36&lt;300, -10.5%, -7.5%)</formula>
      <formula>IF(+$D$36&lt;300, 10.5%, 7.5%)</formula>
    </cfRule>
  </conditionalFormatting>
  <conditionalFormatting sqref="E30">
    <cfRule type="cellIs" dxfId="5" priority="17" operator="notBetween">
      <formula>IF(+$D$36&lt;300, -10.5%, -7.5%)</formula>
      <formula>IF(+$D$36&lt;300, 10.5%, 7.5%)</formula>
    </cfRule>
  </conditionalFormatting>
  <conditionalFormatting sqref="E31">
    <cfRule type="cellIs" dxfId="4" priority="18" operator="notBetween">
      <formula>IF(+$D$36&lt;300, -10.5%, -7.5%)</formula>
      <formula>IF(+$D$36&lt;300, 10.5%, 7.5%)</formula>
    </cfRule>
  </conditionalFormatting>
  <conditionalFormatting sqref="E32">
    <cfRule type="cellIs" dxfId="3" priority="19" operator="notBetween">
      <formula>IF(+$D$36&lt;300, -10.5%, -7.5%)</formula>
      <formula>IF(+$D$36&lt;300, 10.5%, 7.5%)</formula>
    </cfRule>
  </conditionalFormatting>
  <conditionalFormatting sqref="E33">
    <cfRule type="cellIs" dxfId="2" priority="20" operator="notBetween">
      <formula>IF(+$D$36&lt;300, -10.5%, -7.5%)</formula>
      <formula>IF(+$D$36&lt;300, 10.5%, 7.5%)</formula>
    </cfRule>
  </conditionalFormatting>
  <pageMargins left="0.70866141732283472" right="0.70866141732283472" top="0.74803149606299213" bottom="0.74803149606299213" header="0.31496062992125984" footer="0.31496062992125984"/>
  <pageSetup paperSize="9" scale="44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36"/>
  <sheetViews>
    <sheetView topLeftCell="A61" zoomScale="68" zoomScaleNormal="68" workbookViewId="0">
      <selection activeCell="A3" sqref="A3:I69"/>
    </sheetView>
  </sheetViews>
  <sheetFormatPr defaultRowHeight="12.75" x14ac:dyDescent="0.2"/>
  <cols>
    <col min="1" max="1" width="55.7109375" customWidth="1"/>
    <col min="2" max="2" width="35.140625" customWidth="1"/>
    <col min="3" max="3" width="41.7109375" customWidth="1"/>
    <col min="4" max="4" width="22.85546875" customWidth="1"/>
    <col min="5" max="5" width="24.5703125" customWidth="1"/>
    <col min="6" max="6" width="25.140625" customWidth="1"/>
    <col min="7" max="7" width="34.28515625" customWidth="1"/>
    <col min="8" max="8" width="16.28515625" customWidth="1"/>
  </cols>
  <sheetData>
    <row r="1" spans="1:8" ht="19.5" customHeight="1" x14ac:dyDescent="0.3">
      <c r="A1" s="114"/>
      <c r="B1" s="114"/>
      <c r="C1" s="114"/>
      <c r="D1" s="114"/>
      <c r="E1" s="114"/>
      <c r="F1" s="114"/>
      <c r="G1" s="114"/>
      <c r="H1" s="114"/>
    </row>
    <row r="2" spans="1:8" ht="19.5" customHeight="1" x14ac:dyDescent="0.3">
      <c r="A2" s="254" t="s">
        <v>31</v>
      </c>
      <c r="B2" s="255"/>
      <c r="C2" s="255"/>
      <c r="D2" s="255"/>
      <c r="E2" s="255"/>
      <c r="F2" s="255"/>
      <c r="G2" s="255"/>
      <c r="H2" s="256"/>
    </row>
    <row r="3" spans="1:8" ht="18.75" customHeight="1" x14ac:dyDescent="0.3">
      <c r="A3" s="115" t="s">
        <v>49</v>
      </c>
      <c r="B3" s="115"/>
      <c r="C3" s="114"/>
      <c r="D3" s="114"/>
      <c r="E3" s="114"/>
      <c r="F3" s="114"/>
      <c r="G3" s="114"/>
      <c r="H3" s="114"/>
    </row>
    <row r="4" spans="1:8" ht="26.25" customHeight="1" x14ac:dyDescent="0.4">
      <c r="A4" s="116" t="s">
        <v>33</v>
      </c>
      <c r="B4" s="257" t="s">
        <v>5</v>
      </c>
      <c r="C4" s="257"/>
      <c r="D4" s="257"/>
      <c r="E4" s="257"/>
      <c r="F4" s="114"/>
      <c r="G4" s="114"/>
      <c r="H4" s="114"/>
    </row>
    <row r="5" spans="1:8" ht="26.25" customHeight="1" x14ac:dyDescent="0.4">
      <c r="A5" s="116" t="s">
        <v>34</v>
      </c>
      <c r="B5" s="117" t="s">
        <v>7</v>
      </c>
      <c r="C5" s="114">
        <v>8</v>
      </c>
      <c r="D5" s="114"/>
      <c r="E5" s="114"/>
      <c r="F5" s="114"/>
      <c r="G5" s="114"/>
      <c r="H5" s="114"/>
    </row>
    <row r="6" spans="1:8" ht="26.25" customHeight="1" x14ac:dyDescent="0.4">
      <c r="A6" s="116" t="s">
        <v>35</v>
      </c>
      <c r="B6" s="117" t="s">
        <v>9</v>
      </c>
      <c r="C6" s="114"/>
      <c r="D6" s="114"/>
      <c r="E6" s="114"/>
      <c r="F6" s="114"/>
      <c r="G6" s="114"/>
      <c r="H6" s="114"/>
    </row>
    <row r="7" spans="1:8" ht="26.25" customHeight="1" x14ac:dyDescent="0.4">
      <c r="A7" s="116" t="s">
        <v>36</v>
      </c>
      <c r="B7" s="258" t="s">
        <v>11</v>
      </c>
      <c r="C7" s="258"/>
      <c r="D7" s="258"/>
      <c r="E7" s="258"/>
      <c r="F7" s="258"/>
      <c r="G7" s="258"/>
      <c r="H7" s="258"/>
    </row>
    <row r="8" spans="1:8" ht="26.25" customHeight="1" x14ac:dyDescent="0.4">
      <c r="A8" s="116" t="s">
        <v>37</v>
      </c>
      <c r="B8" s="118" t="s">
        <v>12</v>
      </c>
      <c r="C8" s="114"/>
      <c r="D8" s="114"/>
      <c r="E8" s="114"/>
      <c r="F8" s="114"/>
      <c r="G8" s="114"/>
      <c r="H8" s="114"/>
    </row>
    <row r="9" spans="1:8" ht="26.25" customHeight="1" x14ac:dyDescent="0.4">
      <c r="A9" s="116" t="s">
        <v>38</v>
      </c>
      <c r="B9" s="118"/>
      <c r="C9" s="114"/>
      <c r="D9" s="114"/>
      <c r="E9" s="114"/>
      <c r="F9" s="114"/>
      <c r="G9" s="114"/>
      <c r="H9" s="114"/>
    </row>
    <row r="10" spans="1:8" ht="18.75" customHeight="1" x14ac:dyDescent="0.3">
      <c r="A10" s="116"/>
      <c r="B10" s="119"/>
      <c r="C10" s="114"/>
      <c r="D10" s="114"/>
      <c r="E10" s="114"/>
      <c r="F10" s="114"/>
      <c r="G10" s="114"/>
      <c r="H10" s="114"/>
    </row>
    <row r="11" spans="1:8" ht="18.75" customHeight="1" x14ac:dyDescent="0.3">
      <c r="A11" s="120" t="s">
        <v>1</v>
      </c>
      <c r="B11" s="119"/>
      <c r="C11" s="114"/>
      <c r="D11" s="114"/>
      <c r="E11" s="114"/>
      <c r="F11" s="114"/>
      <c r="G11" s="114"/>
      <c r="H11" s="114"/>
    </row>
    <row r="12" spans="1:8" ht="26.25" customHeight="1" x14ac:dyDescent="0.4">
      <c r="A12" s="121" t="s">
        <v>4</v>
      </c>
      <c r="B12" s="257" t="s">
        <v>50</v>
      </c>
      <c r="C12" s="257"/>
      <c r="D12" s="114"/>
      <c r="E12" s="114"/>
      <c r="F12" s="114"/>
      <c r="G12" s="114"/>
      <c r="H12" s="114"/>
    </row>
    <row r="13" spans="1:8" ht="26.25" customHeight="1" x14ac:dyDescent="0.4">
      <c r="A13" s="122" t="s">
        <v>51</v>
      </c>
      <c r="B13" s="258" t="s">
        <v>52</v>
      </c>
      <c r="C13" s="258"/>
      <c r="D13" s="114"/>
      <c r="E13" s="114"/>
      <c r="F13" s="114"/>
      <c r="G13" s="114"/>
      <c r="H13" s="114"/>
    </row>
    <row r="14" spans="1:8" ht="27" customHeight="1" x14ac:dyDescent="0.4">
      <c r="A14" s="122" t="s">
        <v>6</v>
      </c>
      <c r="B14" s="123">
        <v>99.2</v>
      </c>
      <c r="C14" s="114"/>
      <c r="D14" s="114"/>
      <c r="E14" s="114"/>
      <c r="F14" s="114"/>
      <c r="G14" s="114"/>
      <c r="H14" s="114"/>
    </row>
    <row r="15" spans="1:8" ht="27" customHeight="1" x14ac:dyDescent="0.4">
      <c r="A15" s="122" t="s">
        <v>53</v>
      </c>
      <c r="B15" s="124">
        <v>0</v>
      </c>
      <c r="C15" s="259" t="s">
        <v>54</v>
      </c>
      <c r="D15" s="260"/>
      <c r="E15" s="260"/>
      <c r="F15" s="260"/>
      <c r="G15" s="260"/>
      <c r="H15" s="261"/>
    </row>
    <row r="16" spans="1:8" ht="19.5" customHeight="1" x14ac:dyDescent="0.3">
      <c r="A16" s="122" t="s">
        <v>55</v>
      </c>
      <c r="B16" s="125">
        <f>B14-B15</f>
        <v>99.2</v>
      </c>
      <c r="C16" s="126"/>
      <c r="D16" s="126"/>
      <c r="E16" s="126"/>
      <c r="F16" s="126"/>
      <c r="G16" s="126"/>
      <c r="H16" s="127"/>
    </row>
    <row r="17" spans="1:8" ht="27" customHeight="1" x14ac:dyDescent="0.4">
      <c r="A17" s="122" t="s">
        <v>56</v>
      </c>
      <c r="B17" s="128">
        <v>383.46</v>
      </c>
      <c r="C17" s="262" t="s">
        <v>57</v>
      </c>
      <c r="D17" s="263"/>
      <c r="E17" s="263"/>
      <c r="F17" s="263"/>
      <c r="G17" s="263"/>
      <c r="H17" s="264"/>
    </row>
    <row r="18" spans="1:8" ht="27" customHeight="1" x14ac:dyDescent="0.4">
      <c r="A18" s="122" t="s">
        <v>58</v>
      </c>
      <c r="B18" s="128">
        <v>437.51</v>
      </c>
      <c r="C18" s="262" t="s">
        <v>59</v>
      </c>
      <c r="D18" s="263"/>
      <c r="E18" s="263"/>
      <c r="F18" s="263"/>
      <c r="G18" s="263"/>
      <c r="H18" s="264"/>
    </row>
    <row r="19" spans="1:8" ht="18.75" customHeight="1" x14ac:dyDescent="0.3">
      <c r="A19" s="122"/>
      <c r="B19" s="129"/>
      <c r="C19" s="130"/>
      <c r="D19" s="130"/>
      <c r="E19" s="130"/>
      <c r="F19" s="130"/>
      <c r="G19" s="130"/>
      <c r="H19" s="130"/>
    </row>
    <row r="20" spans="1:8" ht="18.75" customHeight="1" x14ac:dyDescent="0.3">
      <c r="A20" s="122" t="s">
        <v>60</v>
      </c>
      <c r="B20" s="131">
        <f>B17/B18</f>
        <v>0.87645996662933412</v>
      </c>
      <c r="C20" s="114" t="s">
        <v>61</v>
      </c>
      <c r="D20" s="114"/>
      <c r="E20" s="114"/>
      <c r="F20" s="114"/>
      <c r="G20" s="114"/>
      <c r="H20" s="132"/>
    </row>
    <row r="21" spans="1:8" ht="19.5" customHeight="1" x14ac:dyDescent="0.3">
      <c r="A21" s="122"/>
      <c r="B21" s="125"/>
      <c r="C21" s="132"/>
      <c r="D21" s="132"/>
      <c r="E21" s="132"/>
      <c r="F21" s="132"/>
      <c r="G21" s="114"/>
      <c r="H21" s="132"/>
    </row>
    <row r="22" spans="1:8" ht="27" customHeight="1" x14ac:dyDescent="0.4">
      <c r="A22" s="133" t="s">
        <v>62</v>
      </c>
      <c r="B22" s="134">
        <v>50</v>
      </c>
      <c r="C22" s="114"/>
      <c r="D22" s="265" t="s">
        <v>63</v>
      </c>
      <c r="E22" s="266"/>
      <c r="F22" s="265" t="s">
        <v>64</v>
      </c>
      <c r="G22" s="267"/>
      <c r="H22" s="132"/>
    </row>
    <row r="23" spans="1:8" ht="26.25" customHeight="1" x14ac:dyDescent="0.4">
      <c r="A23" s="135" t="s">
        <v>65</v>
      </c>
      <c r="B23" s="136">
        <v>5</v>
      </c>
      <c r="C23" s="137" t="s">
        <v>66</v>
      </c>
      <c r="D23" s="138" t="s">
        <v>67</v>
      </c>
      <c r="E23" s="139" t="s">
        <v>68</v>
      </c>
      <c r="F23" s="138" t="s">
        <v>67</v>
      </c>
      <c r="G23" s="140" t="s">
        <v>68</v>
      </c>
      <c r="H23" s="132"/>
    </row>
    <row r="24" spans="1:8" ht="26.25" customHeight="1" x14ac:dyDescent="0.4">
      <c r="A24" s="135" t="s">
        <v>69</v>
      </c>
      <c r="B24" s="136">
        <v>20</v>
      </c>
      <c r="C24" s="141">
        <v>1</v>
      </c>
      <c r="D24" s="142">
        <v>26056935</v>
      </c>
      <c r="E24" s="143">
        <f>IF(ISBLANK(D24),"-",$D$34/$D$31*D24)</f>
        <v>31867042.799991675</v>
      </c>
      <c r="F24" s="142">
        <v>28718592</v>
      </c>
      <c r="G24" s="144">
        <f>IF(ISBLANK(F24),"-",$D$34/$F$31*F24)</f>
        <v>32325537.991709694</v>
      </c>
      <c r="H24" s="132"/>
    </row>
    <row r="25" spans="1:8" ht="26.25" customHeight="1" x14ac:dyDescent="0.4">
      <c r="A25" s="135" t="s">
        <v>70</v>
      </c>
      <c r="B25" s="136">
        <v>1</v>
      </c>
      <c r="C25" s="145">
        <v>2</v>
      </c>
      <c r="D25" s="146">
        <v>26051228</v>
      </c>
      <c r="E25" s="147">
        <f>IF(ISBLANK(D25),"-",$D$34/$D$31*D25)</f>
        <v>31860063.267930072</v>
      </c>
      <c r="F25" s="146">
        <v>28626009</v>
      </c>
      <c r="G25" s="148">
        <f>IF(ISBLANK(F25),"-",$D$34/$F$31*F25)</f>
        <v>32221326.918830965</v>
      </c>
      <c r="H25" s="132"/>
    </row>
    <row r="26" spans="1:8" ht="26.25" customHeight="1" x14ac:dyDescent="0.4">
      <c r="A26" s="135" t="s">
        <v>71</v>
      </c>
      <c r="B26" s="136">
        <v>1</v>
      </c>
      <c r="C26" s="145">
        <v>3</v>
      </c>
      <c r="D26" s="146">
        <v>25955557</v>
      </c>
      <c r="E26" s="147">
        <f>IF(ISBLANK(D26),"-",$D$34/$D$31*D26)</f>
        <v>31743059.796427459</v>
      </c>
      <c r="F26" s="146">
        <v>28510128</v>
      </c>
      <c r="G26" s="148">
        <f>IF(ISBLANK(F26),"-",$D$34/$F$31*F26)</f>
        <v>32090891.705711279</v>
      </c>
      <c r="H26" s="114"/>
    </row>
    <row r="27" spans="1:8" ht="26.25" customHeight="1" x14ac:dyDescent="0.4">
      <c r="A27" s="135" t="s">
        <v>72</v>
      </c>
      <c r="B27" s="136">
        <v>1</v>
      </c>
      <c r="C27" s="149">
        <v>4</v>
      </c>
      <c r="D27" s="150"/>
      <c r="E27" s="151" t="str">
        <f>IF(ISBLANK(D27),"-",$D$34/$D$31*D27)</f>
        <v>-</v>
      </c>
      <c r="F27" s="150"/>
      <c r="G27" s="152" t="str">
        <f>IF(ISBLANK(F27),"-",$D$34/$F$31*F27)</f>
        <v>-</v>
      </c>
      <c r="H27" s="114"/>
    </row>
    <row r="28" spans="1:8" ht="27" customHeight="1" x14ac:dyDescent="0.4">
      <c r="A28" s="135" t="s">
        <v>73</v>
      </c>
      <c r="B28" s="136">
        <v>1</v>
      </c>
      <c r="C28" s="153" t="s">
        <v>74</v>
      </c>
      <c r="D28" s="154">
        <f>AVERAGE(D24:D27)</f>
        <v>26021240</v>
      </c>
      <c r="E28" s="155">
        <f>AVERAGE(E24:E27)</f>
        <v>31823388.621449735</v>
      </c>
      <c r="F28" s="154">
        <f>AVERAGE(F24:F27)</f>
        <v>28618243</v>
      </c>
      <c r="G28" s="156">
        <f>AVERAGE(G24:G27)</f>
        <v>32212585.538750645</v>
      </c>
      <c r="H28" s="157"/>
    </row>
    <row r="29" spans="1:8" ht="26.25" customHeight="1" x14ac:dyDescent="0.4">
      <c r="A29" s="135" t="s">
        <v>75</v>
      </c>
      <c r="B29" s="136">
        <v>1</v>
      </c>
      <c r="C29" s="158" t="s">
        <v>76</v>
      </c>
      <c r="D29" s="159">
        <v>20.69</v>
      </c>
      <c r="E29" s="160"/>
      <c r="F29" s="159">
        <v>22.48</v>
      </c>
      <c r="G29" s="114"/>
      <c r="H29" s="157"/>
    </row>
    <row r="30" spans="1:8" ht="26.25" customHeight="1" x14ac:dyDescent="0.4">
      <c r="A30" s="135" t="s">
        <v>77</v>
      </c>
      <c r="B30" s="136">
        <v>1</v>
      </c>
      <c r="C30" s="161" t="s">
        <v>78</v>
      </c>
      <c r="D30" s="162">
        <f>D29*$B$20</f>
        <v>18.133956709560923</v>
      </c>
      <c r="E30" s="163"/>
      <c r="F30" s="162">
        <f>F29*$B$20</f>
        <v>19.70282004982743</v>
      </c>
      <c r="G30" s="114"/>
      <c r="H30" s="157"/>
    </row>
    <row r="31" spans="1:8" ht="19.5" customHeight="1" x14ac:dyDescent="0.3">
      <c r="A31" s="135" t="s">
        <v>79</v>
      </c>
      <c r="B31" s="164">
        <f>(B30/B29)*(B28/B27)*(B26/B25)*(B24/B23)*B22</f>
        <v>200</v>
      </c>
      <c r="C31" s="161" t="s">
        <v>80</v>
      </c>
      <c r="D31" s="165">
        <f>D30*$B$16/100</f>
        <v>17.988885055884438</v>
      </c>
      <c r="E31" s="166"/>
      <c r="F31" s="165">
        <f>F30*$B$16/100</f>
        <v>19.545197489428812</v>
      </c>
      <c r="G31" s="114"/>
      <c r="H31" s="157"/>
    </row>
    <row r="32" spans="1:8" ht="19.5" customHeight="1" x14ac:dyDescent="0.3">
      <c r="A32" s="249" t="s">
        <v>81</v>
      </c>
      <c r="B32" s="250"/>
      <c r="C32" s="161" t="s">
        <v>82</v>
      </c>
      <c r="D32" s="162">
        <f>D31/$B$31</f>
        <v>8.9944425279422188E-2</v>
      </c>
      <c r="E32" s="166"/>
      <c r="F32" s="167">
        <f>F31/$B$31</f>
        <v>9.7725987447144058E-2</v>
      </c>
      <c r="G32" s="114"/>
      <c r="H32" s="157"/>
    </row>
    <row r="33" spans="1:8" ht="27" customHeight="1" x14ac:dyDescent="0.4">
      <c r="A33" s="251"/>
      <c r="B33" s="252"/>
      <c r="C33" s="168" t="s">
        <v>83</v>
      </c>
      <c r="D33" s="169">
        <v>0.11</v>
      </c>
      <c r="E33" s="114"/>
      <c r="F33" s="170"/>
      <c r="G33" s="114"/>
      <c r="H33" s="157"/>
    </row>
    <row r="34" spans="1:8" ht="18.75" customHeight="1" x14ac:dyDescent="0.3">
      <c r="A34" s="114"/>
      <c r="B34" s="114"/>
      <c r="C34" s="171" t="s">
        <v>84</v>
      </c>
      <c r="D34" s="162">
        <f>D33*$B$31</f>
        <v>22</v>
      </c>
      <c r="E34" s="114"/>
      <c r="F34" s="170"/>
      <c r="G34" s="114"/>
      <c r="H34" s="157"/>
    </row>
    <row r="35" spans="1:8" ht="19.5" customHeight="1" x14ac:dyDescent="0.3">
      <c r="A35" s="114"/>
      <c r="B35" s="114"/>
      <c r="C35" s="172" t="s">
        <v>85</v>
      </c>
      <c r="D35" s="173">
        <f>D34/B20</f>
        <v>25.100975329890993</v>
      </c>
      <c r="E35" s="114"/>
      <c r="F35" s="170"/>
      <c r="G35" s="114"/>
      <c r="H35" s="157"/>
    </row>
    <row r="36" spans="1:8" ht="18.75" customHeight="1" x14ac:dyDescent="0.3">
      <c r="A36" s="114"/>
      <c r="B36" s="114"/>
      <c r="C36" s="133" t="s">
        <v>86</v>
      </c>
      <c r="D36" s="174">
        <f>AVERAGE(E24:E27,G24:G27)</f>
        <v>32017987.08010019</v>
      </c>
      <c r="E36" s="114"/>
      <c r="F36" s="175"/>
      <c r="G36" s="114"/>
      <c r="H36" s="157"/>
    </row>
    <row r="37" spans="1:8" ht="18.75" customHeight="1" x14ac:dyDescent="0.3">
      <c r="A37" s="114"/>
      <c r="B37" s="114"/>
      <c r="C37" s="168" t="s">
        <v>87</v>
      </c>
      <c r="D37" s="176">
        <f>STDEV(E24:E27,G24:G27)/D36</f>
        <v>7.1842613713218543E-3</v>
      </c>
      <c r="E37" s="114"/>
      <c r="F37" s="175"/>
      <c r="G37" s="114"/>
      <c r="H37" s="157"/>
    </row>
    <row r="38" spans="1:8" ht="19.5" customHeight="1" x14ac:dyDescent="0.3">
      <c r="A38" s="114"/>
      <c r="B38" s="114"/>
      <c r="C38" s="177" t="s">
        <v>20</v>
      </c>
      <c r="D38" s="178">
        <f>COUNT(E24:E27,G24:G27)</f>
        <v>6</v>
      </c>
      <c r="E38" s="114"/>
      <c r="F38" s="175"/>
      <c r="G38" s="114"/>
      <c r="H38" s="114"/>
    </row>
    <row r="39" spans="1:8" ht="18.75" customHeight="1" x14ac:dyDescent="0.3">
      <c r="A39" s="114"/>
      <c r="B39" s="114"/>
      <c r="C39" s="114"/>
      <c r="D39" s="114"/>
      <c r="E39" s="114"/>
      <c r="F39" s="114"/>
      <c r="G39" s="114"/>
      <c r="H39" s="114"/>
    </row>
    <row r="40" spans="1:8" ht="18.75" customHeight="1" x14ac:dyDescent="0.3">
      <c r="A40" s="115" t="s">
        <v>1</v>
      </c>
      <c r="B40" s="179" t="s">
        <v>88</v>
      </c>
      <c r="C40" s="114"/>
      <c r="D40" s="114"/>
      <c r="E40" s="114"/>
      <c r="F40" s="114"/>
      <c r="G40" s="114"/>
      <c r="H40" s="114"/>
    </row>
    <row r="41" spans="1:8" ht="18.75" customHeight="1" x14ac:dyDescent="0.3">
      <c r="A41" s="114" t="s">
        <v>89</v>
      </c>
      <c r="B41" s="180" t="str">
        <f>B7</f>
        <v>Meropenem Trihydrate 1000mg</v>
      </c>
      <c r="C41" s="114"/>
      <c r="D41" s="114"/>
      <c r="E41" s="114"/>
      <c r="F41" s="114"/>
      <c r="G41" s="114"/>
      <c r="H41" s="114"/>
    </row>
    <row r="42" spans="1:8" ht="26.25" customHeight="1" x14ac:dyDescent="0.4">
      <c r="A42" s="181" t="s">
        <v>90</v>
      </c>
      <c r="B42" s="182">
        <v>1000</v>
      </c>
      <c r="C42" s="114" t="str">
        <f>B6</f>
        <v>Meropenem Trihydrate</v>
      </c>
      <c r="D42" s="114"/>
      <c r="E42" s="114"/>
      <c r="F42" s="114"/>
      <c r="G42" s="114"/>
      <c r="H42" s="183"/>
    </row>
    <row r="43" spans="1:8" ht="18.75" customHeight="1" x14ac:dyDescent="0.3">
      <c r="A43" s="180" t="s">
        <v>91</v>
      </c>
      <c r="B43" s="184">
        <f>Uniformity!B40</f>
        <v>1370.4475000000002</v>
      </c>
      <c r="C43" s="114"/>
      <c r="D43" s="114"/>
      <c r="E43" s="114"/>
      <c r="F43" s="114"/>
      <c r="G43" s="114"/>
      <c r="H43" s="183"/>
    </row>
    <row r="44" spans="1:8" ht="19.5" customHeight="1" x14ac:dyDescent="0.3">
      <c r="A44" s="114"/>
      <c r="B44" s="114"/>
      <c r="C44" s="114"/>
      <c r="D44" s="114"/>
      <c r="E44" s="114"/>
      <c r="F44" s="114"/>
      <c r="G44" s="114"/>
      <c r="H44" s="183"/>
    </row>
    <row r="45" spans="1:8" ht="27" customHeight="1" x14ac:dyDescent="0.4">
      <c r="A45" s="133" t="s">
        <v>92</v>
      </c>
      <c r="B45" s="134">
        <v>100</v>
      </c>
      <c r="C45" s="114"/>
      <c r="D45" s="185" t="s">
        <v>93</v>
      </c>
      <c r="E45" s="186" t="s">
        <v>66</v>
      </c>
      <c r="F45" s="186" t="s">
        <v>67</v>
      </c>
      <c r="G45" s="186" t="s">
        <v>94</v>
      </c>
      <c r="H45" s="137" t="s">
        <v>95</v>
      </c>
    </row>
    <row r="46" spans="1:8" ht="26.25" customHeight="1" x14ac:dyDescent="0.4">
      <c r="A46" s="135" t="s">
        <v>96</v>
      </c>
      <c r="B46" s="136">
        <v>2</v>
      </c>
      <c r="C46" s="242" t="s">
        <v>97</v>
      </c>
      <c r="D46" s="245">
        <v>137.87</v>
      </c>
      <c r="E46" s="187">
        <v>1</v>
      </c>
      <c r="F46" s="188">
        <v>28858070</v>
      </c>
      <c r="G46" s="189">
        <f>IF(ISBLANK(F46),"-",(F46/$D$36*$D$33*$B$54)*($B$43/$D$46))</f>
        <v>985.50440543605941</v>
      </c>
      <c r="H46" s="190">
        <f t="shared" ref="H46:H57" si="0">IF(ISBLANK(F46),"-",G46/$B$42)</f>
        <v>0.98550440543605944</v>
      </c>
    </row>
    <row r="47" spans="1:8" ht="26.25" customHeight="1" x14ac:dyDescent="0.4">
      <c r="A47" s="135" t="s">
        <v>98</v>
      </c>
      <c r="B47" s="136">
        <v>20</v>
      </c>
      <c r="C47" s="243"/>
      <c r="D47" s="246"/>
      <c r="E47" s="191">
        <v>2</v>
      </c>
      <c r="F47" s="146">
        <v>28760455</v>
      </c>
      <c r="G47" s="192">
        <f>IF(ISBLANK(F47),"-",(F47/$D$36*$D$33*$B$54)*($B$43/$D$46))</f>
        <v>982.17084873817078</v>
      </c>
      <c r="H47" s="193">
        <f t="shared" si="0"/>
        <v>0.98217084873817073</v>
      </c>
    </row>
    <row r="48" spans="1:8" ht="26.25" customHeight="1" x14ac:dyDescent="0.4">
      <c r="A48" s="135" t="s">
        <v>99</v>
      </c>
      <c r="B48" s="136">
        <v>1</v>
      </c>
      <c r="C48" s="243"/>
      <c r="D48" s="246"/>
      <c r="E48" s="191">
        <v>3</v>
      </c>
      <c r="F48" s="146">
        <v>28656776</v>
      </c>
      <c r="G48" s="192">
        <f>IF(ISBLANK(F48),"-",(F48/$D$36*$D$33*$B$54)*($B$43/$D$46))</f>
        <v>978.63020616397216</v>
      </c>
      <c r="H48" s="193">
        <f t="shared" si="0"/>
        <v>0.97863020616397212</v>
      </c>
    </row>
    <row r="49" spans="1:8" ht="27" customHeight="1" x14ac:dyDescent="0.4">
      <c r="A49" s="135" t="s">
        <v>100</v>
      </c>
      <c r="B49" s="136">
        <v>1</v>
      </c>
      <c r="C49" s="244"/>
      <c r="D49" s="247"/>
      <c r="E49" s="194">
        <v>4</v>
      </c>
      <c r="F49" s="195"/>
      <c r="G49" s="192" t="str">
        <f>IF(ISBLANK(F49),"-",(F49/$D$36*$D$33*$B$54)*($B$43/$D$46))</f>
        <v>-</v>
      </c>
      <c r="H49" s="193" t="str">
        <f t="shared" si="0"/>
        <v>-</v>
      </c>
    </row>
    <row r="50" spans="1:8" ht="26.25" customHeight="1" x14ac:dyDescent="0.4">
      <c r="A50" s="135" t="s">
        <v>101</v>
      </c>
      <c r="B50" s="136">
        <v>1</v>
      </c>
      <c r="C50" s="242" t="s">
        <v>102</v>
      </c>
      <c r="D50" s="245">
        <v>146.86000000000001</v>
      </c>
      <c r="E50" s="187">
        <v>1</v>
      </c>
      <c r="F50" s="188">
        <v>30660445</v>
      </c>
      <c r="G50" s="196">
        <f>IF(ISBLANK(F50),"-",(F50/$D$36*$D$33*$B$54)*($B$43/$D$50))</f>
        <v>982.96033446082345</v>
      </c>
      <c r="H50" s="197">
        <f t="shared" si="0"/>
        <v>0.98296033446082343</v>
      </c>
    </row>
    <row r="51" spans="1:8" ht="26.25" customHeight="1" x14ac:dyDescent="0.4">
      <c r="A51" s="135" t="s">
        <v>103</v>
      </c>
      <c r="B51" s="136">
        <v>1</v>
      </c>
      <c r="C51" s="243"/>
      <c r="D51" s="246"/>
      <c r="E51" s="191">
        <v>2</v>
      </c>
      <c r="F51" s="146">
        <v>30692632</v>
      </c>
      <c r="G51" s="198">
        <f>IF(ISBLANK(F51),"-",(F51/$D$36*$D$33*$B$54)*($B$43/$D$50))</f>
        <v>983.99223547482677</v>
      </c>
      <c r="H51" s="199">
        <f t="shared" si="0"/>
        <v>0.98399223547482673</v>
      </c>
    </row>
    <row r="52" spans="1:8" ht="26.25" customHeight="1" x14ac:dyDescent="0.4">
      <c r="A52" s="135" t="s">
        <v>104</v>
      </c>
      <c r="B52" s="136">
        <v>1</v>
      </c>
      <c r="C52" s="243"/>
      <c r="D52" s="246"/>
      <c r="E52" s="191">
        <v>3</v>
      </c>
      <c r="F52" s="146">
        <v>30548491</v>
      </c>
      <c r="G52" s="198">
        <f>IF(ISBLANK(F52),"-",(F52/$D$36*$D$33*$B$54)*($B$43/$D$50))</f>
        <v>979.37113863264085</v>
      </c>
      <c r="H52" s="199">
        <f t="shared" si="0"/>
        <v>0.9793711386326408</v>
      </c>
    </row>
    <row r="53" spans="1:8" ht="27" customHeight="1" x14ac:dyDescent="0.4">
      <c r="A53" s="135" t="s">
        <v>105</v>
      </c>
      <c r="B53" s="136">
        <v>1</v>
      </c>
      <c r="C53" s="244"/>
      <c r="D53" s="247"/>
      <c r="E53" s="194">
        <v>4</v>
      </c>
      <c r="F53" s="195"/>
      <c r="G53" s="200" t="str">
        <f>IF(ISBLANK(F53),"-",(F53/$D$36*$D$33*$B$54)*($B$43/$D$50))</f>
        <v>-</v>
      </c>
      <c r="H53" s="201" t="str">
        <f t="shared" si="0"/>
        <v>-</v>
      </c>
    </row>
    <row r="54" spans="1:8" ht="26.25" customHeight="1" x14ac:dyDescent="0.4">
      <c r="A54" s="135" t="s">
        <v>106</v>
      </c>
      <c r="B54" s="202">
        <f>(B53/B52)*(B51/B50)*(B49/B48)*(B47/B46)*B45</f>
        <v>1000</v>
      </c>
      <c r="C54" s="242" t="s">
        <v>107</v>
      </c>
      <c r="D54" s="245">
        <v>138.41999999999999</v>
      </c>
      <c r="E54" s="187">
        <v>1</v>
      </c>
      <c r="F54" s="188">
        <v>28630890</v>
      </c>
      <c r="G54" s="196">
        <f>IF(ISBLANK(F54),"-",(F54/$D$36*$D$33*$B$54)*($B$43/$D$54))</f>
        <v>973.86120741153422</v>
      </c>
      <c r="H54" s="193">
        <f t="shared" si="0"/>
        <v>0.97386120741153426</v>
      </c>
    </row>
    <row r="55" spans="1:8" ht="27" customHeight="1" x14ac:dyDescent="0.4">
      <c r="A55" s="177" t="s">
        <v>108</v>
      </c>
      <c r="B55" s="203">
        <f>(D33*B54)/B42*B43</f>
        <v>150.74922500000002</v>
      </c>
      <c r="C55" s="243"/>
      <c r="D55" s="246"/>
      <c r="E55" s="191">
        <v>2</v>
      </c>
      <c r="F55" s="146">
        <v>28626607</v>
      </c>
      <c r="G55" s="198">
        <f>IF(ISBLANK(F55),"-",(F55/$D$36*$D$33*$B$54)*($B$43/$D$54))</f>
        <v>973.71552393640138</v>
      </c>
      <c r="H55" s="193">
        <f t="shared" si="0"/>
        <v>0.97371552393640137</v>
      </c>
    </row>
    <row r="56" spans="1:8" ht="26.25" customHeight="1" x14ac:dyDescent="0.4">
      <c r="A56" s="249" t="s">
        <v>81</v>
      </c>
      <c r="B56" s="250"/>
      <c r="C56" s="243"/>
      <c r="D56" s="246"/>
      <c r="E56" s="191">
        <v>3</v>
      </c>
      <c r="F56" s="146">
        <v>28591952</v>
      </c>
      <c r="G56" s="198">
        <f>IF(ISBLANK(F56),"-",(F56/$D$36*$D$33*$B$54)*($B$43/$D$54))</f>
        <v>972.53675652320385</v>
      </c>
      <c r="H56" s="193">
        <f t="shared" si="0"/>
        <v>0.97253675652320382</v>
      </c>
    </row>
    <row r="57" spans="1:8" ht="27" customHeight="1" x14ac:dyDescent="0.4">
      <c r="A57" s="251"/>
      <c r="B57" s="252"/>
      <c r="C57" s="248"/>
      <c r="D57" s="247"/>
      <c r="E57" s="194">
        <v>4</v>
      </c>
      <c r="F57" s="195"/>
      <c r="G57" s="200" t="str">
        <f>IF(ISBLANK(F57),"-",(F57/$D$36*$D$33*$B$54)*($B$43/$D$54))</f>
        <v>-</v>
      </c>
      <c r="H57" s="204" t="str">
        <f t="shared" si="0"/>
        <v>-</v>
      </c>
    </row>
    <row r="58" spans="1:8" ht="26.25" customHeight="1" x14ac:dyDescent="0.4">
      <c r="A58" s="205"/>
      <c r="B58" s="205"/>
      <c r="C58" s="205"/>
      <c r="D58" s="205"/>
      <c r="E58" s="205"/>
      <c r="F58" s="206"/>
      <c r="G58" s="207" t="s">
        <v>74</v>
      </c>
      <c r="H58" s="208">
        <f>AVERAGE(H46:H57)</f>
        <v>0.97919362853084813</v>
      </c>
    </row>
    <row r="59" spans="1:8" ht="26.25" customHeight="1" x14ac:dyDescent="0.4">
      <c r="A59" s="114"/>
      <c r="B59" s="114"/>
      <c r="C59" s="205"/>
      <c r="D59" s="205"/>
      <c r="E59" s="205"/>
      <c r="F59" s="206"/>
      <c r="G59" s="209" t="s">
        <v>87</v>
      </c>
      <c r="H59" s="210">
        <f>STDEV(H46:H57)/H58</f>
        <v>4.9639884513354394E-3</v>
      </c>
    </row>
    <row r="60" spans="1:8" ht="27" customHeight="1" x14ac:dyDescent="0.4">
      <c r="A60" s="205"/>
      <c r="B60" s="205"/>
      <c r="C60" s="206"/>
      <c r="D60" s="206"/>
      <c r="E60" s="211"/>
      <c r="F60" s="206"/>
      <c r="G60" s="212" t="s">
        <v>20</v>
      </c>
      <c r="H60" s="213">
        <f>COUNT(H46:H57)</f>
        <v>9</v>
      </c>
    </row>
    <row r="61" spans="1:8" ht="18.75" customHeight="1" x14ac:dyDescent="0.3">
      <c r="A61" s="214"/>
      <c r="B61" s="214"/>
      <c r="C61" s="163"/>
      <c r="D61" s="163"/>
      <c r="E61" s="166"/>
      <c r="F61" s="163"/>
      <c r="G61" s="215"/>
      <c r="H61" s="216"/>
    </row>
    <row r="62" spans="1:8" ht="26.25" customHeight="1" x14ac:dyDescent="0.4">
      <c r="A62" s="121" t="s">
        <v>109</v>
      </c>
      <c r="B62" s="217" t="s">
        <v>110</v>
      </c>
      <c r="C62" s="253" t="str">
        <f>B6</f>
        <v>Meropenem Trihydrate</v>
      </c>
      <c r="D62" s="253"/>
      <c r="E62" s="218" t="s">
        <v>111</v>
      </c>
      <c r="F62" s="218"/>
      <c r="G62" s="219">
        <f>H58</f>
        <v>0.97919362853084813</v>
      </c>
      <c r="H62" s="216"/>
    </row>
    <row r="63" spans="1:8" ht="19.5" customHeight="1" x14ac:dyDescent="0.3">
      <c r="A63" s="220"/>
      <c r="B63" s="220"/>
      <c r="C63" s="221"/>
      <c r="D63" s="221"/>
      <c r="E63" s="221"/>
      <c r="F63" s="221"/>
      <c r="G63" s="221"/>
      <c r="H63" s="221"/>
    </row>
    <row r="64" spans="1:8" ht="18.75" customHeight="1" x14ac:dyDescent="0.3">
      <c r="A64" s="114"/>
      <c r="B64" s="241" t="s">
        <v>26</v>
      </c>
      <c r="C64" s="241"/>
      <c r="D64" s="114"/>
      <c r="E64" s="222" t="s">
        <v>27</v>
      </c>
      <c r="F64" s="223"/>
      <c r="G64" s="241" t="s">
        <v>28</v>
      </c>
      <c r="H64" s="241"/>
    </row>
    <row r="65" spans="1:8" ht="18.75" customHeight="1" x14ac:dyDescent="0.3">
      <c r="A65" s="224" t="s">
        <v>29</v>
      </c>
      <c r="B65" s="225"/>
      <c r="C65" s="225"/>
      <c r="D65" s="114"/>
      <c r="E65" s="226"/>
      <c r="F65" s="227"/>
      <c r="G65" s="228"/>
      <c r="H65" s="228"/>
    </row>
    <row r="66" spans="1:8" ht="18.75" customHeight="1" x14ac:dyDescent="0.3">
      <c r="A66" s="224" t="s">
        <v>30</v>
      </c>
      <c r="B66" s="229"/>
      <c r="C66" s="229"/>
      <c r="D66" s="114"/>
      <c r="E66" s="230"/>
      <c r="F66" s="227"/>
      <c r="G66" s="231"/>
      <c r="H66" s="231"/>
    </row>
    <row r="236" spans="1:1" x14ac:dyDescent="0.2">
      <c r="A236">
        <v>5</v>
      </c>
    </row>
  </sheetData>
  <sheetProtection formatCells="0" formatColumns="0" formatRows="0" insertColumns="0" insertRows="0" insertHyperlinks="0" deleteColumns="0" deleteRows="0" sort="0" autoFilter="0" pivotTables="0"/>
  <mergeCells count="21">
    <mergeCell ref="C46:C49"/>
    <mergeCell ref="D46:D49"/>
    <mergeCell ref="A2:H2"/>
    <mergeCell ref="B4:E4"/>
    <mergeCell ref="B7:H7"/>
    <mergeCell ref="B12:C12"/>
    <mergeCell ref="B13:C13"/>
    <mergeCell ref="C15:H15"/>
    <mergeCell ref="C17:H17"/>
    <mergeCell ref="C18:H18"/>
    <mergeCell ref="D22:E22"/>
    <mergeCell ref="F22:G22"/>
    <mergeCell ref="A32:B33"/>
    <mergeCell ref="B64:C64"/>
    <mergeCell ref="G64:H64"/>
    <mergeCell ref="C50:C53"/>
    <mergeCell ref="D50:D53"/>
    <mergeCell ref="C54:C57"/>
    <mergeCell ref="D54:D57"/>
    <mergeCell ref="A56:B57"/>
    <mergeCell ref="C62:D62"/>
  </mergeCells>
  <conditionalFormatting sqref="D37">
    <cfRule type="cellIs" dxfId="1" priority="1" operator="greaterThan">
      <formula>0.02</formula>
    </cfRule>
  </conditionalFormatting>
  <conditionalFormatting sqref="H59">
    <cfRule type="cellIs" dxfId="0" priority="2" operator="greaterThan">
      <formula>0.02</formula>
    </cfRule>
  </conditionalFormatting>
  <pageMargins left="0.70866141732283472" right="0.70866141732283472" top="0.74803149606299213" bottom="0.74803149606299213" header="0.31496062992125984" footer="0.31496062992125984"/>
  <pageSetup paperSize="9" scale="2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SST</vt:lpstr>
      <vt:lpstr>Uniformity</vt:lpstr>
      <vt:lpstr>meropenem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m&amp;c</dc:creator>
  <cp:keywords/>
  <dc:description/>
  <cp:lastModifiedBy>HPLC-M</cp:lastModifiedBy>
  <cp:lastPrinted>2015-04-09T08:47:17Z</cp:lastPrinted>
  <dcterms:created xsi:type="dcterms:W3CDTF">2005-07-05T10:19:27Z</dcterms:created>
  <dcterms:modified xsi:type="dcterms:W3CDTF">2015-04-09T08:47:41Z</dcterms:modified>
  <cp:category/>
</cp:coreProperties>
</file>