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" sheetId="1" r:id="rId1"/>
    <sheet name="Uniformity" sheetId="2" r:id="rId2"/>
    <sheet name="amlodipine besilate" sheetId="4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8" i="1" l="1"/>
  <c r="B7" i="1"/>
  <c r="B6" i="1"/>
  <c r="B85" i="4" l="1"/>
  <c r="B84" i="4"/>
  <c r="B26" i="4"/>
  <c r="C120" i="4" l="1"/>
  <c r="B116" i="4"/>
  <c r="D100" i="4" s="1"/>
  <c r="B98" i="4"/>
  <c r="F95" i="4"/>
  <c r="D95" i="4"/>
  <c r="I92" i="4" s="1"/>
  <c r="B87" i="4"/>
  <c r="F97" i="4" s="1"/>
  <c r="B83" i="4"/>
  <c r="B81" i="4"/>
  <c r="B80" i="4"/>
  <c r="B79" i="4"/>
  <c r="C76" i="4"/>
  <c r="B68" i="4"/>
  <c r="C56" i="4"/>
  <c r="B55" i="4"/>
  <c r="B45" i="4"/>
  <c r="D48" i="4" s="1"/>
  <c r="E41" i="4" s="1"/>
  <c r="F42" i="4"/>
  <c r="D42" i="4"/>
  <c r="I39" i="4" s="1"/>
  <c r="B34" i="4"/>
  <c r="F44" i="4" s="1"/>
  <c r="B30" i="4"/>
  <c r="D50" i="2"/>
  <c r="D49" i="2"/>
  <c r="C49" i="2"/>
  <c r="B49" i="2"/>
  <c r="C46" i="2"/>
  <c r="B57" i="4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40" i="1"/>
  <c r="E38" i="1"/>
  <c r="D38" i="1"/>
  <c r="C38" i="1"/>
  <c r="B38" i="1"/>
  <c r="B39" i="1" s="1"/>
  <c r="B19" i="1"/>
  <c r="E17" i="1"/>
  <c r="D17" i="1"/>
  <c r="C17" i="1"/>
  <c r="B17" i="1"/>
  <c r="B18" i="1" s="1"/>
  <c r="D101" i="4" l="1"/>
  <c r="D102" i="4" s="1"/>
  <c r="D97" i="4"/>
  <c r="D98" i="4" s="1"/>
  <c r="D44" i="4"/>
  <c r="D45" i="4" s="1"/>
  <c r="F45" i="4"/>
  <c r="F46" i="4" s="1"/>
  <c r="F98" i="4"/>
  <c r="F99" i="4" s="1"/>
  <c r="G41" i="4"/>
  <c r="B69" i="4"/>
  <c r="D49" i="4"/>
  <c r="C50" i="2"/>
  <c r="G39" i="4"/>
  <c r="G93" i="4" l="1"/>
  <c r="G91" i="4"/>
  <c r="G92" i="4"/>
  <c r="G94" i="4"/>
  <c r="D99" i="4"/>
  <c r="E94" i="4"/>
  <c r="E92" i="4"/>
  <c r="E91" i="4"/>
  <c r="E93" i="4"/>
  <c r="E39" i="4"/>
  <c r="E38" i="4"/>
  <c r="E40" i="4"/>
  <c r="D46" i="4"/>
  <c r="G40" i="4"/>
  <c r="G38" i="4"/>
  <c r="G42" i="4" s="1"/>
  <c r="D50" i="4" l="1"/>
  <c r="D51" i="4" s="1"/>
  <c r="E42" i="4"/>
  <c r="G95" i="4"/>
  <c r="D103" i="4"/>
  <c r="E112" i="4" s="1"/>
  <c r="F112" i="4" s="1"/>
  <c r="D105" i="4"/>
  <c r="E95" i="4"/>
  <c r="G68" i="4"/>
  <c r="H68" i="4" s="1"/>
  <c r="D52" i="4"/>
  <c r="G67" i="4"/>
  <c r="H67" i="4" s="1"/>
  <c r="G70" i="4"/>
  <c r="H70" i="4" s="1"/>
  <c r="G71" i="4"/>
  <c r="H71" i="4" s="1"/>
  <c r="G65" i="4"/>
  <c r="H65" i="4" s="1"/>
  <c r="G69" i="4"/>
  <c r="H69" i="4" s="1"/>
  <c r="G63" i="4"/>
  <c r="H63" i="4" s="1"/>
  <c r="G61" i="4"/>
  <c r="H61" i="4" s="1"/>
  <c r="G62" i="4"/>
  <c r="H62" i="4" s="1"/>
  <c r="D104" i="4"/>
  <c r="G66" i="4" l="1"/>
  <c r="H66" i="4" s="1"/>
  <c r="G60" i="4"/>
  <c r="H60" i="4" s="1"/>
  <c r="H74" i="4" s="1"/>
  <c r="G64" i="4"/>
  <c r="H64" i="4" s="1"/>
  <c r="H72" i="4" s="1"/>
  <c r="G76" i="4" s="1"/>
  <c r="E113" i="4"/>
  <c r="F113" i="4" s="1"/>
  <c r="E108" i="4"/>
  <c r="F108" i="4" s="1"/>
  <c r="E110" i="4"/>
  <c r="F110" i="4" s="1"/>
  <c r="E109" i="4"/>
  <c r="F109" i="4" s="1"/>
  <c r="E111" i="4"/>
  <c r="F111" i="4" s="1"/>
  <c r="F115" i="4" l="1"/>
  <c r="G120" i="4" s="1"/>
  <c r="F117" i="4"/>
  <c r="H73" i="4"/>
  <c r="F116" i="4" l="1"/>
</calcChain>
</file>

<file path=xl/sharedStrings.xml><?xml version="1.0" encoding="utf-8"?>
<sst xmlns="http://schemas.openxmlformats.org/spreadsheetml/2006/main" count="232" uniqueCount="127">
  <si>
    <t>HPLC System Suitability Report</t>
  </si>
  <si>
    <t>Analysis Data</t>
  </si>
  <si>
    <t>Assay</t>
  </si>
  <si>
    <t>Sample(s)</t>
  </si>
  <si>
    <t>Reference Substance:</t>
  </si>
  <si>
    <t>CARDICHECK-10 TABLETS</t>
  </si>
  <si>
    <t>% age Purity:</t>
  </si>
  <si>
    <t>NDQD201503140</t>
  </si>
  <si>
    <t>Weight (mg):</t>
  </si>
  <si>
    <t>AMLODIPINE BESYLATE 10 mg</t>
  </si>
  <si>
    <t>Standard Conc (mg/mL):</t>
  </si>
  <si>
    <t>2015-03-18 07:13:28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</si>
  <si>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</si>
  <si>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</si>
  <si>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</si>
  <si>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</si>
  <si>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</si>
  <si>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</si>
  <si>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</si>
  <si>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</si>
  <si>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</si>
  <si>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</si>
  <si>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</si>
  <si>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</si>
  <si>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</si>
  <si>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</si>
  <si>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</si>
  <si>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</si>
  <si>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</si>
  <si>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</si>
  <si>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</si>
  <si>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</si>
  <si>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</si>
  <si>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</si>
  <si>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</si>
  <si>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</si>
  <si>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</si>
  <si>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</si>
  <si>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</si>
  <si>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</si>
  <si>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</si>
  <si>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</si>
  <si>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</si>
  <si>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</si>
  <si>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</si>
  <si>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</si>
  <si>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</si>
  <si>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</si>
  <si>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</si>
  <si>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</si>
  <si>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</si>
  <si>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</si>
  <si>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</si>
  <si>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</si>
  <si>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</si>
  <si>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</si>
  <si>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</si>
  <si>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</si>
  <si>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</si>
  <si>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</si>
  <si>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</si>
  <si>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</si>
  <si>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</si>
  <si>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</si>
  <si>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</si>
  <si>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</si>
  <si>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</si>
  <si>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</si>
  <si>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</si>
  <si>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</si>
  <si>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</si>
  <si>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</si>
  <si>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</si>
  <si>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</si>
  <si>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</si>
  <si>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</si>
  <si>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</si>
  <si>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</si>
  <si>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</si>
  <si>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</si>
  <si>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</si>
  <si>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</si>
  <si>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</si>
  <si>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</si>
  <si>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</si>
  <si>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</si>
  <si>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</si>
  <si>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</si>
  <si>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</si>
  <si>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</si>
  <si>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</si>
  <si>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</si>
  <si>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</si>
  <si>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</si>
  <si>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</si>
  <si>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</si>
  <si>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</si>
  <si>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</si>
  <si>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</si>
  <si>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</si>
  <si>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</si>
  <si>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</si>
  <si>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</si>
  <si>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</si>
  <si>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</si>
  <si>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</si>
  <si>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</si>
  <si>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</si>
  <si>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</si>
  <si>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</si>
  <si>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</si>
  <si>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</si>
  <si>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</si>
  <si>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</si>
  <si>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</si>
  <si>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</si>
  <si>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</si>
  <si>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</si>
  <si>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</si>
  <si>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</si>
  <si>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</si>
  <si>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</si>
  <si>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National Quality Control Laoboratory</t>
  </si>
  <si>
    <t>Laboratory Data Calculation Spreadsheet</t>
  </si>
  <si>
    <t xml:space="preserve">AMLODIPINE BESYLATE </t>
  </si>
  <si>
    <t>A 31-1</t>
  </si>
  <si>
    <t>23/06/2015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</si>
</sst>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0" xfId="0" applyNumberFormat="1" applyFont="1" applyFill="1" applyBorder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3" fillId="3" borderId="53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4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46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3" fillId="3" borderId="31" xfId="0" applyNumberFormat="1" applyFont="1" applyFill="1" applyBorder="1" applyAlignment="1" applyProtection="1">
      <alignment horizontal="center"/>
      <protection locked="0"/>
    </xf>
    <xf numFmtId="0" fontId="13" fillId="3" borderId="3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8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31" workbookViewId="0">
      <selection activeCell="B9" sqref="B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" spans="1:6" ht="15" customHeight="1" x14ac:dyDescent="0.3">
      <c r="A1" s="1"/>
      <c r="B1" s="2"/>
      <c r="C1" s="3"/>
      <c r="D1" s="2"/>
      <c r="F1" s="3"/>
    </row>
    <row r="2" spans="1:6" ht="18.75" customHeight="1" x14ac:dyDescent="0.3">
      <c r="A2" s="282" t="s">
        <v>0</v>
      </c>
      <c r="B2" s="282"/>
      <c r="C2" s="282"/>
      <c r="D2" s="282"/>
      <c r="E2" s="282"/>
    </row>
    <row r="3" spans="1:6" ht="16.5" customHeight="1" x14ac:dyDescent="0.3">
      <c r="A3" s="5" t="s">
        <v>1</v>
      </c>
      <c r="B3" s="6" t="s">
        <v>2</v>
      </c>
    </row>
    <row r="4" spans="1:6" ht="16.5" customHeight="1" x14ac:dyDescent="0.3">
      <c r="A4" s="7" t="s">
        <v>3</v>
      </c>
      <c r="B4" s="8" t="s">
        <v>5</v>
      </c>
      <c r="C4" s="10"/>
      <c r="D4" s="9"/>
      <c r="E4" s="10"/>
    </row>
    <row r="5" spans="1:6" ht="16.5" customHeight="1" x14ac:dyDescent="0.3">
      <c r="A5" s="11" t="s">
        <v>4</v>
      </c>
      <c r="B5" s="12" t="s">
        <v>7</v>
      </c>
      <c r="C5" s="10"/>
      <c r="D5" s="10"/>
      <c r="E5" s="10"/>
    </row>
    <row r="6" spans="1:6" ht="16.5" customHeight="1" x14ac:dyDescent="0.3">
      <c r="A6" s="11" t="s">
        <v>6</v>
      </c>
      <c r="B6" s="4">
        <f>'amlodipine besilate'!B28</f>
        <v>98.375</v>
      </c>
      <c r="D6" s="10"/>
      <c r="E6" s="10"/>
    </row>
    <row r="7" spans="1:6" ht="16.5" customHeight="1" x14ac:dyDescent="0.3">
      <c r="A7" s="7" t="s">
        <v>8</v>
      </c>
      <c r="B7" s="12">
        <f>'amlodipine besilate'!D43</f>
        <v>19.14</v>
      </c>
      <c r="C7" s="10"/>
      <c r="D7" s="10"/>
      <c r="E7" s="10"/>
    </row>
    <row r="8" spans="1:6" ht="16.5" customHeight="1" x14ac:dyDescent="0.3">
      <c r="A8" s="7" t="s">
        <v>10</v>
      </c>
      <c r="B8" s="13">
        <f>'amlodipine besilate'!D46</f>
        <v>1.3576678478467889E-2</v>
      </c>
      <c r="C8" s="10"/>
      <c r="D8" s="10"/>
      <c r="E8" s="10"/>
    </row>
    <row r="9" spans="1:6" ht="15.75" customHeight="1" x14ac:dyDescent="0.25">
      <c r="A9" s="10"/>
      <c r="B9" s="10" t="s">
        <v>11</v>
      </c>
      <c r="C9" s="10"/>
      <c r="D9" s="10"/>
      <c r="E9" s="10"/>
    </row>
    <row r="10" spans="1:6" ht="16.5" customHeight="1" x14ac:dyDescent="0.3">
      <c r="A10" s="14" t="s">
        <v>12</v>
      </c>
      <c r="B10" s="15" t="s">
        <v>13</v>
      </c>
      <c r="C10" s="14" t="s">
        <v>14</v>
      </c>
      <c r="D10" s="14" t="s">
        <v>15</v>
      </c>
      <c r="E10" s="16" t="s">
        <v>16</v>
      </c>
    </row>
    <row r="11" spans="1:6" ht="16.5" customHeight="1" x14ac:dyDescent="0.3">
      <c r="A11" s="17">
        <v>1</v>
      </c>
      <c r="B11" s="18">
        <v>30374830</v>
      </c>
      <c r="C11" s="18">
        <v>6397.2</v>
      </c>
      <c r="D11" s="19">
        <v>1.24</v>
      </c>
      <c r="E11" s="20">
        <v>7.32</v>
      </c>
    </row>
    <row r="12" spans="1:6" ht="16.5" customHeight="1" x14ac:dyDescent="0.3">
      <c r="A12" s="17">
        <v>2</v>
      </c>
      <c r="B12" s="18">
        <v>30347644</v>
      </c>
      <c r="C12" s="18">
        <v>6401.4</v>
      </c>
      <c r="D12" s="19">
        <v>1.23</v>
      </c>
      <c r="E12" s="19">
        <v>7.32</v>
      </c>
    </row>
    <row r="13" spans="1:6" ht="16.5" customHeight="1" x14ac:dyDescent="0.3">
      <c r="A13" s="17">
        <v>3</v>
      </c>
      <c r="B13" s="18">
        <v>30313469</v>
      </c>
      <c r="C13" s="18">
        <v>6396.2</v>
      </c>
      <c r="D13" s="19">
        <v>1.24</v>
      </c>
      <c r="E13" s="19">
        <v>7.32</v>
      </c>
    </row>
    <row r="14" spans="1:6" ht="16.5" customHeight="1" x14ac:dyDescent="0.3">
      <c r="A14" s="17">
        <v>4</v>
      </c>
      <c r="B14" s="18">
        <v>30334760</v>
      </c>
      <c r="C14" s="18">
        <v>6397.7</v>
      </c>
      <c r="D14" s="19">
        <v>1.24</v>
      </c>
      <c r="E14" s="19">
        <v>7.32</v>
      </c>
    </row>
    <row r="15" spans="1:6" ht="16.5" customHeight="1" x14ac:dyDescent="0.3">
      <c r="A15" s="17">
        <v>5</v>
      </c>
      <c r="B15" s="18">
        <v>30314426</v>
      </c>
      <c r="C15" s="18">
        <v>6389.3</v>
      </c>
      <c r="D15" s="19">
        <v>1.23</v>
      </c>
      <c r="E15" s="19">
        <v>7.32</v>
      </c>
    </row>
    <row r="16" spans="1:6" ht="16.5" customHeight="1" x14ac:dyDescent="0.3">
      <c r="A16" s="17">
        <v>6</v>
      </c>
      <c r="B16" s="21">
        <v>30297679</v>
      </c>
      <c r="C16" s="21">
        <v>6391.3</v>
      </c>
      <c r="D16" s="22">
        <v>1.23</v>
      </c>
      <c r="E16" s="22">
        <v>7.33</v>
      </c>
    </row>
    <row r="17" spans="1:6" ht="16.5" customHeight="1" x14ac:dyDescent="0.3">
      <c r="A17" s="23" t="s">
        <v>17</v>
      </c>
      <c r="B17" s="24">
        <f>AVERAGE(B11:B16)</f>
        <v>30330468</v>
      </c>
      <c r="C17" s="25">
        <f>AVERAGE(C11:C16)</f>
        <v>6395.5166666666664</v>
      </c>
      <c r="D17" s="26">
        <f>AVERAGE(D11:D16)</f>
        <v>1.2350000000000001</v>
      </c>
      <c r="E17" s="26">
        <f>AVERAGE(E11:E16)</f>
        <v>7.3216666666666663</v>
      </c>
    </row>
    <row r="18" spans="1:6" ht="16.5" customHeight="1" x14ac:dyDescent="0.3">
      <c r="A18" s="27" t="s">
        <v>18</v>
      </c>
      <c r="B18" s="28">
        <f>(STDEV(B11:B16)/B17)</f>
        <v>9.2114291275837562E-4</v>
      </c>
      <c r="C18" s="29"/>
      <c r="D18" s="29"/>
      <c r="E18" s="30"/>
      <c r="F18" s="2"/>
    </row>
    <row r="19" spans="1:6" s="2" customFormat="1" ht="16.5" customHeight="1" x14ac:dyDescent="0.3">
      <c r="A19" s="31" t="s">
        <v>19</v>
      </c>
      <c r="B19" s="32">
        <f>COUNT(B11:B16)</f>
        <v>6</v>
      </c>
      <c r="C19" s="33"/>
      <c r="D19" s="34"/>
      <c r="E19" s="35"/>
    </row>
    <row r="20" spans="1:6" s="2" customFormat="1" ht="15.75" customHeight="1" x14ac:dyDescent="0.25">
      <c r="A20" s="10"/>
      <c r="B20" s="10"/>
      <c r="C20" s="10"/>
      <c r="D20" s="10"/>
      <c r="E20" s="36"/>
    </row>
    <row r="21" spans="1:6" s="2" customFormat="1" ht="16.5" customHeight="1" x14ac:dyDescent="0.3">
      <c r="A21" s="11" t="s">
        <v>20</v>
      </c>
      <c r="B21" s="37" t="s">
        <v>21</v>
      </c>
      <c r="C21" s="38"/>
      <c r="D21" s="38"/>
      <c r="E21" s="39"/>
    </row>
    <row r="22" spans="1:6" ht="16.5" customHeight="1" x14ac:dyDescent="0.3">
      <c r="A22" s="11"/>
      <c r="B22" s="37" t="s">
        <v>22</v>
      </c>
      <c r="C22" s="38"/>
      <c r="D22" s="38"/>
      <c r="E22" s="39"/>
      <c r="F22" s="2"/>
    </row>
    <row r="23" spans="1:6" ht="16.5" customHeight="1" x14ac:dyDescent="0.3">
      <c r="A23" s="11"/>
      <c r="B23" s="40" t="s">
        <v>23</v>
      </c>
      <c r="C23" s="38"/>
      <c r="D23" s="38"/>
      <c r="E23" s="38"/>
    </row>
    <row r="24" spans="1:6" ht="15.75" customHeight="1" x14ac:dyDescent="0.25">
      <c r="A24" s="10"/>
      <c r="B24" s="10"/>
      <c r="C24" s="10"/>
      <c r="D24" s="10"/>
      <c r="E24" s="10"/>
    </row>
    <row r="25" spans="1:6" ht="16.5" customHeight="1" x14ac:dyDescent="0.3">
      <c r="A25" s="5" t="s">
        <v>1</v>
      </c>
      <c r="B25" s="6" t="s">
        <v>24</v>
      </c>
    </row>
    <row r="26" spans="1:6" ht="16.5" customHeight="1" x14ac:dyDescent="0.3">
      <c r="A26" s="11" t="s">
        <v>4</v>
      </c>
      <c r="B26" s="8"/>
      <c r="C26" s="10"/>
      <c r="D26" s="10"/>
      <c r="E26" s="10"/>
    </row>
    <row r="27" spans="1:6" ht="16.5" customHeight="1" x14ac:dyDescent="0.3">
      <c r="A27" s="11" t="s">
        <v>6</v>
      </c>
      <c r="B27" s="12"/>
      <c r="C27" s="10"/>
      <c r="D27" s="10"/>
      <c r="E27" s="10"/>
    </row>
    <row r="28" spans="1:6" ht="16.5" customHeight="1" x14ac:dyDescent="0.3">
      <c r="A28" s="7" t="s">
        <v>8</v>
      </c>
      <c r="B28" s="12"/>
      <c r="C28" s="10"/>
      <c r="D28" s="10"/>
      <c r="E28" s="10"/>
    </row>
    <row r="29" spans="1:6" ht="16.5" customHeight="1" x14ac:dyDescent="0.3">
      <c r="A29" s="7" t="s">
        <v>10</v>
      </c>
      <c r="B29" s="13"/>
      <c r="C29" s="10"/>
      <c r="D29" s="10"/>
      <c r="E29" s="10"/>
    </row>
    <row r="30" spans="1:6" ht="15.75" customHeight="1" x14ac:dyDescent="0.25">
      <c r="A30" s="10"/>
      <c r="B30" s="10"/>
      <c r="C30" s="10"/>
      <c r="D30" s="10"/>
      <c r="E30" s="10"/>
    </row>
    <row r="31" spans="1:6" ht="16.5" customHeight="1" x14ac:dyDescent="0.3">
      <c r="A31" s="14" t="s">
        <v>12</v>
      </c>
      <c r="B31" s="15" t="s">
        <v>13</v>
      </c>
      <c r="C31" s="14" t="s">
        <v>14</v>
      </c>
      <c r="D31" s="14" t="s">
        <v>15</v>
      </c>
      <c r="E31" s="16" t="s">
        <v>16</v>
      </c>
    </row>
    <row r="32" spans="1:6" ht="16.5" customHeight="1" x14ac:dyDescent="0.3">
      <c r="A32" s="17">
        <v>1</v>
      </c>
      <c r="B32" s="18"/>
      <c r="C32" s="18"/>
      <c r="D32" s="19"/>
      <c r="E32" s="20"/>
    </row>
    <row r="33" spans="1:7" ht="16.5" customHeight="1" x14ac:dyDescent="0.3">
      <c r="A33" s="17">
        <v>2</v>
      </c>
      <c r="B33" s="18"/>
      <c r="C33" s="18"/>
      <c r="D33" s="19"/>
      <c r="E33" s="19"/>
    </row>
    <row r="34" spans="1:7" ht="16.5" customHeight="1" x14ac:dyDescent="0.3">
      <c r="A34" s="17">
        <v>3</v>
      </c>
      <c r="B34" s="18"/>
      <c r="C34" s="18"/>
      <c r="D34" s="19"/>
      <c r="E34" s="19"/>
    </row>
    <row r="35" spans="1:7" ht="16.5" customHeight="1" x14ac:dyDescent="0.3">
      <c r="A35" s="17">
        <v>4</v>
      </c>
      <c r="B35" s="18"/>
      <c r="C35" s="18"/>
      <c r="D35" s="19"/>
      <c r="E35" s="19"/>
    </row>
    <row r="36" spans="1:7" ht="16.5" customHeight="1" x14ac:dyDescent="0.3">
      <c r="A36" s="17">
        <v>5</v>
      </c>
      <c r="B36" s="18"/>
      <c r="C36" s="18"/>
      <c r="D36" s="19"/>
      <c r="E36" s="19"/>
    </row>
    <row r="37" spans="1:7" ht="16.5" customHeight="1" x14ac:dyDescent="0.3">
      <c r="A37" s="17">
        <v>6</v>
      </c>
      <c r="B37" s="21"/>
      <c r="C37" s="21"/>
      <c r="D37" s="22"/>
      <c r="E37" s="22"/>
    </row>
    <row r="38" spans="1:7" ht="16.5" customHeight="1" x14ac:dyDescent="0.3">
      <c r="A38" s="23" t="s">
        <v>17</v>
      </c>
      <c r="B38" s="24" t="e">
        <f>AVERAGE(B32:B37)</f>
        <v>#DIV/0!</v>
      </c>
      <c r="C38" s="25" t="e">
        <f>AVERAGE(C32:C37)</f>
        <v>#DIV/0!</v>
      </c>
      <c r="D38" s="26" t="e">
        <f>AVERAGE(D32:D37)</f>
        <v>#DIV/0!</v>
      </c>
      <c r="E38" s="26" t="e">
        <f>AVERAGE(E32:E37)</f>
        <v>#DIV/0!</v>
      </c>
    </row>
    <row r="39" spans="1:7" ht="16.5" customHeight="1" x14ac:dyDescent="0.3">
      <c r="A39" s="27" t="s">
        <v>18</v>
      </c>
      <c r="B39" s="28" t="e">
        <f>(STDEV(B32:B37)/B38)</f>
        <v>#DIV/0!</v>
      </c>
      <c r="C39" s="29"/>
      <c r="D39" s="29"/>
      <c r="E39" s="30"/>
      <c r="F39" s="2"/>
    </row>
    <row r="40" spans="1:7" s="2" customFormat="1" ht="16.5" customHeight="1" x14ac:dyDescent="0.3">
      <c r="A40" s="31" t="s">
        <v>19</v>
      </c>
      <c r="B40" s="32">
        <f>COUNT(B32:B37)</f>
        <v>0</v>
      </c>
      <c r="C40" s="33"/>
      <c r="D40" s="34"/>
      <c r="E40" s="35"/>
    </row>
    <row r="41" spans="1:7" s="2" customFormat="1" ht="15.75" customHeight="1" x14ac:dyDescent="0.25">
      <c r="A41" s="10"/>
      <c r="B41" s="10"/>
      <c r="C41" s="10"/>
      <c r="D41" s="10"/>
      <c r="E41" s="36"/>
    </row>
    <row r="42" spans="1:7" s="2" customFormat="1" ht="16.5" customHeight="1" x14ac:dyDescent="0.3">
      <c r="A42" s="11" t="s">
        <v>20</v>
      </c>
      <c r="B42" s="37" t="s">
        <v>21</v>
      </c>
      <c r="C42" s="38"/>
      <c r="D42" s="38"/>
      <c r="E42" s="39"/>
    </row>
    <row r="43" spans="1:7" ht="16.5" customHeight="1" x14ac:dyDescent="0.3">
      <c r="A43" s="11"/>
      <c r="B43" s="37" t="s">
        <v>22</v>
      </c>
      <c r="C43" s="38"/>
      <c r="D43" s="38"/>
      <c r="E43" s="39"/>
      <c r="F43" s="2"/>
    </row>
    <row r="44" spans="1:7" ht="16.5" customHeight="1" x14ac:dyDescent="0.3">
      <c r="A44" s="11"/>
      <c r="B44" s="40" t="s">
        <v>23</v>
      </c>
      <c r="C44" s="38"/>
      <c r="D44" s="39"/>
      <c r="E44" s="38"/>
    </row>
    <row r="45" spans="1:7" ht="14.25" customHeight="1" x14ac:dyDescent="0.25">
      <c r="A45" s="41"/>
      <c r="B45" s="42"/>
      <c r="D45" s="43"/>
      <c r="F45" s="44"/>
      <c r="G45" s="44"/>
    </row>
    <row r="46" spans="1:7" ht="15" customHeight="1" x14ac:dyDescent="0.3">
      <c r="B46" s="283" t="s">
        <v>25</v>
      </c>
      <c r="C46" s="283"/>
      <c r="E46" s="45" t="s">
        <v>26</v>
      </c>
      <c r="F46" s="46"/>
      <c r="G46" s="45" t="s">
        <v>27</v>
      </c>
    </row>
    <row r="47" spans="1:7" ht="15" customHeight="1" x14ac:dyDescent="0.3">
      <c r="A47" s="47" t="s">
        <v>28</v>
      </c>
      <c r="B47" s="48"/>
      <c r="C47" s="48"/>
      <c r="E47" s="48"/>
      <c r="F47" s="2"/>
      <c r="G47" s="49"/>
    </row>
    <row r="48" spans="1:7" ht="15" customHeight="1" x14ac:dyDescent="0.3">
      <c r="A48" s="47" t="s">
        <v>29</v>
      </c>
      <c r="B48" s="50"/>
      <c r="C48" s="50"/>
      <c r="E48" s="50"/>
      <c r="F48" s="2"/>
      <c r="G48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6:C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7" t="s">
        <v>30</v>
      </c>
      <c r="B11" s="288"/>
      <c r="C11" s="288"/>
      <c r="D11" s="288"/>
      <c r="E11" s="288"/>
      <c r="F11" s="289"/>
      <c r="G11" s="91"/>
    </row>
    <row r="12" spans="1:7" ht="16.5" customHeight="1" x14ac:dyDescent="0.3">
      <c r="A12" s="286" t="s">
        <v>31</v>
      </c>
      <c r="B12" s="286"/>
      <c r="C12" s="286"/>
      <c r="D12" s="286"/>
      <c r="E12" s="286"/>
      <c r="F12" s="286"/>
      <c r="G12" s="90"/>
    </row>
    <row r="14" spans="1:7" ht="16.5" customHeight="1" x14ac:dyDescent="0.3">
      <c r="A14" s="291" t="s">
        <v>32</v>
      </c>
      <c r="B14" s="291"/>
      <c r="C14" s="60" t="s">
        <v>5</v>
      </c>
    </row>
    <row r="15" spans="1:7" ht="16.5" customHeight="1" x14ac:dyDescent="0.3">
      <c r="A15" s="291" t="s">
        <v>33</v>
      </c>
      <c r="B15" s="291"/>
      <c r="C15" s="60" t="s">
        <v>7</v>
      </c>
    </row>
    <row r="16" spans="1:7" ht="16.5" customHeight="1" x14ac:dyDescent="0.3">
      <c r="A16" s="291" t="s">
        <v>34</v>
      </c>
      <c r="B16" s="291"/>
      <c r="C16" s="60" t="s">
        <v>9</v>
      </c>
    </row>
    <row r="17" spans="1:5" ht="16.5" customHeight="1" x14ac:dyDescent="0.3">
      <c r="A17" s="291" t="s">
        <v>35</v>
      </c>
      <c r="B17" s="291"/>
      <c r="C17" s="60"/>
    </row>
    <row r="18" spans="1:5" ht="16.5" customHeight="1" x14ac:dyDescent="0.3">
      <c r="A18" s="291" t="s">
        <v>36</v>
      </c>
      <c r="B18" s="291"/>
      <c r="C18" s="97" t="s">
        <v>11</v>
      </c>
    </row>
    <row r="19" spans="1:5" ht="16.5" customHeight="1" x14ac:dyDescent="0.3">
      <c r="A19" s="291" t="s">
        <v>37</v>
      </c>
      <c r="B19" s="29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6" t="s">
        <v>1</v>
      </c>
      <c r="B21" s="286"/>
      <c r="C21" s="59" t="s">
        <v>38</v>
      </c>
      <c r="D21" s="66"/>
    </row>
    <row r="22" spans="1:5" ht="15.75" customHeight="1" x14ac:dyDescent="0.3">
      <c r="A22" s="290"/>
      <c r="B22" s="290"/>
      <c r="C22" s="57"/>
      <c r="D22" s="290"/>
      <c r="E22" s="290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143.66</v>
      </c>
      <c r="D24" s="87">
        <f t="shared" ref="D24:D43" si="0">(C24-$C$46)/$C$46</f>
        <v>1.2164147294331816E-2</v>
      </c>
      <c r="E24" s="53"/>
    </row>
    <row r="25" spans="1:5" ht="15.75" customHeight="1" x14ac:dyDescent="0.3">
      <c r="C25" s="95">
        <v>142.13999999999999</v>
      </c>
      <c r="D25" s="88">
        <f t="shared" si="0"/>
        <v>1.4549066992643311E-3</v>
      </c>
      <c r="E25" s="53"/>
    </row>
    <row r="26" spans="1:5" ht="15.75" customHeight="1" x14ac:dyDescent="0.3">
      <c r="C26" s="95">
        <v>142.07</v>
      </c>
      <c r="D26" s="88">
        <f t="shared" si="0"/>
        <v>9.6171798764943268E-4</v>
      </c>
      <c r="E26" s="53"/>
    </row>
    <row r="27" spans="1:5" ht="15.75" customHeight="1" x14ac:dyDescent="0.3">
      <c r="C27" s="95">
        <v>142.19999999999999</v>
      </c>
      <c r="D27" s="88">
        <f t="shared" si="0"/>
        <v>1.8776398806485872E-3</v>
      </c>
      <c r="E27" s="53"/>
    </row>
    <row r="28" spans="1:5" ht="15.75" customHeight="1" x14ac:dyDescent="0.3">
      <c r="C28" s="95">
        <v>141.72</v>
      </c>
      <c r="D28" s="88">
        <f t="shared" si="0"/>
        <v>-1.5042255704252603E-3</v>
      </c>
      <c r="E28" s="53"/>
    </row>
    <row r="29" spans="1:5" ht="15.75" customHeight="1" x14ac:dyDescent="0.3">
      <c r="C29" s="95">
        <v>140.6</v>
      </c>
      <c r="D29" s="88">
        <f t="shared" si="0"/>
        <v>-9.3952449562644379E-3</v>
      </c>
      <c r="E29" s="53"/>
    </row>
    <row r="30" spans="1:5" ht="15.75" customHeight="1" x14ac:dyDescent="0.3">
      <c r="C30" s="95">
        <v>143.43</v>
      </c>
      <c r="D30" s="88">
        <f t="shared" si="0"/>
        <v>1.0543670099025635E-2</v>
      </c>
      <c r="E30" s="53"/>
    </row>
    <row r="31" spans="1:5" ht="15.75" customHeight="1" x14ac:dyDescent="0.3">
      <c r="C31" s="95">
        <v>141.05000000000001</v>
      </c>
      <c r="D31" s="88">
        <f t="shared" si="0"/>
        <v>-6.2247460958825187E-3</v>
      </c>
      <c r="E31" s="53"/>
    </row>
    <row r="32" spans="1:5" ht="15.75" customHeight="1" x14ac:dyDescent="0.3">
      <c r="C32" s="95">
        <v>142.55000000000001</v>
      </c>
      <c r="D32" s="88">
        <f t="shared" si="0"/>
        <v>4.3435834387234801E-3</v>
      </c>
      <c r="E32" s="53"/>
    </row>
    <row r="33" spans="1:7" ht="15.75" customHeight="1" x14ac:dyDescent="0.3">
      <c r="C33" s="95">
        <v>142.35</v>
      </c>
      <c r="D33" s="88">
        <f t="shared" si="0"/>
        <v>2.934472834109227E-3</v>
      </c>
      <c r="E33" s="53"/>
    </row>
    <row r="34" spans="1:7" ht="15.75" customHeight="1" x14ac:dyDescent="0.3">
      <c r="C34" s="95">
        <v>142.53</v>
      </c>
      <c r="D34" s="88">
        <f t="shared" si="0"/>
        <v>4.2026723782619948E-3</v>
      </c>
      <c r="E34" s="53"/>
    </row>
    <row r="35" spans="1:7" ht="15.75" customHeight="1" x14ac:dyDescent="0.3">
      <c r="C35" s="95">
        <v>143.38999999999999</v>
      </c>
      <c r="D35" s="88">
        <f t="shared" si="0"/>
        <v>1.0261847978102664E-2</v>
      </c>
      <c r="E35" s="53"/>
    </row>
    <row r="36" spans="1:7" ht="15.75" customHeight="1" x14ac:dyDescent="0.3">
      <c r="C36" s="95">
        <v>140.46</v>
      </c>
      <c r="D36" s="88">
        <f t="shared" si="0"/>
        <v>-1.0381622379494235E-2</v>
      </c>
      <c r="E36" s="53"/>
    </row>
    <row r="37" spans="1:7" ht="15.75" customHeight="1" x14ac:dyDescent="0.3">
      <c r="C37" s="95">
        <v>141.87</v>
      </c>
      <c r="D37" s="88">
        <f t="shared" si="0"/>
        <v>-4.4739261696462041E-4</v>
      </c>
      <c r="E37" s="53"/>
    </row>
    <row r="38" spans="1:7" ht="15.75" customHeight="1" x14ac:dyDescent="0.3">
      <c r="C38" s="95">
        <v>141.35</v>
      </c>
      <c r="D38" s="88">
        <f t="shared" si="0"/>
        <v>-4.111080188961439E-3</v>
      </c>
      <c r="E38" s="53"/>
    </row>
    <row r="39" spans="1:7" ht="15.75" customHeight="1" x14ac:dyDescent="0.3">
      <c r="C39" s="95">
        <v>141.12</v>
      </c>
      <c r="D39" s="88">
        <f t="shared" si="0"/>
        <v>-5.7315573842676194E-3</v>
      </c>
      <c r="E39" s="53"/>
    </row>
    <row r="40" spans="1:7" ht="15.75" customHeight="1" x14ac:dyDescent="0.3">
      <c r="C40" s="95">
        <v>140.97</v>
      </c>
      <c r="D40" s="88">
        <f t="shared" si="0"/>
        <v>-6.7883903377282595E-3</v>
      </c>
      <c r="E40" s="53"/>
    </row>
    <row r="41" spans="1:7" ht="15.75" customHeight="1" x14ac:dyDescent="0.3">
      <c r="C41" s="95">
        <v>141.66</v>
      </c>
      <c r="D41" s="88">
        <f t="shared" si="0"/>
        <v>-1.9269587518095162E-3</v>
      </c>
      <c r="E41" s="53"/>
    </row>
    <row r="42" spans="1:7" ht="15.75" customHeight="1" x14ac:dyDescent="0.3">
      <c r="C42" s="95">
        <v>142.55000000000001</v>
      </c>
      <c r="D42" s="88">
        <f t="shared" si="0"/>
        <v>4.3435834387234801E-3</v>
      </c>
      <c r="E42" s="53"/>
    </row>
    <row r="43" spans="1:7" ht="16.5" customHeight="1" x14ac:dyDescent="0.3">
      <c r="C43" s="96">
        <v>141</v>
      </c>
      <c r="D43" s="89">
        <f t="shared" si="0"/>
        <v>-6.5770237470361313E-3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2838.6699999999992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141.93349999999995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284">
        <f>C46</f>
        <v>141.93349999999995</v>
      </c>
      <c r="C49" s="93">
        <f>-IF(C46&lt;=80,10%,IF(C46&lt;250,7.5%,5%))</f>
        <v>-7.4999999999999997E-2</v>
      </c>
      <c r="D49" s="81">
        <f>IF(C46&lt;=80,C46*0.9,IF(C46&lt;250,C46*0.925,C46*0.95))</f>
        <v>131.28848749999997</v>
      </c>
    </row>
    <row r="50" spans="1:6" ht="17.25" customHeight="1" x14ac:dyDescent="0.3">
      <c r="B50" s="285"/>
      <c r="C50" s="94">
        <f>IF(C46&lt;=80, 10%, IF(C46&lt;250, 7.5%, 5%))</f>
        <v>7.4999999999999997E-2</v>
      </c>
      <c r="D50" s="81">
        <f>IF(C46&lt;=80, C46*1.1, IF(C46&lt;250, C46*1.075, C46*1.05))</f>
        <v>152.57851249999993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5" zoomScale="60" zoomScaleNormal="40" workbookViewId="0">
      <selection activeCell="E27" sqref="E2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2" t="s">
        <v>122</v>
      </c>
      <c r="B1" s="292"/>
      <c r="C1" s="292"/>
      <c r="D1" s="292"/>
      <c r="E1" s="292"/>
      <c r="F1" s="292"/>
      <c r="G1" s="292"/>
      <c r="H1" s="292"/>
      <c r="I1" s="292"/>
    </row>
    <row r="2" spans="1:9" ht="18.75" customHeight="1" x14ac:dyDescent="0.25">
      <c r="A2" s="292"/>
      <c r="B2" s="292"/>
      <c r="C2" s="292"/>
      <c r="D2" s="292"/>
      <c r="E2" s="292"/>
      <c r="F2" s="292"/>
      <c r="G2" s="292"/>
      <c r="H2" s="292"/>
      <c r="I2" s="292"/>
    </row>
    <row r="3" spans="1:9" ht="18.75" customHeight="1" x14ac:dyDescent="0.25">
      <c r="A3" s="292"/>
      <c r="B3" s="292"/>
      <c r="C3" s="292"/>
      <c r="D3" s="292"/>
      <c r="E3" s="292"/>
      <c r="F3" s="292"/>
      <c r="G3" s="292"/>
      <c r="H3" s="292"/>
      <c r="I3" s="292"/>
    </row>
    <row r="4" spans="1:9" ht="18.75" customHeight="1" x14ac:dyDescent="0.25">
      <c r="A4" s="292"/>
      <c r="B4" s="292"/>
      <c r="C4" s="292"/>
      <c r="D4" s="292"/>
      <c r="E4" s="292"/>
      <c r="F4" s="292"/>
      <c r="G4" s="292"/>
      <c r="H4" s="292"/>
      <c r="I4" s="292"/>
    </row>
    <row r="5" spans="1:9" ht="18.75" customHeight="1" x14ac:dyDescent="0.25">
      <c r="A5" s="292"/>
      <c r="B5" s="292"/>
      <c r="C5" s="292"/>
      <c r="D5" s="292"/>
      <c r="E5" s="292"/>
      <c r="F5" s="292"/>
      <c r="G5" s="292"/>
      <c r="H5" s="292"/>
      <c r="I5" s="292"/>
    </row>
    <row r="6" spans="1:9" ht="18.75" customHeight="1" x14ac:dyDescent="0.25">
      <c r="A6" s="292"/>
      <c r="B6" s="292"/>
      <c r="C6" s="292"/>
      <c r="D6" s="292"/>
      <c r="E6" s="292"/>
      <c r="F6" s="292"/>
      <c r="G6" s="292"/>
      <c r="H6" s="292"/>
      <c r="I6" s="292"/>
    </row>
    <row r="7" spans="1:9" ht="18.75" customHeight="1" x14ac:dyDescent="0.25">
      <c r="A7" s="292"/>
      <c r="B7" s="292"/>
      <c r="C7" s="292"/>
      <c r="D7" s="292"/>
      <c r="E7" s="292"/>
      <c r="F7" s="292"/>
      <c r="G7" s="292"/>
      <c r="H7" s="292"/>
      <c r="I7" s="292"/>
    </row>
    <row r="8" spans="1:9" x14ac:dyDescent="0.25">
      <c r="A8" s="293" t="s">
        <v>123</v>
      </c>
      <c r="B8" s="293"/>
      <c r="C8" s="293"/>
      <c r="D8" s="293"/>
      <c r="E8" s="293"/>
      <c r="F8" s="293"/>
      <c r="G8" s="293"/>
      <c r="H8" s="293"/>
      <c r="I8" s="293"/>
    </row>
    <row r="9" spans="1:9" x14ac:dyDescent="0.25">
      <c r="A9" s="293"/>
      <c r="B9" s="293"/>
      <c r="C9" s="293"/>
      <c r="D9" s="293"/>
      <c r="E9" s="293"/>
      <c r="F9" s="293"/>
      <c r="G9" s="293"/>
      <c r="H9" s="293"/>
      <c r="I9" s="293"/>
    </row>
    <row r="10" spans="1:9" x14ac:dyDescent="0.25">
      <c r="A10" s="293"/>
      <c r="B10" s="293"/>
      <c r="C10" s="293"/>
      <c r="D10" s="293"/>
      <c r="E10" s="293"/>
      <c r="F10" s="293"/>
      <c r="G10" s="293"/>
      <c r="H10" s="293"/>
      <c r="I10" s="293"/>
    </row>
    <row r="11" spans="1:9" x14ac:dyDescent="0.25">
      <c r="A11" s="293"/>
      <c r="B11" s="293"/>
      <c r="C11" s="293"/>
      <c r="D11" s="293"/>
      <c r="E11" s="293"/>
      <c r="F11" s="293"/>
      <c r="G11" s="293"/>
      <c r="H11" s="293"/>
      <c r="I11" s="293"/>
    </row>
    <row r="12" spans="1:9" x14ac:dyDescent="0.25">
      <c r="A12" s="293"/>
      <c r="B12" s="293"/>
      <c r="C12" s="293"/>
      <c r="D12" s="293"/>
      <c r="E12" s="293"/>
      <c r="F12" s="293"/>
      <c r="G12" s="293"/>
      <c r="H12" s="293"/>
      <c r="I12" s="293"/>
    </row>
    <row r="13" spans="1:9" x14ac:dyDescent="0.25">
      <c r="A13" s="293"/>
      <c r="B13" s="293"/>
      <c r="C13" s="293"/>
      <c r="D13" s="293"/>
      <c r="E13" s="293"/>
      <c r="F13" s="293"/>
      <c r="G13" s="293"/>
      <c r="H13" s="293"/>
      <c r="I13" s="293"/>
    </row>
    <row r="14" spans="1:9" x14ac:dyDescent="0.25">
      <c r="A14" s="293"/>
      <c r="B14" s="293"/>
      <c r="C14" s="293"/>
      <c r="D14" s="293"/>
      <c r="E14" s="293"/>
      <c r="F14" s="293"/>
      <c r="G14" s="293"/>
      <c r="H14" s="293"/>
      <c r="I14" s="293"/>
    </row>
    <row r="15" spans="1:9" ht="19.5" customHeight="1" x14ac:dyDescent="0.3">
      <c r="A15" s="98"/>
    </row>
    <row r="16" spans="1:9" ht="19.5" customHeight="1" x14ac:dyDescent="0.3">
      <c r="A16" s="326" t="s">
        <v>30</v>
      </c>
      <c r="B16" s="327"/>
      <c r="C16" s="327"/>
      <c r="D16" s="327"/>
      <c r="E16" s="327"/>
      <c r="F16" s="327"/>
      <c r="G16" s="327"/>
      <c r="H16" s="328"/>
    </row>
    <row r="17" spans="1:14" ht="20.25" customHeight="1" x14ac:dyDescent="0.25">
      <c r="A17" s="329" t="s">
        <v>44</v>
      </c>
      <c r="B17" s="329"/>
      <c r="C17" s="329"/>
      <c r="D17" s="329"/>
      <c r="E17" s="329"/>
      <c r="F17" s="329"/>
      <c r="G17" s="329"/>
      <c r="H17" s="329"/>
    </row>
    <row r="18" spans="1:14" ht="26.25" customHeight="1" x14ac:dyDescent="0.4">
      <c r="A18" s="100" t="s">
        <v>32</v>
      </c>
      <c r="B18" s="325" t="s">
        <v>5</v>
      </c>
      <c r="C18" s="325"/>
      <c r="D18" s="268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70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330" t="s">
        <v>9</v>
      </c>
      <c r="C20" s="330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330" t="s">
        <v>124</v>
      </c>
      <c r="C21" s="330"/>
      <c r="D21" s="330"/>
      <c r="E21" s="330"/>
      <c r="F21" s="330"/>
      <c r="G21" s="330"/>
      <c r="H21" s="330"/>
      <c r="I21" s="104"/>
    </row>
    <row r="22" spans="1:14" ht="26.25" customHeight="1" x14ac:dyDescent="0.4">
      <c r="A22" s="100" t="s">
        <v>36</v>
      </c>
      <c r="B22" s="105" t="s">
        <v>11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 t="s">
        <v>126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5" t="str">
        <f>B21</f>
        <v xml:space="preserve">AMLODIPINE BESYLATE </v>
      </c>
      <c r="C26" s="325"/>
    </row>
    <row r="27" spans="1:14" ht="26.25" customHeight="1" x14ac:dyDescent="0.4">
      <c r="A27" s="109" t="s">
        <v>45</v>
      </c>
      <c r="B27" s="323" t="s">
        <v>125</v>
      </c>
      <c r="C27" s="323"/>
    </row>
    <row r="28" spans="1:14" ht="27" customHeight="1" x14ac:dyDescent="0.4">
      <c r="A28" s="109" t="s">
        <v>6</v>
      </c>
      <c r="B28" s="110">
        <v>98.375</v>
      </c>
    </row>
    <row r="29" spans="1:14" s="14" customFormat="1" ht="27" customHeight="1" x14ac:dyDescent="0.4">
      <c r="A29" s="109" t="s">
        <v>46</v>
      </c>
      <c r="B29" s="111">
        <v>0</v>
      </c>
      <c r="C29" s="300" t="s">
        <v>47</v>
      </c>
      <c r="D29" s="301"/>
      <c r="E29" s="301"/>
      <c r="F29" s="301"/>
      <c r="G29" s="302"/>
      <c r="I29" s="112"/>
      <c r="J29" s="112"/>
      <c r="K29" s="112"/>
      <c r="L29" s="112"/>
    </row>
    <row r="30" spans="1:14" s="14" customFormat="1" ht="19.5" customHeight="1" x14ac:dyDescent="0.3">
      <c r="A30" s="109" t="s">
        <v>48</v>
      </c>
      <c r="B30" s="113">
        <f>B28-B29</f>
        <v>98.375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49</v>
      </c>
      <c r="B31" s="116">
        <v>408.88</v>
      </c>
      <c r="C31" s="303" t="s">
        <v>50</v>
      </c>
      <c r="D31" s="304"/>
      <c r="E31" s="304"/>
      <c r="F31" s="304"/>
      <c r="G31" s="304"/>
      <c r="H31" s="305"/>
      <c r="I31" s="112"/>
      <c r="J31" s="112"/>
      <c r="K31" s="112"/>
      <c r="L31" s="112"/>
    </row>
    <row r="32" spans="1:14" s="14" customFormat="1" ht="27" customHeight="1" x14ac:dyDescent="0.4">
      <c r="A32" s="109" t="s">
        <v>51</v>
      </c>
      <c r="B32" s="116">
        <v>567.05999999999995</v>
      </c>
      <c r="C32" s="303" t="s">
        <v>52</v>
      </c>
      <c r="D32" s="304"/>
      <c r="E32" s="304"/>
      <c r="F32" s="304"/>
      <c r="G32" s="304"/>
      <c r="H32" s="30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53</v>
      </c>
      <c r="B34" s="121">
        <f>B31/B32</f>
        <v>0.72105244594928231</v>
      </c>
      <c r="C34" s="99" t="s">
        <v>54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55</v>
      </c>
      <c r="B36" s="123">
        <v>100</v>
      </c>
      <c r="C36" s="99"/>
      <c r="D36" s="306" t="s">
        <v>56</v>
      </c>
      <c r="E36" s="324"/>
      <c r="F36" s="306" t="s">
        <v>57</v>
      </c>
      <c r="G36" s="307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58</v>
      </c>
      <c r="B37" s="125">
        <v>5</v>
      </c>
      <c r="C37" s="126" t="s">
        <v>59</v>
      </c>
      <c r="D37" s="127" t="s">
        <v>60</v>
      </c>
      <c r="E37" s="128" t="s">
        <v>61</v>
      </c>
      <c r="F37" s="127" t="s">
        <v>60</v>
      </c>
      <c r="G37" s="129" t="s">
        <v>61</v>
      </c>
      <c r="I37" s="130" t="s">
        <v>62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63</v>
      </c>
      <c r="B38" s="125">
        <v>50</v>
      </c>
      <c r="C38" s="131">
        <v>1</v>
      </c>
      <c r="D38" s="132">
        <v>30295160</v>
      </c>
      <c r="E38" s="133">
        <f>IF(ISBLANK(D38),"-",$D$48/$D$45*D38)</f>
        <v>44628235.172611631</v>
      </c>
      <c r="F38" s="132">
        <v>32686907</v>
      </c>
      <c r="G38" s="134">
        <f>IF(ISBLANK(F38),"-",$D$48/$F$45*F38)</f>
        <v>45177485.570685811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64</v>
      </c>
      <c r="B39" s="125">
        <v>1</v>
      </c>
      <c r="C39" s="136">
        <v>2</v>
      </c>
      <c r="D39" s="137">
        <v>30296702</v>
      </c>
      <c r="E39" s="138">
        <f>IF(ISBLANK(D39),"-",$D$48/$D$45*D39)</f>
        <v>44630506.714951605</v>
      </c>
      <c r="F39" s="137">
        <v>32649206</v>
      </c>
      <c r="G39" s="139">
        <f>IF(ISBLANK(F39),"-",$D$48/$F$45*F39)</f>
        <v>45125377.967372335</v>
      </c>
      <c r="I39" s="308">
        <f>ABS((F43/D43*D42)-F42)/D42</f>
        <v>1.2968153779182885E-2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65</v>
      </c>
      <c r="B40" s="125">
        <v>1</v>
      </c>
      <c r="C40" s="136">
        <v>3</v>
      </c>
      <c r="D40" s="137">
        <v>30230742</v>
      </c>
      <c r="E40" s="138">
        <f>IF(ISBLANK(D40),"-",$D$48/$D$45*D40)</f>
        <v>44533340.091900744</v>
      </c>
      <c r="F40" s="137">
        <v>32643210</v>
      </c>
      <c r="G40" s="139">
        <f>IF(ISBLANK(F40),"-",$D$48/$F$45*F40)</f>
        <v>45117090.728586428</v>
      </c>
      <c r="I40" s="308"/>
      <c r="L40" s="117"/>
      <c r="M40" s="117"/>
      <c r="N40" s="140"/>
    </row>
    <row r="41" spans="1:14" ht="27" customHeight="1" x14ac:dyDescent="0.4">
      <c r="A41" s="124" t="s">
        <v>66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67</v>
      </c>
      <c r="B42" s="125">
        <v>1</v>
      </c>
      <c r="C42" s="146" t="s">
        <v>68</v>
      </c>
      <c r="D42" s="147">
        <f>AVERAGE(D38:D41)</f>
        <v>30274201.333333332</v>
      </c>
      <c r="E42" s="148">
        <f>AVERAGE(E38:E41)</f>
        <v>44597360.659821324</v>
      </c>
      <c r="F42" s="147">
        <f>AVERAGE(F38:F41)</f>
        <v>32659774.333333332</v>
      </c>
      <c r="G42" s="149">
        <f>AVERAGE(G38:G41)</f>
        <v>45139984.755548187</v>
      </c>
      <c r="H42" s="150"/>
    </row>
    <row r="43" spans="1:14" ht="26.25" customHeight="1" x14ac:dyDescent="0.4">
      <c r="A43" s="124" t="s">
        <v>69</v>
      </c>
      <c r="B43" s="125">
        <v>1</v>
      </c>
      <c r="C43" s="151" t="s">
        <v>70</v>
      </c>
      <c r="D43" s="152">
        <v>19.14</v>
      </c>
      <c r="E43" s="140"/>
      <c r="F43" s="152">
        <v>20.399999999999999</v>
      </c>
      <c r="H43" s="150"/>
    </row>
    <row r="44" spans="1:14" ht="26.25" customHeight="1" x14ac:dyDescent="0.4">
      <c r="A44" s="124" t="s">
        <v>71</v>
      </c>
      <c r="B44" s="125">
        <v>1</v>
      </c>
      <c r="C44" s="153" t="s">
        <v>72</v>
      </c>
      <c r="D44" s="154">
        <f>D43*$B$34</f>
        <v>13.800943815469264</v>
      </c>
      <c r="E44" s="155"/>
      <c r="F44" s="154">
        <f>F43*$B$34</f>
        <v>14.709469897365357</v>
      </c>
      <c r="H44" s="150"/>
    </row>
    <row r="45" spans="1:14" ht="19.5" customHeight="1" x14ac:dyDescent="0.3">
      <c r="A45" s="124" t="s">
        <v>73</v>
      </c>
      <c r="B45" s="156">
        <f>(B44/B43)*(B42/B41)*(B40/B39)*(B38/B37)*B36</f>
        <v>1000</v>
      </c>
      <c r="C45" s="153" t="s">
        <v>74</v>
      </c>
      <c r="D45" s="157">
        <f>D44*$B$30/100</f>
        <v>13.576678478467889</v>
      </c>
      <c r="E45" s="158"/>
      <c r="F45" s="157">
        <f>F44*$B$30/100</f>
        <v>14.470441011533172</v>
      </c>
      <c r="H45" s="150"/>
    </row>
    <row r="46" spans="1:14" ht="19.5" customHeight="1" x14ac:dyDescent="0.3">
      <c r="A46" s="294" t="s">
        <v>75</v>
      </c>
      <c r="B46" s="295"/>
      <c r="C46" s="153" t="s">
        <v>76</v>
      </c>
      <c r="D46" s="159">
        <f>D45/$B$45</f>
        <v>1.3576678478467889E-2</v>
      </c>
      <c r="E46" s="160"/>
      <c r="F46" s="161">
        <f>F45/$B$45</f>
        <v>1.4470441011533173E-2</v>
      </c>
      <c r="H46" s="150"/>
    </row>
    <row r="47" spans="1:14" ht="27" customHeight="1" x14ac:dyDescent="0.4">
      <c r="A47" s="296"/>
      <c r="B47" s="297"/>
      <c r="C47" s="162" t="s">
        <v>77</v>
      </c>
      <c r="D47" s="163">
        <v>0.02</v>
      </c>
      <c r="E47" s="164"/>
      <c r="F47" s="160"/>
      <c r="H47" s="150"/>
    </row>
    <row r="48" spans="1:14" ht="18.75" x14ac:dyDescent="0.3">
      <c r="C48" s="165" t="s">
        <v>78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79</v>
      </c>
      <c r="D49" s="168">
        <f>D48/B34</f>
        <v>27.737233418117782</v>
      </c>
      <c r="F49" s="166"/>
      <c r="H49" s="150"/>
    </row>
    <row r="50" spans="1:12" ht="18.75" x14ac:dyDescent="0.3">
      <c r="C50" s="122" t="s">
        <v>80</v>
      </c>
      <c r="D50" s="169">
        <f>AVERAGE(E38:E41,G38:G41)</f>
        <v>44868672.707684755</v>
      </c>
      <c r="F50" s="170"/>
      <c r="H50" s="150"/>
    </row>
    <row r="51" spans="1:12" ht="18.75" x14ac:dyDescent="0.3">
      <c r="C51" s="124" t="s">
        <v>81</v>
      </c>
      <c r="D51" s="171">
        <f>STDEV(E38:E41,G38:G41)/D50</f>
        <v>6.6858503865477774E-3</v>
      </c>
      <c r="F51" s="170"/>
      <c r="H51" s="150"/>
    </row>
    <row r="52" spans="1:12" ht="19.5" customHeight="1" x14ac:dyDescent="0.3">
      <c r="C52" s="172" t="s">
        <v>19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82</v>
      </c>
    </row>
    <row r="55" spans="1:12" ht="18.75" x14ac:dyDescent="0.3">
      <c r="A55" s="99" t="s">
        <v>83</v>
      </c>
      <c r="B55" s="176" t="str">
        <f>B21</f>
        <v xml:space="preserve">AMLODIPINE BESYLATE </v>
      </c>
    </row>
    <row r="56" spans="1:12" ht="26.25" customHeight="1" x14ac:dyDescent="0.4">
      <c r="A56" s="177" t="s">
        <v>84</v>
      </c>
      <c r="B56" s="178">
        <v>10</v>
      </c>
      <c r="C56" s="99" t="str">
        <f>B20</f>
        <v>AMLODIPINE BESYLATE 10 mg</v>
      </c>
      <c r="H56" s="179"/>
    </row>
    <row r="57" spans="1:12" ht="18.75" x14ac:dyDescent="0.3">
      <c r="A57" s="176" t="s">
        <v>85</v>
      </c>
      <c r="B57" s="269">
        <f>Uniformity!C46</f>
        <v>141.93349999999995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86</v>
      </c>
      <c r="B59" s="123">
        <v>100</v>
      </c>
      <c r="C59" s="99"/>
      <c r="D59" s="180" t="s">
        <v>87</v>
      </c>
      <c r="E59" s="181" t="s">
        <v>59</v>
      </c>
      <c r="F59" s="181" t="s">
        <v>60</v>
      </c>
      <c r="G59" s="181" t="s">
        <v>88</v>
      </c>
      <c r="H59" s="126" t="s">
        <v>89</v>
      </c>
      <c r="L59" s="112"/>
    </row>
    <row r="60" spans="1:12" s="14" customFormat="1" ht="26.25" customHeight="1" x14ac:dyDescent="0.4">
      <c r="A60" s="124" t="s">
        <v>90</v>
      </c>
      <c r="B60" s="125">
        <v>5</v>
      </c>
      <c r="C60" s="311" t="s">
        <v>91</v>
      </c>
      <c r="D60" s="314">
        <v>139.88999999999999</v>
      </c>
      <c r="E60" s="182">
        <v>1</v>
      </c>
      <c r="F60" s="183">
        <v>45647319</v>
      </c>
      <c r="G60" s="271">
        <f>IF(ISBLANK(F60),"-",(F60/$D$50*$D$47*$B$68)*($B$57/$D$60))</f>
        <v>10.322153065795948</v>
      </c>
      <c r="H60" s="184">
        <f t="shared" ref="H60:H71" si="0">IF(ISBLANK(F60),"-",G60/$B$56)</f>
        <v>1.0322153065795949</v>
      </c>
      <c r="L60" s="112"/>
    </row>
    <row r="61" spans="1:12" s="14" customFormat="1" ht="26.25" customHeight="1" x14ac:dyDescent="0.4">
      <c r="A61" s="124" t="s">
        <v>92</v>
      </c>
      <c r="B61" s="125">
        <v>25</v>
      </c>
      <c r="C61" s="312"/>
      <c r="D61" s="315"/>
      <c r="E61" s="185">
        <v>2</v>
      </c>
      <c r="F61" s="137">
        <v>45681597</v>
      </c>
      <c r="G61" s="272">
        <f>IF(ISBLANK(F61),"-",(F61/$D$50*$D$47*$B$68)*($B$57/$D$60))</f>
        <v>10.329904293481178</v>
      </c>
      <c r="H61" s="186">
        <f t="shared" si="0"/>
        <v>1.0329904293481178</v>
      </c>
      <c r="L61" s="112"/>
    </row>
    <row r="62" spans="1:12" s="14" customFormat="1" ht="26.25" customHeight="1" x14ac:dyDescent="0.4">
      <c r="A62" s="124" t="s">
        <v>93</v>
      </c>
      <c r="B62" s="125">
        <v>1</v>
      </c>
      <c r="C62" s="312"/>
      <c r="D62" s="315"/>
      <c r="E62" s="185">
        <v>3</v>
      </c>
      <c r="F62" s="187">
        <v>45637989</v>
      </c>
      <c r="G62" s="272">
        <f>IF(ISBLANK(F62),"-",(F62/$D$50*$D$47*$B$68)*($B$57/$D$60))</f>
        <v>10.320043288262159</v>
      </c>
      <c r="H62" s="186">
        <f t="shared" si="0"/>
        <v>1.032004328826216</v>
      </c>
      <c r="L62" s="112"/>
    </row>
    <row r="63" spans="1:12" ht="27" customHeight="1" x14ac:dyDescent="0.4">
      <c r="A63" s="124" t="s">
        <v>94</v>
      </c>
      <c r="B63" s="125">
        <v>1</v>
      </c>
      <c r="C63" s="322"/>
      <c r="D63" s="316"/>
      <c r="E63" s="188">
        <v>4</v>
      </c>
      <c r="F63" s="189"/>
      <c r="G63" s="272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95</v>
      </c>
      <c r="B64" s="125">
        <v>1</v>
      </c>
      <c r="C64" s="311" t="s">
        <v>96</v>
      </c>
      <c r="D64" s="314">
        <v>141.99</v>
      </c>
      <c r="E64" s="182">
        <v>1</v>
      </c>
      <c r="F64" s="183">
        <v>45600268</v>
      </c>
      <c r="G64" s="273">
        <f>IF(ISBLANK(F64),"-",(F64/$D$50*$D$47*$B$68)*($B$57/$D$64))</f>
        <v>10.159008547129861</v>
      </c>
      <c r="H64" s="190">
        <f t="shared" si="0"/>
        <v>1.0159008547129862</v>
      </c>
    </row>
    <row r="65" spans="1:8" ht="26.25" customHeight="1" x14ac:dyDescent="0.4">
      <c r="A65" s="124" t="s">
        <v>97</v>
      </c>
      <c r="B65" s="125">
        <v>1</v>
      </c>
      <c r="C65" s="312"/>
      <c r="D65" s="315"/>
      <c r="E65" s="185">
        <v>2</v>
      </c>
      <c r="F65" s="137">
        <v>45626953</v>
      </c>
      <c r="G65" s="274">
        <f>IF(ISBLANK(F65),"-",(F65/$D$50*$D$47*$B$68)*($B$57/$D$64))</f>
        <v>10.164953537257555</v>
      </c>
      <c r="H65" s="191">
        <f t="shared" si="0"/>
        <v>1.0164953537257555</v>
      </c>
    </row>
    <row r="66" spans="1:8" ht="26.25" customHeight="1" x14ac:dyDescent="0.4">
      <c r="A66" s="124" t="s">
        <v>98</v>
      </c>
      <c r="B66" s="125">
        <v>1</v>
      </c>
      <c r="C66" s="312"/>
      <c r="D66" s="315"/>
      <c r="E66" s="185">
        <v>3</v>
      </c>
      <c r="F66" s="137">
        <v>45584495</v>
      </c>
      <c r="G66" s="274">
        <f>IF(ISBLANK(F66),"-",(F66/$D$50*$D$47*$B$68)*($B$57/$D$64))</f>
        <v>10.15549457563711</v>
      </c>
      <c r="H66" s="191">
        <f t="shared" si="0"/>
        <v>1.015549457563711</v>
      </c>
    </row>
    <row r="67" spans="1:8" ht="27" customHeight="1" x14ac:dyDescent="0.4">
      <c r="A67" s="124" t="s">
        <v>99</v>
      </c>
      <c r="B67" s="125">
        <v>1</v>
      </c>
      <c r="C67" s="322"/>
      <c r="D67" s="316"/>
      <c r="E67" s="188">
        <v>4</v>
      </c>
      <c r="F67" s="189"/>
      <c r="G67" s="275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100</v>
      </c>
      <c r="B68" s="193">
        <f>(B67/B66)*(B65/B64)*(B63/B62)*(B61/B60)*B59</f>
        <v>500</v>
      </c>
      <c r="C68" s="311" t="s">
        <v>101</v>
      </c>
      <c r="D68" s="314">
        <v>142.16</v>
      </c>
      <c r="E68" s="182">
        <v>1</v>
      </c>
      <c r="F68" s="183">
        <v>45746106</v>
      </c>
      <c r="G68" s="273">
        <f>IF(ISBLANK(F68),"-",(F68/$D$50*$D$47*$B$68)*($B$57/$D$68))</f>
        <v>10.179311557119819</v>
      </c>
      <c r="H68" s="186">
        <f t="shared" si="0"/>
        <v>1.0179311557119819</v>
      </c>
    </row>
    <row r="69" spans="1:8" ht="27" customHeight="1" x14ac:dyDescent="0.4">
      <c r="A69" s="172" t="s">
        <v>102</v>
      </c>
      <c r="B69" s="194">
        <f>(D47*B68)/B56*B57</f>
        <v>141.93349999999995</v>
      </c>
      <c r="C69" s="312"/>
      <c r="D69" s="315"/>
      <c r="E69" s="185">
        <v>2</v>
      </c>
      <c r="F69" s="137">
        <v>45810264</v>
      </c>
      <c r="G69" s="274">
        <f>IF(ISBLANK(F69),"-",(F69/$D$50*$D$47*$B$68)*($B$57/$D$68))</f>
        <v>10.193587838272181</v>
      </c>
      <c r="H69" s="186">
        <f t="shared" si="0"/>
        <v>1.0193587838272182</v>
      </c>
    </row>
    <row r="70" spans="1:8" ht="26.25" customHeight="1" x14ac:dyDescent="0.4">
      <c r="A70" s="317" t="s">
        <v>75</v>
      </c>
      <c r="B70" s="318"/>
      <c r="C70" s="312"/>
      <c r="D70" s="315"/>
      <c r="E70" s="185">
        <v>3</v>
      </c>
      <c r="F70" s="137">
        <v>45766848</v>
      </c>
      <c r="G70" s="274">
        <f>IF(ISBLANK(F70),"-",(F70/$D$50*$D$47*$B$68)*($B$57/$D$68))</f>
        <v>10.183927016199938</v>
      </c>
      <c r="H70" s="186">
        <f t="shared" si="0"/>
        <v>1.0183927016199938</v>
      </c>
    </row>
    <row r="71" spans="1:8" ht="27" customHeight="1" x14ac:dyDescent="0.4">
      <c r="A71" s="319"/>
      <c r="B71" s="320"/>
      <c r="C71" s="313"/>
      <c r="D71" s="316"/>
      <c r="E71" s="188">
        <v>4</v>
      </c>
      <c r="F71" s="189"/>
      <c r="G71" s="275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7"/>
      <c r="G72" s="198" t="s">
        <v>68</v>
      </c>
      <c r="H72" s="199">
        <f>AVERAGE(H60:H71)</f>
        <v>1.0223153746572862</v>
      </c>
    </row>
    <row r="73" spans="1:8" ht="26.25" customHeight="1" x14ac:dyDescent="0.4">
      <c r="C73" s="196"/>
      <c r="D73" s="196"/>
      <c r="E73" s="196"/>
      <c r="F73" s="197"/>
      <c r="G73" s="200" t="s">
        <v>81</v>
      </c>
      <c r="H73" s="276">
        <f>STDEV(H60:H71)/H72</f>
        <v>7.4974469609987758E-3</v>
      </c>
    </row>
    <row r="74" spans="1:8" ht="27" customHeight="1" x14ac:dyDescent="0.4">
      <c r="A74" s="196"/>
      <c r="B74" s="196"/>
      <c r="C74" s="197"/>
      <c r="D74" s="197"/>
      <c r="E74" s="201"/>
      <c r="F74" s="197"/>
      <c r="G74" s="202" t="s">
        <v>19</v>
      </c>
      <c r="H74" s="203">
        <f>COUNT(H60:H71)</f>
        <v>9</v>
      </c>
    </row>
    <row r="76" spans="1:8" ht="26.25" customHeight="1" x14ac:dyDescent="0.4">
      <c r="A76" s="108" t="s">
        <v>103</v>
      </c>
      <c r="B76" s="204" t="s">
        <v>104</v>
      </c>
      <c r="C76" s="298" t="str">
        <f>B20</f>
        <v>AMLODIPINE BESYLATE 10 mg</v>
      </c>
      <c r="D76" s="298"/>
      <c r="E76" s="205" t="s">
        <v>105</v>
      </c>
      <c r="F76" s="205"/>
      <c r="G76" s="206">
        <f>H72</f>
        <v>1.0223153746572862</v>
      </c>
      <c r="H76" s="207"/>
    </row>
    <row r="77" spans="1:8" ht="18.75" x14ac:dyDescent="0.3">
      <c r="A77" s="107" t="s">
        <v>106</v>
      </c>
      <c r="B77" s="107" t="s">
        <v>107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1" t="str">
        <f>B26</f>
        <v xml:space="preserve">AMLODIPINE BESYLATE </v>
      </c>
      <c r="C79" s="321"/>
    </row>
    <row r="80" spans="1:8" ht="26.25" customHeight="1" x14ac:dyDescent="0.4">
      <c r="A80" s="109" t="s">
        <v>45</v>
      </c>
      <c r="B80" s="321" t="str">
        <f>B27</f>
        <v>A 31-1</v>
      </c>
      <c r="C80" s="321"/>
    </row>
    <row r="81" spans="1:12" ht="27" customHeight="1" x14ac:dyDescent="0.4">
      <c r="A81" s="109" t="s">
        <v>6</v>
      </c>
      <c r="B81" s="208">
        <f>B28</f>
        <v>98.375</v>
      </c>
    </row>
    <row r="82" spans="1:12" s="14" customFormat="1" ht="27" customHeight="1" x14ac:dyDescent="0.4">
      <c r="A82" s="109" t="s">
        <v>46</v>
      </c>
      <c r="B82" s="111">
        <v>0</v>
      </c>
      <c r="C82" s="300" t="s">
        <v>47</v>
      </c>
      <c r="D82" s="301"/>
      <c r="E82" s="301"/>
      <c r="F82" s="301"/>
      <c r="G82" s="302"/>
      <c r="I82" s="112"/>
      <c r="J82" s="112"/>
      <c r="K82" s="112"/>
      <c r="L82" s="112"/>
    </row>
    <row r="83" spans="1:12" s="14" customFormat="1" ht="19.5" customHeight="1" x14ac:dyDescent="0.3">
      <c r="A83" s="109" t="s">
        <v>48</v>
      </c>
      <c r="B83" s="113">
        <f>B81-B82</f>
        <v>98.375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49</v>
      </c>
      <c r="B84" s="116">
        <f>B31</f>
        <v>408.88</v>
      </c>
      <c r="C84" s="303" t="s">
        <v>108</v>
      </c>
      <c r="D84" s="304"/>
      <c r="E84" s="304"/>
      <c r="F84" s="304"/>
      <c r="G84" s="304"/>
      <c r="H84" s="305"/>
      <c r="I84" s="112"/>
      <c r="J84" s="112"/>
      <c r="K84" s="112"/>
      <c r="L84" s="112"/>
    </row>
    <row r="85" spans="1:12" s="14" customFormat="1" ht="27" customHeight="1" x14ac:dyDescent="0.4">
      <c r="A85" s="109" t="s">
        <v>51</v>
      </c>
      <c r="B85" s="116">
        <f>B32</f>
        <v>567.05999999999995</v>
      </c>
      <c r="C85" s="303" t="s">
        <v>109</v>
      </c>
      <c r="D85" s="304"/>
      <c r="E85" s="304"/>
      <c r="F85" s="304"/>
      <c r="G85" s="304"/>
      <c r="H85" s="305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53</v>
      </c>
      <c r="B87" s="121">
        <f>B84/B85</f>
        <v>0.72105244594928231</v>
      </c>
      <c r="C87" s="99" t="s">
        <v>54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55</v>
      </c>
      <c r="B89" s="123">
        <v>100</v>
      </c>
      <c r="D89" s="209" t="s">
        <v>56</v>
      </c>
      <c r="E89" s="210"/>
      <c r="F89" s="306" t="s">
        <v>57</v>
      </c>
      <c r="G89" s="307"/>
    </row>
    <row r="90" spans="1:12" ht="27" customHeight="1" x14ac:dyDescent="0.4">
      <c r="A90" s="124" t="s">
        <v>58</v>
      </c>
      <c r="B90" s="125">
        <v>5</v>
      </c>
      <c r="C90" s="211" t="s">
        <v>59</v>
      </c>
      <c r="D90" s="127" t="s">
        <v>60</v>
      </c>
      <c r="E90" s="128" t="s">
        <v>61</v>
      </c>
      <c r="F90" s="127" t="s">
        <v>60</v>
      </c>
      <c r="G90" s="212" t="s">
        <v>61</v>
      </c>
      <c r="I90" s="130" t="s">
        <v>62</v>
      </c>
    </row>
    <row r="91" spans="1:12" ht="26.25" customHeight="1" x14ac:dyDescent="0.4">
      <c r="A91" s="124" t="s">
        <v>63</v>
      </c>
      <c r="B91" s="125">
        <v>100</v>
      </c>
      <c r="C91" s="213">
        <v>1</v>
      </c>
      <c r="D91" s="132">
        <v>0.35399999999999998</v>
      </c>
      <c r="E91" s="133">
        <f>IF(ISBLANK(D91),"-",$D$101/$D$98*D91)</f>
        <v>0.45266098499776447</v>
      </c>
      <c r="F91" s="132">
        <v>0.33600000000000002</v>
      </c>
      <c r="G91" s="134">
        <f>IF(ISBLANK(F91),"-",$D$101/$F$98*F91)</f>
        <v>0.46303310657855723</v>
      </c>
      <c r="I91" s="135"/>
    </row>
    <row r="92" spans="1:12" ht="26.25" customHeight="1" x14ac:dyDescent="0.4">
      <c r="A92" s="124" t="s">
        <v>64</v>
      </c>
      <c r="B92" s="125">
        <v>1</v>
      </c>
      <c r="C92" s="197">
        <v>2</v>
      </c>
      <c r="D92" s="137">
        <v>0.35299999999999998</v>
      </c>
      <c r="E92" s="138">
        <f>IF(ISBLANK(D92),"-",$D$101/$D$98*D92)</f>
        <v>0.45138228165031313</v>
      </c>
      <c r="F92" s="137">
        <v>0.33</v>
      </c>
      <c r="G92" s="139">
        <f>IF(ISBLANK(F92),"-",$D$101/$F$98*F92)</f>
        <v>0.45476465824679724</v>
      </c>
      <c r="I92" s="308">
        <f>ABS((F96/D96*D95)-F95)/D95</f>
        <v>1.8080407518457731E-2</v>
      </c>
    </row>
    <row r="93" spans="1:12" ht="26.25" customHeight="1" x14ac:dyDescent="0.4">
      <c r="A93" s="124" t="s">
        <v>65</v>
      </c>
      <c r="B93" s="125">
        <v>1</v>
      </c>
      <c r="C93" s="197">
        <v>3</v>
      </c>
      <c r="D93" s="137">
        <v>0.34799999999999998</v>
      </c>
      <c r="E93" s="138">
        <f>IF(ISBLANK(D93),"-",$D$101/$D$98*D93)</f>
        <v>0.44498876491305656</v>
      </c>
      <c r="F93" s="137">
        <v>0.33200000000000002</v>
      </c>
      <c r="G93" s="139">
        <f>IF(ISBLANK(F93),"-",$D$101/$F$98*F93)</f>
        <v>0.45752080769071723</v>
      </c>
      <c r="I93" s="308"/>
    </row>
    <row r="94" spans="1:12" ht="27" customHeight="1" x14ac:dyDescent="0.4">
      <c r="A94" s="124" t="s">
        <v>66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67</v>
      </c>
      <c r="B95" s="125">
        <v>1</v>
      </c>
      <c r="C95" s="216" t="s">
        <v>68</v>
      </c>
      <c r="D95" s="217">
        <f>AVERAGE(D91:D94)</f>
        <v>0.35166666666666663</v>
      </c>
      <c r="E95" s="148">
        <f>AVERAGE(E91:E94)</f>
        <v>0.44967734385371139</v>
      </c>
      <c r="F95" s="218">
        <f>AVERAGE(F91:F94)</f>
        <v>0.33266666666666667</v>
      </c>
      <c r="G95" s="219">
        <f>AVERAGE(G91:G94)</f>
        <v>0.45843952417202388</v>
      </c>
    </row>
    <row r="96" spans="1:12" ht="26.25" customHeight="1" x14ac:dyDescent="0.4">
      <c r="A96" s="124" t="s">
        <v>69</v>
      </c>
      <c r="B96" s="110">
        <v>1</v>
      </c>
      <c r="C96" s="220" t="s">
        <v>110</v>
      </c>
      <c r="D96" s="221">
        <v>22.05</v>
      </c>
      <c r="E96" s="140"/>
      <c r="F96" s="152">
        <v>20.46</v>
      </c>
    </row>
    <row r="97" spans="1:10" ht="26.25" customHeight="1" x14ac:dyDescent="0.4">
      <c r="A97" s="124" t="s">
        <v>71</v>
      </c>
      <c r="B97" s="110">
        <v>1</v>
      </c>
      <c r="C97" s="222" t="s">
        <v>111</v>
      </c>
      <c r="D97" s="223">
        <f>D96*$B$87</f>
        <v>15.899206433181675</v>
      </c>
      <c r="E97" s="155"/>
      <c r="F97" s="154">
        <f>F96*$B$87</f>
        <v>14.752733044122317</v>
      </c>
    </row>
    <row r="98" spans="1:10" ht="19.5" customHeight="1" x14ac:dyDescent="0.3">
      <c r="A98" s="124" t="s">
        <v>73</v>
      </c>
      <c r="B98" s="224">
        <f>(B97/B96)*(B95/B94)*(B93/B92)*(B91/B90)*B89</f>
        <v>2000</v>
      </c>
      <c r="C98" s="222" t="s">
        <v>112</v>
      </c>
      <c r="D98" s="225">
        <f>D97*$B$83/100</f>
        <v>15.640844328642473</v>
      </c>
      <c r="E98" s="158"/>
      <c r="F98" s="157">
        <f>F97*$B$83/100</f>
        <v>14.513001132155329</v>
      </c>
    </row>
    <row r="99" spans="1:10" ht="19.5" customHeight="1" x14ac:dyDescent="0.3">
      <c r="A99" s="294" t="s">
        <v>75</v>
      </c>
      <c r="B99" s="309"/>
      <c r="C99" s="222" t="s">
        <v>113</v>
      </c>
      <c r="D99" s="226">
        <f>D98/$B$98</f>
        <v>7.8204221643212359E-3</v>
      </c>
      <c r="E99" s="158"/>
      <c r="F99" s="161">
        <f>F98/$B$98</f>
        <v>7.2565005660776647E-3</v>
      </c>
      <c r="G99" s="227"/>
      <c r="H99" s="150"/>
    </row>
    <row r="100" spans="1:10" ht="19.5" customHeight="1" x14ac:dyDescent="0.3">
      <c r="A100" s="296"/>
      <c r="B100" s="310"/>
      <c r="C100" s="222" t="s">
        <v>77</v>
      </c>
      <c r="D100" s="228">
        <f>$B$56/$B$116</f>
        <v>0.01</v>
      </c>
      <c r="F100" s="166"/>
      <c r="G100" s="229"/>
      <c r="H100" s="150"/>
    </row>
    <row r="101" spans="1:10" ht="18.75" x14ac:dyDescent="0.3">
      <c r="C101" s="222" t="s">
        <v>78</v>
      </c>
      <c r="D101" s="223">
        <f>D100*$B$98</f>
        <v>20</v>
      </c>
      <c r="F101" s="166"/>
      <c r="G101" s="227"/>
      <c r="H101" s="150"/>
    </row>
    <row r="102" spans="1:10" ht="19.5" customHeight="1" x14ac:dyDescent="0.3">
      <c r="C102" s="230" t="s">
        <v>79</v>
      </c>
      <c r="D102" s="231">
        <f>D101/B34</f>
        <v>27.737233418117782</v>
      </c>
      <c r="F102" s="170"/>
      <c r="G102" s="227"/>
      <c r="H102" s="150"/>
      <c r="J102" s="232"/>
    </row>
    <row r="103" spans="1:10" ht="18.75" x14ac:dyDescent="0.3">
      <c r="C103" s="233" t="s">
        <v>114</v>
      </c>
      <c r="D103" s="234">
        <f>AVERAGE(E91:E94,G91:G94)</f>
        <v>0.45405843401286766</v>
      </c>
      <c r="F103" s="170"/>
      <c r="G103" s="235"/>
      <c r="H103" s="150"/>
      <c r="J103" s="236"/>
    </row>
    <row r="104" spans="1:10" ht="18.75" x14ac:dyDescent="0.3">
      <c r="C104" s="200" t="s">
        <v>81</v>
      </c>
      <c r="D104" s="237">
        <f>STDEV(E91:E94,G91:G94)/D103</f>
        <v>1.3374873917491077E-2</v>
      </c>
      <c r="F104" s="170"/>
      <c r="G104" s="227"/>
      <c r="H104" s="150"/>
      <c r="J104" s="236"/>
    </row>
    <row r="105" spans="1:10" ht="19.5" customHeight="1" x14ac:dyDescent="0.3">
      <c r="C105" s="202" t="s">
        <v>19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115</v>
      </c>
      <c r="B107" s="123">
        <v>500</v>
      </c>
      <c r="C107" s="239" t="s">
        <v>116</v>
      </c>
      <c r="D107" s="240" t="s">
        <v>60</v>
      </c>
      <c r="E107" s="241" t="s">
        <v>117</v>
      </c>
      <c r="F107" s="242" t="s">
        <v>118</v>
      </c>
    </row>
    <row r="108" spans="1:10" ht="26.25" customHeight="1" x14ac:dyDescent="0.4">
      <c r="A108" s="124" t="s">
        <v>119</v>
      </c>
      <c r="B108" s="125">
        <v>10</v>
      </c>
      <c r="C108" s="243">
        <v>1</v>
      </c>
      <c r="D108" s="280">
        <v>0.40799999999999997</v>
      </c>
      <c r="E108" s="277">
        <f t="shared" ref="E108:E113" si="1">IF(ISBLANK(D108),"-",D108/$D$103*$D$100*$B$116)</f>
        <v>8.9856276073144716</v>
      </c>
      <c r="F108" s="244">
        <f t="shared" ref="F108:F113" si="2">IF(ISBLANK(D108), "-", E108/$B$56)</f>
        <v>0.89856276073144714</v>
      </c>
    </row>
    <row r="109" spans="1:10" ht="26.25" customHeight="1" x14ac:dyDescent="0.4">
      <c r="A109" s="124" t="s">
        <v>92</v>
      </c>
      <c r="B109" s="125">
        <v>20</v>
      </c>
      <c r="C109" s="243">
        <v>2</v>
      </c>
      <c r="D109" s="280">
        <v>0.45200000000000001</v>
      </c>
      <c r="E109" s="278">
        <f t="shared" si="1"/>
        <v>9.9546658786915234</v>
      </c>
      <c r="F109" s="245">
        <f t="shared" si="2"/>
        <v>0.99546658786915232</v>
      </c>
    </row>
    <row r="110" spans="1:10" ht="26.25" customHeight="1" x14ac:dyDescent="0.4">
      <c r="A110" s="124" t="s">
        <v>93</v>
      </c>
      <c r="B110" s="125">
        <v>1</v>
      </c>
      <c r="C110" s="243">
        <v>3</v>
      </c>
      <c r="D110" s="280">
        <v>0.40500000000000003</v>
      </c>
      <c r="E110" s="278">
        <f t="shared" si="1"/>
        <v>8.9195568160842189</v>
      </c>
      <c r="F110" s="245">
        <f t="shared" si="2"/>
        <v>0.89195568160842187</v>
      </c>
    </row>
    <row r="111" spans="1:10" ht="26.25" customHeight="1" x14ac:dyDescent="0.4">
      <c r="A111" s="124" t="s">
        <v>94</v>
      </c>
      <c r="B111" s="125">
        <v>1</v>
      </c>
      <c r="C111" s="243">
        <v>4</v>
      </c>
      <c r="D111" s="280">
        <v>0.46200000000000002</v>
      </c>
      <c r="E111" s="278">
        <f t="shared" si="1"/>
        <v>10.174901849459035</v>
      </c>
      <c r="F111" s="245">
        <f t="shared" si="2"/>
        <v>1.0174901849459035</v>
      </c>
    </row>
    <row r="112" spans="1:10" ht="26.25" customHeight="1" x14ac:dyDescent="0.4">
      <c r="A112" s="124" t="s">
        <v>95</v>
      </c>
      <c r="B112" s="125">
        <v>1</v>
      </c>
      <c r="C112" s="243">
        <v>5</v>
      </c>
      <c r="D112" s="280">
        <v>0.39900000000000002</v>
      </c>
      <c r="E112" s="278">
        <f t="shared" si="1"/>
        <v>8.7874152336237117</v>
      </c>
      <c r="F112" s="245">
        <f t="shared" si="2"/>
        <v>0.87874152336237121</v>
      </c>
    </row>
    <row r="113" spans="1:10" ht="26.25" customHeight="1" x14ac:dyDescent="0.4">
      <c r="A113" s="124" t="s">
        <v>97</v>
      </c>
      <c r="B113" s="125">
        <v>1</v>
      </c>
      <c r="C113" s="246">
        <v>6</v>
      </c>
      <c r="D113" s="281">
        <v>0.40100000000000002</v>
      </c>
      <c r="E113" s="279">
        <f t="shared" si="1"/>
        <v>8.8314624277772147</v>
      </c>
      <c r="F113" s="247">
        <f t="shared" si="2"/>
        <v>0.88314624277772147</v>
      </c>
    </row>
    <row r="114" spans="1:10" ht="26.25" customHeight="1" x14ac:dyDescent="0.4">
      <c r="A114" s="124" t="s">
        <v>98</v>
      </c>
      <c r="B114" s="125">
        <v>1</v>
      </c>
      <c r="C114" s="243"/>
      <c r="D114" s="197"/>
      <c r="E114" s="98"/>
      <c r="F114" s="248"/>
    </row>
    <row r="115" spans="1:10" ht="26.25" customHeight="1" x14ac:dyDescent="0.4">
      <c r="A115" s="124" t="s">
        <v>99</v>
      </c>
      <c r="B115" s="125">
        <v>1</v>
      </c>
      <c r="C115" s="243"/>
      <c r="D115" s="249"/>
      <c r="E115" s="250" t="s">
        <v>68</v>
      </c>
      <c r="F115" s="251">
        <f>AVERAGE(F108:F113)</f>
        <v>0.92756049688250286</v>
      </c>
    </row>
    <row r="116" spans="1:10" ht="27" customHeight="1" x14ac:dyDescent="0.4">
      <c r="A116" s="124" t="s">
        <v>100</v>
      </c>
      <c r="B116" s="156">
        <f>(B115/B114)*(B113/B112)*(B111/B110)*(B109/B108)*B107</f>
        <v>1000</v>
      </c>
      <c r="C116" s="252"/>
      <c r="D116" s="253"/>
      <c r="E116" s="216" t="s">
        <v>81</v>
      </c>
      <c r="F116" s="254">
        <f>STDEV(F108:F113)/F115</f>
        <v>6.6742944255712866E-2</v>
      </c>
      <c r="I116" s="98"/>
    </row>
    <row r="117" spans="1:10" ht="27" customHeight="1" x14ac:dyDescent="0.4">
      <c r="A117" s="294" t="s">
        <v>75</v>
      </c>
      <c r="B117" s="295"/>
      <c r="C117" s="255"/>
      <c r="D117" s="256"/>
      <c r="E117" s="257" t="s">
        <v>19</v>
      </c>
      <c r="F117" s="258">
        <f>COUNT(F108:F113)</f>
        <v>6</v>
      </c>
      <c r="I117" s="98"/>
      <c r="J117" s="236"/>
    </row>
    <row r="118" spans="1:10" ht="19.5" customHeight="1" x14ac:dyDescent="0.3">
      <c r="A118" s="296"/>
      <c r="B118" s="297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7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103</v>
      </c>
      <c r="B120" s="204" t="s">
        <v>120</v>
      </c>
      <c r="C120" s="298" t="str">
        <f>B20</f>
        <v>AMLODIPINE BESYLATE 10 mg</v>
      </c>
      <c r="D120" s="298"/>
      <c r="E120" s="205" t="s">
        <v>121</v>
      </c>
      <c r="F120" s="205"/>
      <c r="G120" s="206">
        <f>F115</f>
        <v>0.92756049688250286</v>
      </c>
      <c r="H120" s="98"/>
      <c r="I120" s="98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299" t="s">
        <v>25</v>
      </c>
      <c r="C122" s="299"/>
      <c r="E122" s="211" t="s">
        <v>26</v>
      </c>
      <c r="F122" s="261"/>
      <c r="G122" s="299" t="s">
        <v>27</v>
      </c>
      <c r="H122" s="299"/>
    </row>
    <row r="123" spans="1:10" ht="69.95" customHeight="1" x14ac:dyDescent="0.3">
      <c r="A123" s="262" t="s">
        <v>28</v>
      </c>
      <c r="B123" s="263"/>
      <c r="C123" s="263"/>
      <c r="E123" s="263"/>
      <c r="F123" s="98"/>
      <c r="G123" s="264"/>
      <c r="H123" s="264"/>
    </row>
    <row r="124" spans="1:10" ht="69.95" customHeight="1" x14ac:dyDescent="0.3">
      <c r="A124" s="262" t="s">
        <v>29</v>
      </c>
      <c r="B124" s="265"/>
      <c r="C124" s="265"/>
      <c r="E124" s="265"/>
      <c r="F124" s="98"/>
      <c r="G124" s="266"/>
      <c r="H124" s="266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D261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amlodipine besilate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dcterms:created xsi:type="dcterms:W3CDTF">2005-07-05T10:19:27Z</dcterms:created>
  <dcterms:modified xsi:type="dcterms:W3CDTF">2015-06-23T09:25:36Z</dcterms:modified>
  <cp:category/>
</cp:coreProperties>
</file>