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25" windowWidth="15015" windowHeight="7620" activeTab="2"/>
  </bookViews>
  <sheets>
    <sheet name="SST" sheetId="7" r:id="rId1"/>
    <sheet name="Uniformity" sheetId="4" r:id="rId2"/>
    <sheet name="Amlodipine_Besilate" sheetId="5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7" i="7" l="1"/>
  <c r="B6" i="7"/>
  <c r="B5" i="7"/>
  <c r="B40" i="7"/>
  <c r="E38" i="7"/>
  <c r="D38" i="7"/>
  <c r="C38" i="7"/>
  <c r="B38" i="7"/>
  <c r="B39" i="7" s="1"/>
  <c r="B19" i="7"/>
  <c r="E17" i="7"/>
  <c r="D17" i="7"/>
  <c r="C17" i="7"/>
  <c r="B17" i="7"/>
  <c r="B18" i="7" s="1"/>
  <c r="B85" i="5" l="1"/>
  <c r="B84" i="5"/>
  <c r="B87" i="5" s="1"/>
  <c r="B26" i="5"/>
  <c r="B79" i="5" s="1"/>
  <c r="C120" i="5"/>
  <c r="B116" i="5"/>
  <c r="D100" i="5" s="1"/>
  <c r="B98" i="5"/>
  <c r="F95" i="5"/>
  <c r="D95" i="5"/>
  <c r="B81" i="5"/>
  <c r="B83" i="5" s="1"/>
  <c r="B80" i="5"/>
  <c r="C76" i="5"/>
  <c r="B68" i="5"/>
  <c r="B57" i="5"/>
  <c r="C56" i="5"/>
  <c r="B55" i="5"/>
  <c r="B45" i="5"/>
  <c r="D48" i="5" s="1"/>
  <c r="F42" i="5"/>
  <c r="D42" i="5"/>
  <c r="B34" i="5"/>
  <c r="B30" i="5"/>
  <c r="D49" i="4"/>
  <c r="C46" i="4"/>
  <c r="C50" i="4" s="1"/>
  <c r="C45" i="4"/>
  <c r="D40" i="4"/>
  <c r="D37" i="4"/>
  <c r="D36" i="4"/>
  <c r="D32" i="4"/>
  <c r="D29" i="4"/>
  <c r="D28" i="4"/>
  <c r="D24" i="4"/>
  <c r="C19" i="4"/>
  <c r="I92" i="5" l="1"/>
  <c r="D101" i="5"/>
  <c r="B69" i="5"/>
  <c r="I39" i="5"/>
  <c r="D49" i="5"/>
  <c r="D25" i="4"/>
  <c r="D33" i="4"/>
  <c r="D41" i="4"/>
  <c r="C49" i="4"/>
  <c r="D43" i="4"/>
  <c r="D39" i="4"/>
  <c r="D35" i="4"/>
  <c r="D31" i="4"/>
  <c r="D27" i="4"/>
  <c r="D50" i="4"/>
  <c r="B49" i="4"/>
  <c r="D42" i="4"/>
  <c r="D38" i="4"/>
  <c r="D34" i="4"/>
  <c r="D30" i="4"/>
  <c r="D26" i="4"/>
  <c r="F44" i="5"/>
  <c r="F45" i="5" s="1"/>
  <c r="F46" i="5" s="1"/>
  <c r="D44" i="5"/>
  <c r="D45" i="5" s="1"/>
  <c r="D46" i="5" s="1"/>
  <c r="B8" i="7" s="1"/>
  <c r="F97" i="5"/>
  <c r="F98" i="5" s="1"/>
  <c r="F99" i="5" s="1"/>
  <c r="D97" i="5"/>
  <c r="D98" i="5" s="1"/>
  <c r="D102" i="5"/>
  <c r="E93" i="5"/>
  <c r="G92" i="5" l="1"/>
  <c r="E40" i="5"/>
  <c r="G41" i="5"/>
  <c r="G39" i="5"/>
  <c r="D99" i="5"/>
  <c r="E94" i="5"/>
  <c r="E92" i="5"/>
  <c r="G94" i="5"/>
  <c r="G93" i="5"/>
  <c r="E91" i="5"/>
  <c r="E41" i="5"/>
  <c r="E39" i="5"/>
  <c r="G91" i="5"/>
  <c r="E38" i="5"/>
  <c r="G38" i="5"/>
  <c r="G40" i="5"/>
  <c r="G42" i="5" l="1"/>
  <c r="G95" i="5"/>
  <c r="E95" i="5"/>
  <c r="D105" i="5"/>
  <c r="D103" i="5"/>
  <c r="D50" i="5"/>
  <c r="E42" i="5"/>
  <c r="D52" i="5"/>
  <c r="E112" i="5" l="1"/>
  <c r="F112" i="5" s="1"/>
  <c r="E110" i="5"/>
  <c r="F110" i="5" s="1"/>
  <c r="E108" i="5"/>
  <c r="F108" i="5" s="1"/>
  <c r="E113" i="5"/>
  <c r="F113" i="5" s="1"/>
  <c r="E109" i="5"/>
  <c r="F109" i="5" s="1"/>
  <c r="E111" i="5"/>
  <c r="F111" i="5" s="1"/>
  <c r="D104" i="5"/>
  <c r="G70" i="5"/>
  <c r="H70" i="5" s="1"/>
  <c r="G67" i="5"/>
  <c r="H67" i="5" s="1"/>
  <c r="G65" i="5"/>
  <c r="H65" i="5" s="1"/>
  <c r="G63" i="5"/>
  <c r="H63" i="5" s="1"/>
  <c r="G61" i="5"/>
  <c r="G68" i="5"/>
  <c r="H68" i="5" s="1"/>
  <c r="G69" i="5"/>
  <c r="H69" i="5" s="1"/>
  <c r="G66" i="5"/>
  <c r="H66" i="5" s="1"/>
  <c r="G62" i="5"/>
  <c r="G71" i="5"/>
  <c r="H71" i="5" s="1"/>
  <c r="G64" i="5"/>
  <c r="H64" i="5" s="1"/>
  <c r="G60" i="5"/>
  <c r="D51" i="5"/>
  <c r="H72" i="5" l="1"/>
  <c r="H74" i="5"/>
  <c r="F115" i="5"/>
  <c r="F117" i="5"/>
  <c r="G120" i="5" l="1"/>
  <c r="F116" i="5"/>
  <c r="G76" i="5"/>
  <c r="H73" i="5"/>
</calcChain>
</file>

<file path=xl/sharedStrings.xml><?xml version="1.0" encoding="utf-8"?>
<sst xmlns="http://schemas.openxmlformats.org/spreadsheetml/2006/main" count="232" uniqueCount="129">
  <si>
    <t>Please enter the required information in the cells highlighted in green</t>
  </si>
  <si>
    <t>Analysis Report</t>
  </si>
  <si>
    <t>Sample Name:</t>
  </si>
  <si>
    <t>AMLOCIP TABLETS</t>
  </si>
  <si>
    <t>Laboratory Ref No:</t>
  </si>
  <si>
    <t>NDQD201503143</t>
  </si>
  <si>
    <t>Active Ingredient:</t>
  </si>
  <si>
    <t xml:space="preserve">AMLODIPINE BESYLATE </t>
  </si>
  <si>
    <t>Label Claim:</t>
  </si>
  <si>
    <t>Amlodipine besylate 5mg Eq. to Amlodipine</t>
  </si>
  <si>
    <t>Date Analysis Started:</t>
  </si>
  <si>
    <t>2015-03-18 08:02:01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</si>
  <si>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</si>
  <si>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</si>
  <si>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</si>
  <si>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</si>
  <si>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</si>
  <si>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</si>
  <si>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</si>
  <si>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</si>
  <si>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</si>
  <si>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</si>
  <si>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</si>
  <si>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</si>
  <si>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</si>
  <si>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</si>
  <si>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</si>
  <si>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</si>
  <si>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</si>
  <si>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</si>
  <si>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</si>
  <si>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</si>
  <si>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</si>
  <si>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</si>
  <si>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</si>
  <si>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</si>
  <si>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</si>
  <si>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</si>
  <si>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</si>
  <si>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</si>
  <si>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</si>
  <si>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</si>
  <si>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</si>
  <si>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</si>
  <si>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</si>
  <si>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</si>
  <si>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</si>
  <si>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</si>
  <si>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</si>
  <si>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</si>
  <si>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</si>
  <si>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</si>
  <si>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</si>
  <si>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</si>
  <si>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</si>
  <si>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</si>
  <si>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</si>
  <si>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</si>
  <si>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</si>
  <si>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</si>
  <si>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</si>
  <si>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</si>
  <si>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</si>
  <si>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</si>
  <si>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</si>
  <si>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</si>
  <si>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</si>
  <si>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</si>
  <si>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</si>
  <si>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</si>
  <si>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</si>
  <si>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</si>
  <si>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</si>
  <si>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</si>
  <si>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</si>
  <si>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</si>
  <si>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</si>
  <si>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</si>
  <si>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</si>
  <si>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</si>
  <si>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</si>
  <si>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</si>
  <si>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</si>
  <si>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</si>
  <si>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</si>
  <si>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</si>
  <si>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</si>
  <si>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</si>
  <si>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</si>
  <si>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</si>
  <si>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</si>
  <si>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</si>
  <si>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Name</t>
  </si>
  <si>
    <t>Date</t>
  </si>
  <si>
    <t>Signature</t>
  </si>
  <si>
    <t>Analysed by:</t>
  </si>
  <si>
    <t>Reviewed By:</t>
  </si>
  <si>
    <t>Uniformity of Weight Test Report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</si>
  <si>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</si>
  <si>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</si>
  <si>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</si>
  <si>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</si>
  <si>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</si>
  <si>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</si>
  <si>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Laoboratory</t>
  </si>
  <si>
    <t>Laboratory Data Calculation Spreadsheet</t>
  </si>
  <si>
    <t>Each Tablet contains</t>
  </si>
  <si>
    <t>Average Tablet Content Weight (mg):</t>
  </si>
  <si>
    <t>23/06/2015</t>
  </si>
  <si>
    <t>A 31-1</t>
  </si>
  <si>
    <t>HPLC System Suitability Report</t>
  </si>
  <si>
    <t>Assay</t>
  </si>
  <si>
    <t>Sample(s)</t>
  </si>
  <si>
    <t>CARDICHECK-10 TABLETS</t>
  </si>
  <si>
    <t>Weight (mg):</t>
  </si>
  <si>
    <t>Standard Conc (mg/mL):</t>
  </si>
  <si>
    <t>2015-03-18 07:13:28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</si>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</sst>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dd\-mmm\-yyyy"/>
    <numFmt numFmtId="165" formatCode="dd\-mmm\-yy"/>
    <numFmt numFmtId="166" formatCode="0.0000\ &quot;mg&quot;"/>
    <numFmt numFmtId="167" formatCode="0.000"/>
    <numFmt numFmtId="168" formatCode="0.0000"/>
    <numFmt numFmtId="169" formatCode="0.0\ &quot;mg&quot;"/>
    <numFmt numFmtId="170" formatCode="0.0%"/>
    <numFmt numFmtId="171" formatCode="0.00000"/>
    <numFmt numFmtId="172" formatCode="[$-409]d/mmm/yy;@"/>
  </numFmts>
  <fonts count="25" x14ac:knownFonts="1">
    <font>
      <sz val="10"/>
      <color rgb="FF000000"/>
      <name val="Arial"/>
    </font>
    <font>
      <sz val="10"/>
      <color rgb="FF000000"/>
      <name val="Book Antiqua"/>
    </font>
    <font>
      <b/>
      <sz val="12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u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b/>
      <sz val="10"/>
      <color rgb="FF000000"/>
      <name val="Book Antiqua"/>
    </font>
    <font>
      <b/>
      <u/>
      <sz val="12"/>
      <color rgb="FF000000"/>
      <name val="Book Antiqua"/>
    </font>
    <font>
      <sz val="12"/>
      <color rgb="FF000000"/>
      <name val="Arial"/>
    </font>
    <font>
      <b/>
      <i/>
      <sz val="1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1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327">
    <xf numFmtId="0" fontId="0" fillId="2" borderId="0" xfId="0" applyFill="1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0" fontId="5" fillId="3" borderId="0" xfId="0" applyFont="1" applyFill="1" applyAlignment="1" applyProtection="1">
      <alignment horizontal="center"/>
      <protection locked="0"/>
    </xf>
    <xf numFmtId="0" fontId="1" fillId="2" borderId="0" xfId="0" applyFont="1" applyFill="1" applyAlignment="1">
      <alignment horizontal="center"/>
    </xf>
    <xf numFmtId="10" fontId="14" fillId="2" borderId="0" xfId="0" applyNumberFormat="1" applyFont="1" applyFill="1" applyAlignment="1">
      <alignment horizontal="center"/>
    </xf>
    <xf numFmtId="168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2" fontId="15" fillId="2" borderId="0" xfId="0" applyNumberFormat="1" applyFont="1" applyFill="1" applyAlignment="1">
      <alignment horizontal="right"/>
    </xf>
    <xf numFmtId="171" fontId="16" fillId="2" borderId="0" xfId="0" applyNumberFormat="1" applyFont="1" applyFill="1"/>
    <xf numFmtId="2" fontId="15" fillId="2" borderId="0" xfId="0" applyNumberFormat="1" applyFont="1" applyFill="1"/>
    <xf numFmtId="0" fontId="17" fillId="2" borderId="0" xfId="0" applyFont="1" applyFill="1" applyAlignment="1">
      <alignment horizontal="left"/>
    </xf>
    <xf numFmtId="0" fontId="14" fillId="2" borderId="0" xfId="0" applyFont="1" applyFill="1"/>
    <xf numFmtId="0" fontId="14" fillId="2" borderId="0" xfId="0" applyFont="1" applyFill="1"/>
    <xf numFmtId="0" fontId="2" fillId="2" borderId="0" xfId="0" applyFont="1" applyFill="1" applyAlignment="1">
      <alignment horizontal="right"/>
    </xf>
    <xf numFmtId="0" fontId="14" fillId="2" borderId="51" xfId="0" applyFont="1" applyFill="1" applyBorder="1"/>
    <xf numFmtId="0" fontId="14" fillId="2" borderId="0" xfId="0" applyFont="1" applyFill="1" applyAlignment="1">
      <alignment horizontal="center"/>
    </xf>
    <xf numFmtId="10" fontId="14" fillId="2" borderId="51" xfId="0" applyNumberFormat="1" applyFont="1" applyFill="1" applyBorder="1"/>
    <xf numFmtId="0" fontId="18" fillId="2" borderId="0" xfId="0" applyFont="1" applyFill="1"/>
    <xf numFmtId="0" fontId="2" fillId="2" borderId="37" xfId="0" applyFont="1" applyFill="1" applyBorder="1"/>
    <xf numFmtId="0" fontId="2" fillId="2" borderId="37" xfId="0" applyFont="1" applyFill="1" applyBorder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14" fillId="2" borderId="39" xfId="0" applyFont="1" applyFill="1" applyBorder="1"/>
    <xf numFmtId="0" fontId="14" fillId="2" borderId="0" xfId="0" applyFont="1" applyFill="1"/>
    <xf numFmtId="0" fontId="14" fillId="2" borderId="39" xfId="0" applyFont="1" applyFill="1" applyBorder="1"/>
    <xf numFmtId="0" fontId="2" fillId="2" borderId="26" xfId="0" applyFont="1" applyFill="1" applyBorder="1"/>
    <xf numFmtId="0" fontId="2" fillId="2" borderId="0" xfId="0" applyFont="1" applyFill="1"/>
    <xf numFmtId="0" fontId="14" fillId="2" borderId="26" xfId="0" applyFont="1" applyFill="1" applyBorder="1"/>
    <xf numFmtId="172" fontId="14" fillId="2" borderId="0" xfId="0" applyNumberFormat="1" applyFont="1" applyFill="1"/>
    <xf numFmtId="168" fontId="14" fillId="2" borderId="0" xfId="0" applyNumberFormat="1" applyFont="1" applyFill="1" applyAlignment="1">
      <alignment horizontal="center"/>
    </xf>
    <xf numFmtId="2" fontId="2" fillId="2" borderId="0" xfId="0" applyNumberFormat="1" applyFont="1" applyFill="1"/>
    <xf numFmtId="10" fontId="1" fillId="2" borderId="0" xfId="0" applyNumberFormat="1" applyFont="1" applyFill="1"/>
    <xf numFmtId="2" fontId="2" fillId="2" borderId="9" xfId="0" applyNumberFormat="1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right" vertical="center"/>
    </xf>
    <xf numFmtId="168" fontId="14" fillId="2" borderId="9" xfId="0" applyNumberFormat="1" applyFont="1" applyFill="1" applyBorder="1" applyAlignment="1">
      <alignment horizontal="center" vertical="center"/>
    </xf>
    <xf numFmtId="171" fontId="2" fillId="2" borderId="9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wrapText="1"/>
    </xf>
    <xf numFmtId="171" fontId="2" fillId="2" borderId="9" xfId="0" applyNumberFormat="1" applyFont="1" applyFill="1" applyBorder="1" applyAlignment="1">
      <alignment horizontal="center" wrapText="1"/>
    </xf>
    <xf numFmtId="10" fontId="14" fillId="2" borderId="13" xfId="0" applyNumberFormat="1" applyFont="1" applyFill="1" applyBorder="1" applyAlignment="1">
      <alignment horizontal="center"/>
    </xf>
    <xf numFmtId="10" fontId="14" fillId="2" borderId="31" xfId="0" applyNumberFormat="1" applyFont="1" applyFill="1" applyBorder="1" applyAlignment="1">
      <alignment horizontal="center"/>
    </xf>
    <xf numFmtId="10" fontId="14" fillId="2" borderId="20" xfId="0" applyNumberFormat="1" applyFont="1" applyFill="1" applyBorder="1" applyAlignment="1">
      <alignment horizontal="center"/>
    </xf>
    <xf numFmtId="0" fontId="17" fillId="2" borderId="0" xfId="0" applyFont="1" applyFill="1"/>
    <xf numFmtId="0" fontId="19" fillId="2" borderId="0" xfId="0" applyFont="1" applyFill="1" applyAlignment="1">
      <alignment wrapText="1"/>
    </xf>
    <xf numFmtId="0" fontId="2" fillId="2" borderId="9" xfId="0" applyFont="1" applyFill="1" applyBorder="1" applyAlignment="1">
      <alignment horizontal="center" vertical="center"/>
    </xf>
    <xf numFmtId="170" fontId="2" fillId="2" borderId="25" xfId="0" applyNumberFormat="1" applyFont="1" applyFill="1" applyBorder="1" applyAlignment="1">
      <alignment horizontal="center"/>
    </xf>
    <xf numFmtId="170" fontId="2" fillId="2" borderId="28" xfId="0" applyNumberFormat="1" applyFont="1" applyFill="1" applyBorder="1" applyAlignment="1">
      <alignment horizontal="center"/>
    </xf>
    <xf numFmtId="2" fontId="14" fillId="3" borderId="31" xfId="0" applyNumberFormat="1" applyFont="1" applyFill="1" applyBorder="1" applyProtection="1">
      <protection locked="0"/>
    </xf>
    <xf numFmtId="2" fontId="14" fillId="3" borderId="20" xfId="0" applyNumberFormat="1" applyFont="1" applyFill="1" applyBorder="1" applyProtection="1">
      <protection locked="0"/>
    </xf>
    <xf numFmtId="172" fontId="14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6" fillId="3" borderId="0" xfId="0" applyFont="1" applyFill="1" applyAlignment="1" applyProtection="1">
      <alignment horizontal="left"/>
      <protection locked="0"/>
    </xf>
    <xf numFmtId="0" fontId="3" fillId="3" borderId="0" xfId="0" applyFont="1" applyFill="1" applyProtection="1">
      <protection locked="0"/>
    </xf>
    <xf numFmtId="164" fontId="6" fillId="3" borderId="0" xfId="0" applyNumberFormat="1" applyFont="1" applyFill="1" applyAlignment="1" applyProtection="1">
      <alignment horizontal="center"/>
      <protection locked="0"/>
    </xf>
    <xf numFmtId="165" fontId="3" fillId="2" borderId="0" xfId="0" applyNumberFormat="1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5" fillId="3" borderId="0" xfId="0" applyFont="1" applyFill="1" applyAlignment="1" applyProtection="1">
      <alignment horizontal="center"/>
      <protection locked="0"/>
    </xf>
    <xf numFmtId="0" fontId="6" fillId="3" borderId="0" xfId="0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2" fontId="5" fillId="3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vertical="center" wrapText="1"/>
    </xf>
    <xf numFmtId="0" fontId="11" fillId="2" borderId="0" xfId="0" applyFont="1" applyFill="1"/>
    <xf numFmtId="2" fontId="4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vertical="center" wrapText="1"/>
    </xf>
    <xf numFmtId="166" fontId="4" fillId="2" borderId="0" xfId="0" applyNumberFormat="1" applyFont="1" applyFill="1" applyAlignment="1">
      <alignment horizontal="center"/>
    </xf>
    <xf numFmtId="0" fontId="3" fillId="2" borderId="2" xfId="0" applyFont="1" applyFill="1" applyBorder="1" applyAlignment="1">
      <alignment horizontal="right"/>
    </xf>
    <xf numFmtId="0" fontId="5" fillId="3" borderId="3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>
      <alignment horizontal="right"/>
    </xf>
    <xf numFmtId="0" fontId="5" fillId="3" borderId="5" xfId="0" applyFont="1" applyFill="1" applyBorder="1" applyAlignment="1" applyProtection="1">
      <alignment horizontal="center"/>
      <protection locked="0"/>
    </xf>
    <xf numFmtId="0" fontId="4" fillId="2" borderId="3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5" fillId="3" borderId="11" xfId="0" applyFont="1" applyFill="1" applyBorder="1" applyAlignment="1" applyProtection="1">
      <alignment horizontal="center"/>
      <protection locked="0"/>
    </xf>
    <xf numFmtId="167" fontId="3" fillId="2" borderId="7" xfId="0" applyNumberFormat="1" applyFont="1" applyFill="1" applyBorder="1" applyAlignment="1">
      <alignment horizontal="center"/>
    </xf>
    <xf numFmtId="167" fontId="3" fillId="2" borderId="12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3" fillId="2" borderId="5" xfId="0" applyFont="1" applyFill="1" applyBorder="1" applyAlignment="1">
      <alignment horizontal="center"/>
    </xf>
    <xf numFmtId="0" fontId="5" fillId="3" borderId="4" xfId="0" applyFont="1" applyFill="1" applyBorder="1" applyAlignment="1" applyProtection="1">
      <alignment horizontal="center"/>
      <protection locked="0"/>
    </xf>
    <xf numFmtId="167" fontId="3" fillId="2" borderId="14" xfId="0" applyNumberFormat="1" applyFont="1" applyFill="1" applyBorder="1" applyAlignment="1">
      <alignment horizontal="center"/>
    </xf>
    <xf numFmtId="167" fontId="3" fillId="2" borderId="15" xfId="0" applyNumberFormat="1" applyFont="1" applyFill="1" applyBorder="1" applyAlignment="1">
      <alignment horizontal="center"/>
    </xf>
    <xf numFmtId="0" fontId="3" fillId="2" borderId="0" xfId="0" applyFont="1" applyFill="1"/>
    <xf numFmtId="0" fontId="3" fillId="2" borderId="16" xfId="0" applyFont="1" applyFill="1" applyBorder="1" applyAlignment="1">
      <alignment horizontal="center"/>
    </xf>
    <xf numFmtId="0" fontId="5" fillId="3" borderId="17" xfId="0" applyFont="1" applyFill="1" applyBorder="1" applyAlignment="1" applyProtection="1">
      <alignment horizontal="center"/>
      <protection locked="0"/>
    </xf>
    <xf numFmtId="167" fontId="3" fillId="2" borderId="18" xfId="0" applyNumberFormat="1" applyFont="1" applyFill="1" applyBorder="1" applyAlignment="1">
      <alignment horizontal="center"/>
    </xf>
    <xf numFmtId="167" fontId="3" fillId="2" borderId="19" xfId="0" applyNumberFormat="1" applyFont="1" applyFill="1" applyBorder="1" applyAlignment="1">
      <alignment horizontal="center"/>
    </xf>
    <xf numFmtId="0" fontId="3" fillId="2" borderId="20" xfId="0" applyFont="1" applyFill="1" applyBorder="1"/>
    <xf numFmtId="0" fontId="3" fillId="2" borderId="5" xfId="0" applyFont="1" applyFill="1" applyBorder="1" applyAlignment="1">
      <alignment horizontal="right"/>
    </xf>
    <xf numFmtId="1" fontId="4" fillId="4" borderId="21" xfId="0" applyNumberFormat="1" applyFont="1" applyFill="1" applyBorder="1" applyAlignment="1">
      <alignment horizontal="center"/>
    </xf>
    <xf numFmtId="167" fontId="4" fillId="4" borderId="22" xfId="0" applyNumberFormat="1" applyFont="1" applyFill="1" applyBorder="1" applyAlignment="1">
      <alignment horizontal="center"/>
    </xf>
    <xf numFmtId="167" fontId="4" fillId="4" borderId="23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24" xfId="0" applyFont="1" applyFill="1" applyBorder="1" applyAlignment="1">
      <alignment horizontal="right"/>
    </xf>
    <xf numFmtId="0" fontId="5" fillId="3" borderId="25" xfId="0" applyFont="1" applyFill="1" applyBorder="1" applyAlignment="1" applyProtection="1">
      <alignment horizontal="center"/>
      <protection locked="0"/>
    </xf>
    <xf numFmtId="0" fontId="3" fillId="2" borderId="26" xfId="0" applyFont="1" applyFill="1" applyBorder="1" applyAlignment="1">
      <alignment horizontal="right"/>
    </xf>
    <xf numFmtId="2" fontId="3" fillId="4" borderId="27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3" fillId="5" borderId="27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168" fontId="3" fillId="4" borderId="27" xfId="0" applyNumberFormat="1" applyFont="1" applyFill="1" applyBorder="1" applyAlignment="1">
      <alignment horizontal="center"/>
    </xf>
    <xf numFmtId="168" fontId="3" fillId="2" borderId="0" xfId="0" applyNumberFormat="1" applyFont="1" applyFill="1" applyAlignment="1">
      <alignment horizontal="center"/>
    </xf>
    <xf numFmtId="168" fontId="3" fillId="4" borderId="28" xfId="0" applyNumberFormat="1" applyFont="1" applyFill="1" applyBorder="1" applyAlignment="1">
      <alignment horizontal="center"/>
    </xf>
    <xf numFmtId="0" fontId="3" fillId="2" borderId="29" xfId="0" applyFont="1" applyFill="1" applyBorder="1" applyAlignment="1">
      <alignment horizontal="right"/>
    </xf>
    <xf numFmtId="168" fontId="5" fillId="3" borderId="27" xfId="0" applyNumberFormat="1" applyFont="1" applyFill="1" applyBorder="1" applyAlignment="1" applyProtection="1">
      <alignment horizontal="center"/>
      <protection locked="0"/>
    </xf>
    <xf numFmtId="168" fontId="3" fillId="2" borderId="0" xfId="0" applyNumberFormat="1" applyFont="1" applyFill="1"/>
    <xf numFmtId="0" fontId="3" fillId="2" borderId="11" xfId="0" applyFont="1" applyFill="1" applyBorder="1" applyAlignment="1">
      <alignment horizontal="right"/>
    </xf>
    <xf numFmtId="1" fontId="3" fillId="2" borderId="0" xfId="0" applyNumberFormat="1" applyFont="1" applyFill="1" applyAlignment="1">
      <alignment horizontal="center"/>
    </xf>
    <xf numFmtId="0" fontId="3" fillId="2" borderId="20" xfId="0" applyFont="1" applyFill="1" applyBorder="1" applyAlignment="1">
      <alignment horizontal="right"/>
    </xf>
    <xf numFmtId="2" fontId="3" fillId="4" borderId="20" xfId="0" applyNumberFormat="1" applyFont="1" applyFill="1" applyBorder="1" applyAlignment="1">
      <alignment horizontal="center"/>
    </xf>
    <xf numFmtId="167" fontId="4" fillId="5" borderId="13" xfId="0" applyNumberFormat="1" applyFont="1" applyFill="1" applyBorder="1" applyAlignment="1">
      <alignment horizontal="center"/>
    </xf>
    <xf numFmtId="167" fontId="3" fillId="2" borderId="0" xfId="0" applyNumberFormat="1" applyFont="1" applyFill="1" applyAlignment="1">
      <alignment horizontal="center"/>
    </xf>
    <xf numFmtId="10" fontId="3" fillId="4" borderId="27" xfId="0" applyNumberFormat="1" applyFont="1" applyFill="1" applyBorder="1" applyAlignment="1">
      <alignment horizontal="center"/>
    </xf>
    <xf numFmtId="0" fontId="3" fillId="2" borderId="30" xfId="0" applyFont="1" applyFill="1" applyBorder="1" applyAlignment="1">
      <alignment horizontal="right"/>
    </xf>
    <xf numFmtId="0" fontId="3" fillId="5" borderId="20" xfId="0" applyFont="1" applyFill="1" applyBorder="1" applyAlignment="1">
      <alignment horizontal="center"/>
    </xf>
    <xf numFmtId="0" fontId="7" fillId="2" borderId="0" xfId="0" applyFont="1" applyFill="1"/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169" fontId="5" fillId="3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5" fillId="3" borderId="2" xfId="0" applyFont="1" applyFill="1" applyBorder="1" applyAlignment="1" applyProtection="1">
      <alignment horizontal="center"/>
      <protection locked="0"/>
    </xf>
    <xf numFmtId="10" fontId="3" fillId="2" borderId="13" xfId="0" applyNumberFormat="1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/>
    </xf>
    <xf numFmtId="10" fontId="3" fillId="2" borderId="31" xfId="0" applyNumberFormat="1" applyFont="1" applyFill="1" applyBorder="1" applyAlignment="1">
      <alignment horizontal="center" vertical="center"/>
    </xf>
    <xf numFmtId="1" fontId="5" fillId="3" borderId="4" xfId="0" applyNumberFormat="1" applyFont="1" applyFill="1" applyBorder="1" applyAlignment="1" applyProtection="1">
      <alignment horizontal="center"/>
      <protection locked="0"/>
    </xf>
    <xf numFmtId="0" fontId="3" fillId="2" borderId="20" xfId="0" applyFont="1" applyFill="1" applyBorder="1" applyAlignment="1">
      <alignment horizontal="center"/>
    </xf>
    <xf numFmtId="0" fontId="5" fillId="3" borderId="30" xfId="0" applyFont="1" applyFill="1" applyBorder="1" applyAlignment="1" applyProtection="1">
      <alignment horizontal="center"/>
      <protection locked="0"/>
    </xf>
    <xf numFmtId="10" fontId="3" fillId="2" borderId="3" xfId="0" applyNumberFormat="1" applyFont="1" applyFill="1" applyBorder="1" applyAlignment="1">
      <alignment horizontal="center" vertical="center"/>
    </xf>
    <xf numFmtId="10" fontId="3" fillId="2" borderId="5" xfId="0" applyNumberFormat="1" applyFont="1" applyFill="1" applyBorder="1" applyAlignment="1">
      <alignment horizontal="center" vertical="center"/>
    </xf>
    <xf numFmtId="10" fontId="3" fillId="2" borderId="32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/>
    </xf>
    <xf numFmtId="2" fontId="6" fillId="2" borderId="32" xfId="0" applyNumberFormat="1" applyFont="1" applyFill="1" applyBorder="1" applyAlignment="1">
      <alignment horizontal="center"/>
    </xf>
    <xf numFmtId="10" fontId="3" fillId="2" borderId="20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3" xfId="0" applyFont="1" applyFill="1" applyBorder="1" applyAlignment="1">
      <alignment horizontal="right"/>
    </xf>
    <xf numFmtId="10" fontId="5" fillId="5" borderId="16" xfId="0" applyNumberFormat="1" applyFont="1" applyFill="1" applyBorder="1" applyAlignment="1">
      <alignment horizontal="center"/>
    </xf>
    <xf numFmtId="0" fontId="3" fillId="2" borderId="27" xfId="0" applyFont="1" applyFill="1" applyBorder="1" applyAlignment="1">
      <alignment horizontal="right"/>
    </xf>
    <xf numFmtId="2" fontId="3" fillId="2" borderId="0" xfId="0" applyNumberFormat="1" applyFont="1" applyFill="1" applyAlignment="1">
      <alignment horizontal="center"/>
    </xf>
    <xf numFmtId="0" fontId="3" fillId="2" borderId="28" xfId="0" applyFont="1" applyFill="1" applyBorder="1" applyAlignment="1">
      <alignment horizontal="right"/>
    </xf>
    <xf numFmtId="0" fontId="5" fillId="5" borderId="35" xfId="0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3" fillId="2" borderId="0" xfId="0" applyFont="1" applyFill="1"/>
    <xf numFmtId="170" fontId="5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3" borderId="0" xfId="0" applyFont="1" applyFill="1" applyAlignment="1" applyProtection="1">
      <alignment horizontal="center"/>
      <protection locked="0"/>
    </xf>
    <xf numFmtId="0" fontId="4" fillId="2" borderId="36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37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center"/>
    </xf>
    <xf numFmtId="167" fontId="5" fillId="3" borderId="17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right"/>
    </xf>
    <xf numFmtId="167" fontId="4" fillId="4" borderId="20" xfId="0" applyNumberFormat="1" applyFont="1" applyFill="1" applyBorder="1" applyAlignment="1">
      <alignment horizontal="center"/>
    </xf>
    <xf numFmtId="0" fontId="3" fillId="2" borderId="42" xfId="0" applyFont="1" applyFill="1" applyBorder="1" applyAlignment="1">
      <alignment horizontal="right"/>
    </xf>
    <xf numFmtId="0" fontId="5" fillId="3" borderId="43" xfId="0" applyFont="1" applyFill="1" applyBorder="1" applyAlignment="1" applyProtection="1">
      <alignment horizontal="center"/>
      <protection locked="0"/>
    </xf>
    <xf numFmtId="0" fontId="3" fillId="2" borderId="6" xfId="0" applyFont="1" applyFill="1" applyBorder="1" applyAlignment="1">
      <alignment horizontal="right"/>
    </xf>
    <xf numFmtId="2" fontId="3" fillId="4" borderId="8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2" fontId="3" fillId="5" borderId="8" xfId="0" applyNumberFormat="1" applyFont="1" applyFill="1" applyBorder="1" applyAlignment="1">
      <alignment horizontal="center"/>
    </xf>
    <xf numFmtId="168" fontId="3" fillId="4" borderId="8" xfId="0" applyNumberFormat="1" applyFont="1" applyFill="1" applyBorder="1" applyAlignment="1">
      <alignment horizontal="center"/>
    </xf>
    <xf numFmtId="0" fontId="1" fillId="2" borderId="0" xfId="0" applyFont="1" applyFill="1"/>
    <xf numFmtId="168" fontId="3" fillId="5" borderId="8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3" fillId="2" borderId="44" xfId="0" applyFont="1" applyFill="1" applyBorder="1" applyAlignment="1">
      <alignment horizontal="right"/>
    </xf>
    <xf numFmtId="2" fontId="3" fillId="5" borderId="1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wrapText="1"/>
    </xf>
    <xf numFmtId="0" fontId="3" fillId="2" borderId="25" xfId="0" applyFont="1" applyFill="1" applyBorder="1" applyAlignment="1">
      <alignment horizontal="right"/>
    </xf>
    <xf numFmtId="167" fontId="4" fillId="5" borderId="25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3" fillId="2" borderId="0" xfId="0" applyNumberFormat="1" applyFont="1" applyFill="1" applyAlignment="1">
      <alignment horizontal="center"/>
    </xf>
    <xf numFmtId="10" fontId="4" fillId="4" borderId="27" xfId="0" applyNumberFormat="1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4" fillId="2" borderId="36" xfId="0" applyFont="1" applyFill="1" applyBorder="1" applyAlignment="1">
      <alignment horizontal="center"/>
    </xf>
    <xf numFmtId="0" fontId="4" fillId="2" borderId="45" xfId="0" applyFont="1" applyFill="1" applyBorder="1" applyAlignment="1">
      <alignment horizontal="center"/>
    </xf>
    <xf numFmtId="0" fontId="4" fillId="2" borderId="4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/>
    </xf>
    <xf numFmtId="10" fontId="3" fillId="2" borderId="12" xfId="0" applyNumberFormat="1" applyFont="1" applyFill="1" applyBorder="1" applyAlignment="1">
      <alignment horizontal="center"/>
    </xf>
    <xf numFmtId="10" fontId="3" fillId="2" borderId="15" xfId="0" applyNumberFormat="1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10" fontId="3" fillId="2" borderId="19" xfId="0" applyNumberFormat="1" applyFont="1" applyFill="1" applyBorder="1" applyAlignment="1">
      <alignment horizontal="center"/>
    </xf>
    <xf numFmtId="2" fontId="3" fillId="2" borderId="5" xfId="0" applyNumberFormat="1" applyFont="1" applyFill="1" applyBorder="1" applyAlignment="1">
      <alignment horizontal="center"/>
    </xf>
    <xf numFmtId="167" fontId="4" fillId="2" borderId="0" xfId="0" applyNumberFormat="1" applyFont="1" applyFill="1" applyAlignment="1">
      <alignment horizontal="center"/>
    </xf>
    <xf numFmtId="167" fontId="3" fillId="2" borderId="47" xfId="0" applyNumberFormat="1" applyFont="1" applyFill="1" applyBorder="1" applyAlignment="1">
      <alignment horizontal="right"/>
    </xf>
    <xf numFmtId="10" fontId="5" fillId="5" borderId="8" xfId="0" applyNumberFormat="1" applyFont="1" applyFill="1" applyBorder="1" applyAlignment="1">
      <alignment horizontal="center"/>
    </xf>
    <xf numFmtId="0" fontId="3" fillId="2" borderId="4" xfId="0" applyFont="1" applyFill="1" applyBorder="1"/>
    <xf numFmtId="0" fontId="3" fillId="2" borderId="48" xfId="0" applyFont="1" applyFill="1" applyBorder="1"/>
    <xf numFmtId="10" fontId="5" fillId="4" borderId="8" xfId="0" applyNumberFormat="1" applyFont="1" applyFill="1" applyBorder="1" applyAlignment="1">
      <alignment horizontal="center"/>
    </xf>
    <xf numFmtId="0" fontId="3" fillId="2" borderId="30" xfId="0" applyFont="1" applyFill="1" applyBorder="1"/>
    <xf numFmtId="0" fontId="3" fillId="2" borderId="49" xfId="0" applyFont="1" applyFill="1" applyBorder="1" applyAlignment="1">
      <alignment horizontal="center"/>
    </xf>
    <xf numFmtId="0" fontId="3" fillId="2" borderId="50" xfId="0" applyFont="1" applyFill="1" applyBorder="1" applyAlignment="1">
      <alignment horizontal="right"/>
    </xf>
    <xf numFmtId="0" fontId="5" fillId="5" borderId="28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left" vertical="center" wrapText="1"/>
    </xf>
    <xf numFmtId="0" fontId="3" fillId="2" borderId="51" xfId="0" applyFont="1" applyFill="1" applyBorder="1"/>
    <xf numFmtId="0" fontId="3" fillId="2" borderId="37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3" fillId="2" borderId="39" xfId="0" applyFont="1" applyFill="1" applyBorder="1"/>
    <xf numFmtId="0" fontId="3" fillId="2" borderId="39" xfId="0" applyFont="1" applyFill="1" applyBorder="1"/>
    <xf numFmtId="0" fontId="4" fillId="2" borderId="26" xfId="0" applyFont="1" applyFill="1" applyBorder="1"/>
    <xf numFmtId="0" fontId="3" fillId="2" borderId="26" xfId="0" applyFont="1" applyFill="1" applyBorder="1"/>
    <xf numFmtId="0" fontId="12" fillId="2" borderId="0" xfId="0" applyFont="1" applyFill="1" applyAlignment="1">
      <alignment horizontal="right" vertical="center" wrapText="1"/>
    </xf>
    <xf numFmtId="0" fontId="5" fillId="2" borderId="0" xfId="0" applyFont="1" applyFill="1" applyAlignment="1" applyProtection="1">
      <alignment horizontal="right"/>
      <protection locked="0"/>
    </xf>
    <xf numFmtId="168" fontId="4" fillId="2" borderId="0" xfId="0" applyNumberFormat="1" applyFont="1" applyFill="1" applyAlignment="1" applyProtection="1">
      <alignment horizontal="center"/>
      <protection locked="0"/>
    </xf>
    <xf numFmtId="0" fontId="6" fillId="2" borderId="0" xfId="0" applyFont="1" applyFill="1" applyProtection="1">
      <protection locked="0"/>
    </xf>
    <xf numFmtId="168" fontId="3" fillId="2" borderId="2" xfId="0" applyNumberFormat="1" applyFont="1" applyFill="1" applyBorder="1" applyAlignment="1">
      <alignment horizontal="center"/>
    </xf>
    <xf numFmtId="168" fontId="3" fillId="2" borderId="4" xfId="0" applyNumberFormat="1" applyFont="1" applyFill="1" applyBorder="1" applyAlignment="1">
      <alignment horizontal="center"/>
    </xf>
    <xf numFmtId="168" fontId="3" fillId="2" borderId="13" xfId="0" applyNumberFormat="1" applyFont="1" applyFill="1" applyBorder="1" applyAlignment="1">
      <alignment horizontal="center"/>
    </xf>
    <xf numFmtId="168" fontId="3" fillId="2" borderId="31" xfId="0" applyNumberFormat="1" applyFont="1" applyFill="1" applyBorder="1" applyAlignment="1">
      <alignment horizontal="center"/>
    </xf>
    <xf numFmtId="168" fontId="3" fillId="2" borderId="20" xfId="0" applyNumberFormat="1" applyFont="1" applyFill="1" applyBorder="1" applyAlignment="1">
      <alignment horizontal="center"/>
    </xf>
    <xf numFmtId="10" fontId="5" fillId="4" borderId="34" xfId="0" applyNumberFormat="1" applyFont="1" applyFill="1" applyBorder="1" applyAlignment="1">
      <alignment horizontal="center"/>
    </xf>
    <xf numFmtId="168" fontId="3" fillId="2" borderId="7" xfId="0" applyNumberFormat="1" applyFont="1" applyFill="1" applyBorder="1" applyAlignment="1">
      <alignment horizontal="center"/>
    </xf>
    <xf numFmtId="168" fontId="3" fillId="2" borderId="14" xfId="0" applyNumberFormat="1" applyFont="1" applyFill="1" applyBorder="1" applyAlignment="1">
      <alignment horizontal="center"/>
    </xf>
    <xf numFmtId="168" fontId="3" fillId="2" borderId="18" xfId="0" applyNumberFormat="1" applyFont="1" applyFill="1" applyBorder="1" applyAlignment="1">
      <alignment horizontal="center"/>
    </xf>
    <xf numFmtId="0" fontId="5" fillId="3" borderId="14" xfId="0" applyNumberFormat="1" applyFont="1" applyFill="1" applyBorder="1" applyAlignment="1" applyProtection="1">
      <alignment horizontal="center"/>
      <protection locked="0"/>
    </xf>
    <xf numFmtId="0" fontId="5" fillId="3" borderId="18" xfId="0" applyNumberFormat="1" applyFont="1" applyFill="1" applyBorder="1" applyAlignment="1" applyProtection="1">
      <alignment horizontal="center"/>
      <protection locked="0"/>
    </xf>
    <xf numFmtId="167" fontId="4" fillId="4" borderId="41" xfId="0" applyNumberFormat="1" applyFont="1" applyFill="1" applyBorder="1" applyAlignment="1">
      <alignment horizontal="center"/>
    </xf>
    <xf numFmtId="167" fontId="4" fillId="4" borderId="40" xfId="0" applyNumberFormat="1" applyFont="1" applyFill="1" applyBorder="1" applyAlignment="1">
      <alignment horizontal="center"/>
    </xf>
    <xf numFmtId="0" fontId="16" fillId="2" borderId="0" xfId="1" applyFont="1" applyFill="1"/>
    <xf numFmtId="0" fontId="1" fillId="2" borderId="0" xfId="1" applyFont="1" applyFill="1"/>
    <xf numFmtId="0" fontId="1" fillId="2" borderId="0" xfId="1" applyFont="1" applyFill="1" applyAlignment="1">
      <alignment horizontal="right"/>
    </xf>
    <xf numFmtId="0" fontId="17" fillId="2" borderId="0" xfId="1" applyFont="1" applyFill="1"/>
    <xf numFmtId="0" fontId="17" fillId="2" borderId="0" xfId="1" applyFont="1" applyFill="1" applyAlignment="1">
      <alignment horizontal="left"/>
    </xf>
    <xf numFmtId="0" fontId="2" fillId="2" borderId="0" xfId="1" applyFont="1" applyFill="1" applyAlignment="1">
      <alignment horizontal="left"/>
    </xf>
    <xf numFmtId="0" fontId="2" fillId="2" borderId="0" xfId="1" applyFont="1" applyFill="1" applyAlignment="1">
      <alignment horizontal="center"/>
    </xf>
    <xf numFmtId="0" fontId="14" fillId="2" borderId="0" xfId="1" applyFont="1" applyFill="1"/>
    <xf numFmtId="0" fontId="2" fillId="2" borderId="0" xfId="1" applyFont="1" applyFill="1"/>
    <xf numFmtId="2" fontId="2" fillId="2" borderId="0" xfId="1" applyNumberFormat="1" applyFont="1" applyFill="1" applyAlignment="1">
      <alignment horizontal="center"/>
    </xf>
    <xf numFmtId="171" fontId="2" fillId="2" borderId="0" xfId="1" applyNumberFormat="1" applyFont="1" applyFill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47" xfId="1" applyFont="1" applyFill="1" applyBorder="1" applyAlignment="1">
      <alignment horizontal="center"/>
    </xf>
    <xf numFmtId="0" fontId="14" fillId="2" borderId="56" xfId="1" applyFont="1" applyFill="1" applyBorder="1" applyAlignment="1">
      <alignment horizontal="center"/>
    </xf>
    <xf numFmtId="0" fontId="24" fillId="3" borderId="56" xfId="1" applyFont="1" applyFill="1" applyBorder="1" applyAlignment="1" applyProtection="1">
      <alignment horizontal="center"/>
      <protection locked="0"/>
    </xf>
    <xf numFmtId="2" fontId="24" fillId="3" borderId="56" xfId="1" applyNumberFormat="1" applyFont="1" applyFill="1" applyBorder="1" applyAlignment="1" applyProtection="1">
      <alignment horizontal="center"/>
      <protection locked="0"/>
    </xf>
    <xf numFmtId="2" fontId="24" fillId="3" borderId="57" xfId="1" applyNumberFormat="1" applyFont="1" applyFill="1" applyBorder="1" applyAlignment="1" applyProtection="1">
      <alignment horizontal="center"/>
      <protection locked="0"/>
    </xf>
    <xf numFmtId="0" fontId="24" fillId="3" borderId="58" xfId="1" applyFont="1" applyFill="1" applyBorder="1" applyAlignment="1" applyProtection="1">
      <alignment horizontal="center"/>
      <protection locked="0"/>
    </xf>
    <xf numFmtId="2" fontId="24" fillId="3" borderId="58" xfId="1" applyNumberFormat="1" applyFont="1" applyFill="1" applyBorder="1" applyAlignment="1" applyProtection="1">
      <alignment horizontal="center"/>
      <protection locked="0"/>
    </xf>
    <xf numFmtId="0" fontId="14" fillId="2" borderId="57" xfId="1" applyFont="1" applyFill="1" applyBorder="1"/>
    <xf numFmtId="1" fontId="2" fillId="6" borderId="47" xfId="1" applyNumberFormat="1" applyFont="1" applyFill="1" applyBorder="1" applyAlignment="1">
      <alignment horizontal="center"/>
    </xf>
    <xf numFmtId="1" fontId="2" fillId="6" borderId="1" xfId="1" applyNumberFormat="1" applyFont="1" applyFill="1" applyBorder="1" applyAlignment="1">
      <alignment horizontal="center"/>
    </xf>
    <xf numFmtId="2" fontId="2" fillId="6" borderId="1" xfId="1" applyNumberFormat="1" applyFont="1" applyFill="1" applyBorder="1" applyAlignment="1">
      <alignment horizontal="center"/>
    </xf>
    <xf numFmtId="0" fontId="14" fillId="2" borderId="56" xfId="1" applyFont="1" applyFill="1" applyBorder="1"/>
    <xf numFmtId="10" fontId="2" fillId="7" borderId="1" xfId="1" applyNumberFormat="1" applyFont="1" applyFill="1" applyBorder="1" applyAlignment="1">
      <alignment horizontal="center"/>
    </xf>
    <xf numFmtId="170" fontId="2" fillId="2" borderId="0" xfId="1" applyNumberFormat="1" applyFont="1" applyFill="1" applyAlignment="1">
      <alignment horizontal="center"/>
    </xf>
    <xf numFmtId="0" fontId="14" fillId="2" borderId="48" xfId="1" applyFont="1" applyFill="1" applyBorder="1"/>
    <xf numFmtId="0" fontId="14" fillId="2" borderId="58" xfId="1" applyFont="1" applyFill="1" applyBorder="1"/>
    <xf numFmtId="0" fontId="2" fillId="6" borderId="1" xfId="1" applyFont="1" applyFill="1" applyBorder="1" applyAlignment="1">
      <alignment horizontal="center"/>
    </xf>
    <xf numFmtId="0" fontId="2" fillId="2" borderId="39" xfId="1" applyFont="1" applyFill="1" applyBorder="1" applyAlignment="1">
      <alignment horizontal="center"/>
    </xf>
    <xf numFmtId="0" fontId="14" fillId="2" borderId="39" xfId="1" applyFont="1" applyFill="1" applyBorder="1"/>
    <xf numFmtId="0" fontId="14" fillId="2" borderId="59" xfId="1" applyFont="1" applyFill="1" applyBorder="1"/>
    <xf numFmtId="0" fontId="14" fillId="2" borderId="0" xfId="1" applyFont="1" applyFill="1" applyAlignment="1" applyProtection="1">
      <alignment horizontal="left"/>
      <protection locked="0"/>
    </xf>
    <xf numFmtId="0" fontId="14" fillId="2" borderId="0" xfId="1" applyFont="1" applyFill="1" applyProtection="1">
      <protection locked="0"/>
    </xf>
    <xf numFmtId="0" fontId="1" fillId="2" borderId="51" xfId="1" applyFont="1" applyFill="1" applyBorder="1"/>
    <xf numFmtId="0" fontId="1" fillId="2" borderId="0" xfId="1" applyFont="1" applyFill="1" applyAlignment="1">
      <alignment horizontal="center"/>
    </xf>
    <xf numFmtId="10" fontId="1" fillId="2" borderId="51" xfId="1" applyNumberFormat="1" applyFont="1" applyFill="1" applyBorder="1"/>
    <xf numFmtId="0" fontId="23" fillId="2" borderId="0" xfId="1" applyFill="1"/>
    <xf numFmtId="0" fontId="16" fillId="2" borderId="37" xfId="1" applyFont="1" applyFill="1" applyBorder="1" applyAlignment="1">
      <alignment horizontal="center"/>
    </xf>
    <xf numFmtId="0" fontId="1" fillId="2" borderId="37" xfId="1" applyFont="1" applyFill="1" applyBorder="1" applyAlignment="1">
      <alignment horizontal="center"/>
    </xf>
    <xf numFmtId="0" fontId="16" fillId="2" borderId="0" xfId="1" applyFont="1" applyFill="1" applyAlignment="1">
      <alignment horizontal="right"/>
    </xf>
    <xf numFmtId="0" fontId="1" fillId="2" borderId="39" xfId="1" applyFont="1" applyFill="1" applyBorder="1"/>
    <xf numFmtId="0" fontId="16" fillId="2" borderId="26" xfId="1" applyFont="1" applyFill="1" applyBorder="1"/>
    <xf numFmtId="0" fontId="1" fillId="2" borderId="26" xfId="1" applyFont="1" applyFill="1" applyBorder="1"/>
    <xf numFmtId="0" fontId="7" fillId="2" borderId="0" xfId="1" applyFont="1" applyFill="1" applyAlignment="1">
      <alignment horizontal="center"/>
    </xf>
    <xf numFmtId="0" fontId="16" fillId="2" borderId="37" xfId="1" applyFont="1" applyFill="1" applyBorder="1" applyAlignment="1">
      <alignment horizontal="center"/>
    </xf>
    <xf numFmtId="168" fontId="2" fillId="2" borderId="13" xfId="0" applyNumberFormat="1" applyFont="1" applyFill="1" applyBorder="1" applyAlignment="1">
      <alignment horizontal="center" vertical="center"/>
    </xf>
    <xf numFmtId="168" fontId="2" fillId="2" borderId="20" xfId="0" applyNumberFormat="1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9" fillId="2" borderId="52" xfId="0" applyFont="1" applyFill="1" applyBorder="1" applyAlignment="1">
      <alignment horizontal="center" wrapText="1"/>
    </xf>
    <xf numFmtId="0" fontId="19" fillId="2" borderId="53" xfId="0" applyFont="1" applyFill="1" applyBorder="1" applyAlignment="1">
      <alignment horizontal="center" wrapText="1"/>
    </xf>
    <xf numFmtId="0" fontId="19" fillId="2" borderId="54" xfId="0" applyFont="1" applyFill="1" applyBorder="1" applyAlignment="1">
      <alignment horizontal="center" wrapText="1"/>
    </xf>
    <xf numFmtId="171" fontId="16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5" fillId="3" borderId="0" xfId="0" applyFont="1" applyFill="1" applyAlignment="1" applyProtection="1">
      <alignment horizontal="left" wrapText="1"/>
      <protection locked="0"/>
    </xf>
    <xf numFmtId="0" fontId="12" fillId="2" borderId="52" xfId="0" applyFont="1" applyFill="1" applyBorder="1" applyAlignment="1">
      <alignment horizontal="center"/>
    </xf>
    <xf numFmtId="0" fontId="12" fillId="2" borderId="53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3" fillId="2" borderId="37" xfId="0" applyFont="1" applyFill="1" applyBorder="1" applyAlignment="1">
      <alignment horizontal="center" vertical="center"/>
    </xf>
    <xf numFmtId="0" fontId="6" fillId="3" borderId="0" xfId="0" applyFont="1" applyFill="1" applyAlignment="1" applyProtection="1">
      <alignment horizontal="left" wrapText="1"/>
      <protection locked="0"/>
    </xf>
    <xf numFmtId="0" fontId="6" fillId="3" borderId="0" xfId="0" applyFont="1" applyFill="1" applyAlignment="1" applyProtection="1">
      <alignment horizontal="left"/>
      <protection locked="0"/>
    </xf>
    <xf numFmtId="0" fontId="12" fillId="2" borderId="52" xfId="0" applyFont="1" applyFill="1" applyBorder="1" applyAlignment="1">
      <alignment horizontal="justify" vertical="center" wrapText="1"/>
    </xf>
    <xf numFmtId="0" fontId="12" fillId="2" borderId="53" xfId="0" applyFont="1" applyFill="1" applyBorder="1" applyAlignment="1">
      <alignment horizontal="justify" vertical="center" wrapText="1"/>
    </xf>
    <xf numFmtId="0" fontId="12" fillId="2" borderId="54" xfId="0" applyFont="1" applyFill="1" applyBorder="1" applyAlignment="1">
      <alignment horizontal="justify" vertical="center" wrapText="1"/>
    </xf>
    <xf numFmtId="0" fontId="12" fillId="2" borderId="52" xfId="0" applyFont="1" applyFill="1" applyBorder="1" applyAlignment="1">
      <alignment horizontal="left" vertical="center" wrapText="1"/>
    </xf>
    <xf numFmtId="0" fontId="12" fillId="2" borderId="53" xfId="0" applyFont="1" applyFill="1" applyBorder="1" applyAlignment="1">
      <alignment horizontal="left" vertical="center" wrapText="1"/>
    </xf>
    <xf numFmtId="0" fontId="12" fillId="2" borderId="54" xfId="0" applyFont="1" applyFill="1" applyBorder="1" applyAlignment="1">
      <alignment horizontal="left" vertical="center" wrapText="1"/>
    </xf>
    <xf numFmtId="0" fontId="4" fillId="2" borderId="36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55" xfId="0" applyFont="1" applyFill="1" applyBorder="1" applyAlignment="1">
      <alignment horizontal="center"/>
    </xf>
    <xf numFmtId="0" fontId="5" fillId="3" borderId="0" xfId="0" applyFont="1" applyFill="1" applyAlignment="1" applyProtection="1">
      <alignment horizontal="left"/>
      <protection locked="0"/>
    </xf>
    <xf numFmtId="10" fontId="8" fillId="2" borderId="31" xfId="0" applyNumberFormat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left" vertical="center" wrapText="1"/>
    </xf>
    <xf numFmtId="0" fontId="12" fillId="2" borderId="3" xfId="0" applyFont="1" applyFill="1" applyBorder="1" applyAlignment="1">
      <alignment horizontal="left" vertical="center" wrapText="1"/>
    </xf>
    <xf numFmtId="0" fontId="12" fillId="2" borderId="30" xfId="0" applyFont="1" applyFill="1" applyBorder="1" applyAlignment="1">
      <alignment horizontal="left" vertical="center" wrapText="1"/>
    </xf>
    <xf numFmtId="0" fontId="12" fillId="2" borderId="32" xfId="0" applyFont="1" applyFill="1" applyBorder="1" applyAlignment="1">
      <alignment horizontal="left" vertical="center" wrapText="1"/>
    </xf>
    <xf numFmtId="0" fontId="4" fillId="2" borderId="3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51" xfId="0" applyFont="1" applyFill="1" applyBorder="1" applyAlignment="1">
      <alignment horizontal="center" vertical="center"/>
    </xf>
    <xf numFmtId="2" fontId="5" fillId="3" borderId="13" xfId="0" applyNumberFormat="1" applyFont="1" applyFill="1" applyBorder="1" applyAlignment="1" applyProtection="1">
      <alignment horizontal="center" vertical="center"/>
      <protection locked="0"/>
    </xf>
    <xf numFmtId="2" fontId="5" fillId="3" borderId="31" xfId="0" applyNumberFormat="1" applyFont="1" applyFill="1" applyBorder="1" applyAlignment="1" applyProtection="1">
      <alignment horizontal="center" vertical="center"/>
      <protection locked="0"/>
    </xf>
    <xf numFmtId="2" fontId="5" fillId="3" borderId="20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37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left" vertical="center" wrapText="1"/>
    </xf>
    <xf numFmtId="0" fontId="12" fillId="2" borderId="51" xfId="0" applyFont="1" applyFill="1" applyBorder="1" applyAlignment="1">
      <alignment horizontal="left" vertical="center" wrapText="1"/>
    </xf>
    <xf numFmtId="0" fontId="4" fillId="2" borderId="3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30" xfId="0" applyFont="1" applyFill="1" applyBorder="1" applyAlignment="1">
      <alignment horizontal="center" vertical="center" wrapText="1"/>
    </xf>
    <xf numFmtId="0" fontId="12" fillId="2" borderId="3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A36" workbookViewId="0">
      <selection sqref="A1:XFD49"/>
    </sheetView>
  </sheetViews>
  <sheetFormatPr defaultRowHeight="13.5" x14ac:dyDescent="0.25"/>
  <cols>
    <col min="1" max="1" width="27.5703125" style="235" customWidth="1"/>
    <col min="2" max="2" width="20.42578125" style="235" customWidth="1"/>
    <col min="3" max="3" width="31.85546875" style="235" customWidth="1"/>
    <col min="4" max="4" width="25.85546875" style="235" customWidth="1"/>
    <col min="5" max="5" width="25.7109375" style="235" customWidth="1"/>
    <col min="6" max="6" width="23.140625" style="235" customWidth="1"/>
    <col min="7" max="7" width="28.42578125" style="235" customWidth="1"/>
    <col min="8" max="8" width="21.5703125" style="235" customWidth="1"/>
    <col min="9" max="9" width="9.140625" style="235" customWidth="1"/>
    <col min="10" max="16384" width="9.140625" style="271"/>
  </cols>
  <sheetData>
    <row r="1" spans="1:6" ht="15" customHeight="1" x14ac:dyDescent="0.3">
      <c r="A1" s="234"/>
      <c r="C1" s="236"/>
      <c r="F1" s="236"/>
    </row>
    <row r="2" spans="1:6" ht="18.75" customHeight="1" x14ac:dyDescent="0.3">
      <c r="A2" s="278" t="s">
        <v>110</v>
      </c>
      <c r="B2" s="278"/>
      <c r="C2" s="278"/>
      <c r="D2" s="278"/>
      <c r="E2" s="278"/>
    </row>
    <row r="3" spans="1:6" ht="16.5" customHeight="1" x14ac:dyDescent="0.3">
      <c r="A3" s="237" t="s">
        <v>13</v>
      </c>
      <c r="B3" s="238" t="s">
        <v>111</v>
      </c>
    </row>
    <row r="4" spans="1:6" ht="16.5" customHeight="1" x14ac:dyDescent="0.3">
      <c r="A4" s="239" t="s">
        <v>112</v>
      </c>
      <c r="B4" s="239" t="s">
        <v>113</v>
      </c>
      <c r="C4" s="241"/>
      <c r="D4" s="240"/>
      <c r="E4" s="241"/>
    </row>
    <row r="5" spans="1:6" ht="16.5" customHeight="1" x14ac:dyDescent="0.3">
      <c r="A5" s="242" t="s">
        <v>14</v>
      </c>
      <c r="B5" s="243" t="str">
        <f>Amlodipine_Besilate!B19</f>
        <v>NDQD201503143</v>
      </c>
      <c r="C5" s="241"/>
      <c r="D5" s="241"/>
      <c r="E5" s="241"/>
    </row>
    <row r="6" spans="1:6" ht="16.5" customHeight="1" x14ac:dyDescent="0.3">
      <c r="A6" s="242" t="s">
        <v>16</v>
      </c>
      <c r="B6" s="243">
        <f>Amlodipine_Besilate!B28</f>
        <v>98.375</v>
      </c>
      <c r="C6" s="241"/>
      <c r="D6" s="241"/>
      <c r="E6" s="241"/>
    </row>
    <row r="7" spans="1:6" ht="16.5" customHeight="1" x14ac:dyDescent="0.3">
      <c r="A7" s="239" t="s">
        <v>114</v>
      </c>
      <c r="B7" s="235">
        <f>Amlodipine_Besilate!D43</f>
        <v>19.14</v>
      </c>
      <c r="D7" s="241"/>
      <c r="E7" s="241"/>
    </row>
    <row r="8" spans="1:6" ht="16.5" customHeight="1" x14ac:dyDescent="0.3">
      <c r="A8" s="239" t="s">
        <v>115</v>
      </c>
      <c r="B8" s="244">
        <f>Amlodipine_Besilate!D46</f>
        <v>1.3576678478467889E-2</v>
      </c>
      <c r="C8" s="241"/>
      <c r="D8" s="241"/>
      <c r="E8" s="241"/>
    </row>
    <row r="9" spans="1:6" ht="15.75" customHeight="1" x14ac:dyDescent="0.25">
      <c r="A9" s="241"/>
      <c r="B9" s="241" t="s">
        <v>116</v>
      </c>
      <c r="C9" s="241"/>
      <c r="D9" s="241"/>
      <c r="E9" s="241"/>
    </row>
    <row r="10" spans="1:6" ht="16.5" customHeight="1" x14ac:dyDescent="0.3">
      <c r="A10" s="245" t="s">
        <v>117</v>
      </c>
      <c r="B10" s="246" t="s">
        <v>118</v>
      </c>
      <c r="C10" s="245" t="s">
        <v>119</v>
      </c>
      <c r="D10" s="245" t="s">
        <v>120</v>
      </c>
      <c r="E10" s="245" t="s">
        <v>121</v>
      </c>
    </row>
    <row r="11" spans="1:6" ht="16.5" customHeight="1" x14ac:dyDescent="0.3">
      <c r="A11" s="247">
        <v>1</v>
      </c>
      <c r="B11" s="248">
        <v>30374830</v>
      </c>
      <c r="C11" s="248">
        <v>6397.2</v>
      </c>
      <c r="D11" s="249">
        <v>1.24</v>
      </c>
      <c r="E11" s="250">
        <v>7.32</v>
      </c>
    </row>
    <row r="12" spans="1:6" ht="16.5" customHeight="1" x14ac:dyDescent="0.3">
      <c r="A12" s="247">
        <v>2</v>
      </c>
      <c r="B12" s="248">
        <v>30347644</v>
      </c>
      <c r="C12" s="248">
        <v>6401.4</v>
      </c>
      <c r="D12" s="249">
        <v>1.23</v>
      </c>
      <c r="E12" s="249">
        <v>7.32</v>
      </c>
    </row>
    <row r="13" spans="1:6" ht="16.5" customHeight="1" x14ac:dyDescent="0.3">
      <c r="A13" s="247">
        <v>3</v>
      </c>
      <c r="B13" s="248">
        <v>30313469</v>
      </c>
      <c r="C13" s="248">
        <v>6396.2</v>
      </c>
      <c r="D13" s="249">
        <v>1.24</v>
      </c>
      <c r="E13" s="249">
        <v>7.32</v>
      </c>
    </row>
    <row r="14" spans="1:6" ht="16.5" customHeight="1" x14ac:dyDescent="0.3">
      <c r="A14" s="247">
        <v>4</v>
      </c>
      <c r="B14" s="248">
        <v>30334760</v>
      </c>
      <c r="C14" s="248">
        <v>6397.7</v>
      </c>
      <c r="D14" s="249">
        <v>1.24</v>
      </c>
      <c r="E14" s="249">
        <v>7.32</v>
      </c>
    </row>
    <row r="15" spans="1:6" ht="16.5" customHeight="1" x14ac:dyDescent="0.3">
      <c r="A15" s="247">
        <v>5</v>
      </c>
      <c r="B15" s="248">
        <v>30314426</v>
      </c>
      <c r="C15" s="248">
        <v>6389.3</v>
      </c>
      <c r="D15" s="249">
        <v>1.23</v>
      </c>
      <c r="E15" s="249">
        <v>7.32</v>
      </c>
    </row>
    <row r="16" spans="1:6" ht="16.5" customHeight="1" x14ac:dyDescent="0.3">
      <c r="A16" s="247">
        <v>6</v>
      </c>
      <c r="B16" s="251">
        <v>30297679</v>
      </c>
      <c r="C16" s="251">
        <v>6391.3</v>
      </c>
      <c r="D16" s="252">
        <v>1.23</v>
      </c>
      <c r="E16" s="252">
        <v>7.33</v>
      </c>
    </row>
    <row r="17" spans="1:5" ht="16.5" customHeight="1" x14ac:dyDescent="0.3">
      <c r="A17" s="253" t="s">
        <v>122</v>
      </c>
      <c r="B17" s="254">
        <f>AVERAGE(B11:B16)</f>
        <v>30330468</v>
      </c>
      <c r="C17" s="255">
        <f>AVERAGE(C11:C16)</f>
        <v>6395.5166666666664</v>
      </c>
      <c r="D17" s="256">
        <f>AVERAGE(D11:D16)</f>
        <v>1.2350000000000001</v>
      </c>
      <c r="E17" s="256">
        <f>AVERAGE(E11:E16)</f>
        <v>7.3216666666666663</v>
      </c>
    </row>
    <row r="18" spans="1:5" ht="16.5" customHeight="1" x14ac:dyDescent="0.3">
      <c r="A18" s="257" t="s">
        <v>123</v>
      </c>
      <c r="B18" s="258">
        <f>(STDEV(B11:B16)/B17)</f>
        <v>9.2114291275837562E-4</v>
      </c>
      <c r="C18" s="259"/>
      <c r="D18" s="259"/>
      <c r="E18" s="260"/>
    </row>
    <row r="19" spans="1:5" s="235" customFormat="1" ht="16.5" customHeight="1" x14ac:dyDescent="0.3">
      <c r="A19" s="261" t="s">
        <v>53</v>
      </c>
      <c r="B19" s="262">
        <f>COUNT(B11:B16)</f>
        <v>6</v>
      </c>
      <c r="C19" s="263"/>
      <c r="D19" s="264"/>
      <c r="E19" s="265"/>
    </row>
    <row r="20" spans="1:5" s="235" customFormat="1" ht="15.75" customHeight="1" x14ac:dyDescent="0.25">
      <c r="A20" s="241"/>
      <c r="B20" s="241"/>
      <c r="C20" s="241"/>
      <c r="D20" s="241"/>
      <c r="E20" s="241"/>
    </row>
    <row r="21" spans="1:5" s="235" customFormat="1" ht="16.5" customHeight="1" x14ac:dyDescent="0.3">
      <c r="A21" s="242" t="s">
        <v>124</v>
      </c>
      <c r="B21" s="266" t="s">
        <v>125</v>
      </c>
      <c r="C21" s="267"/>
      <c r="D21" s="267"/>
      <c r="E21" s="267"/>
    </row>
    <row r="22" spans="1:5" ht="16.5" customHeight="1" x14ac:dyDescent="0.3">
      <c r="A22" s="242"/>
      <c r="B22" s="266" t="s">
        <v>126</v>
      </c>
      <c r="C22" s="267"/>
      <c r="D22" s="267"/>
      <c r="E22" s="267"/>
    </row>
    <row r="23" spans="1:5" ht="16.5" customHeight="1" x14ac:dyDescent="0.3">
      <c r="A23" s="242"/>
      <c r="B23" s="266" t="s">
        <v>127</v>
      </c>
      <c r="C23" s="267"/>
      <c r="D23" s="267"/>
      <c r="E23" s="267"/>
    </row>
    <row r="24" spans="1:5" ht="15.75" customHeight="1" x14ac:dyDescent="0.25">
      <c r="A24" s="241"/>
      <c r="B24" s="241"/>
      <c r="C24" s="241"/>
      <c r="D24" s="241"/>
      <c r="E24" s="241"/>
    </row>
    <row r="25" spans="1:5" ht="16.5" customHeight="1" x14ac:dyDescent="0.3">
      <c r="A25" s="237" t="s">
        <v>13</v>
      </c>
      <c r="B25" s="238" t="s">
        <v>128</v>
      </c>
    </row>
    <row r="26" spans="1:5" ht="16.5" customHeight="1" x14ac:dyDescent="0.3">
      <c r="A26" s="242" t="s">
        <v>14</v>
      </c>
      <c r="B26" s="239"/>
      <c r="C26" s="241"/>
      <c r="D26" s="241"/>
      <c r="E26" s="241"/>
    </row>
    <row r="27" spans="1:5" ht="16.5" customHeight="1" x14ac:dyDescent="0.3">
      <c r="A27" s="242" t="s">
        <v>16</v>
      </c>
      <c r="B27" s="243"/>
      <c r="C27" s="241"/>
      <c r="D27" s="241"/>
      <c r="E27" s="241"/>
    </row>
    <row r="28" spans="1:5" ht="16.5" customHeight="1" x14ac:dyDescent="0.3">
      <c r="A28" s="239" t="s">
        <v>114</v>
      </c>
      <c r="B28" s="243"/>
      <c r="C28" s="241"/>
      <c r="D28" s="241"/>
      <c r="E28" s="241"/>
    </row>
    <row r="29" spans="1:5" ht="16.5" customHeight="1" x14ac:dyDescent="0.3">
      <c r="A29" s="239" t="s">
        <v>115</v>
      </c>
      <c r="B29" s="244"/>
      <c r="C29" s="241"/>
      <c r="D29" s="241"/>
      <c r="E29" s="241"/>
    </row>
    <row r="30" spans="1:5" ht="15.75" customHeight="1" x14ac:dyDescent="0.25">
      <c r="A30" s="241"/>
      <c r="B30" s="241"/>
      <c r="C30" s="241"/>
      <c r="D30" s="241"/>
      <c r="E30" s="241"/>
    </row>
    <row r="31" spans="1:5" ht="16.5" customHeight="1" x14ac:dyDescent="0.3">
      <c r="A31" s="245" t="s">
        <v>117</v>
      </c>
      <c r="B31" s="246" t="s">
        <v>118</v>
      </c>
      <c r="C31" s="245" t="s">
        <v>119</v>
      </c>
      <c r="D31" s="245" t="s">
        <v>120</v>
      </c>
      <c r="E31" s="245" t="s">
        <v>121</v>
      </c>
    </row>
    <row r="32" spans="1:5" ht="16.5" customHeight="1" x14ac:dyDescent="0.3">
      <c r="A32" s="247">
        <v>1</v>
      </c>
      <c r="B32" s="248"/>
      <c r="C32" s="248"/>
      <c r="D32" s="249"/>
      <c r="E32" s="250"/>
    </row>
    <row r="33" spans="1:7" ht="16.5" customHeight="1" x14ac:dyDescent="0.3">
      <c r="A33" s="247">
        <v>2</v>
      </c>
      <c r="B33" s="248"/>
      <c r="C33" s="248"/>
      <c r="D33" s="249"/>
      <c r="E33" s="249"/>
    </row>
    <row r="34" spans="1:7" ht="16.5" customHeight="1" x14ac:dyDescent="0.3">
      <c r="A34" s="247">
        <v>3</v>
      </c>
      <c r="B34" s="248"/>
      <c r="C34" s="248"/>
      <c r="D34" s="249"/>
      <c r="E34" s="249"/>
    </row>
    <row r="35" spans="1:7" ht="16.5" customHeight="1" x14ac:dyDescent="0.3">
      <c r="A35" s="247">
        <v>4</v>
      </c>
      <c r="B35" s="248"/>
      <c r="C35" s="248"/>
      <c r="D35" s="249"/>
      <c r="E35" s="249"/>
    </row>
    <row r="36" spans="1:7" ht="16.5" customHeight="1" x14ac:dyDescent="0.3">
      <c r="A36" s="247">
        <v>5</v>
      </c>
      <c r="B36" s="248"/>
      <c r="C36" s="248"/>
      <c r="D36" s="249"/>
      <c r="E36" s="249"/>
    </row>
    <row r="37" spans="1:7" ht="16.5" customHeight="1" x14ac:dyDescent="0.3">
      <c r="A37" s="247">
        <v>6</v>
      </c>
      <c r="B37" s="251"/>
      <c r="C37" s="251"/>
      <c r="D37" s="252"/>
      <c r="E37" s="252"/>
    </row>
    <row r="38" spans="1:7" ht="16.5" customHeight="1" x14ac:dyDescent="0.3">
      <c r="A38" s="253" t="s">
        <v>122</v>
      </c>
      <c r="B38" s="254" t="e">
        <f>AVERAGE(B32:B37)</f>
        <v>#DIV/0!</v>
      </c>
      <c r="C38" s="255" t="e">
        <f>AVERAGE(C32:C37)</f>
        <v>#DIV/0!</v>
      </c>
      <c r="D38" s="256" t="e">
        <f>AVERAGE(D32:D37)</f>
        <v>#DIV/0!</v>
      </c>
      <c r="E38" s="256" t="e">
        <f>AVERAGE(E32:E37)</f>
        <v>#DIV/0!</v>
      </c>
    </row>
    <row r="39" spans="1:7" ht="16.5" customHeight="1" x14ac:dyDescent="0.3">
      <c r="A39" s="257" t="s">
        <v>123</v>
      </c>
      <c r="B39" s="258" t="e">
        <f>(STDEV(B32:B37)/B38)</f>
        <v>#DIV/0!</v>
      </c>
      <c r="C39" s="259"/>
      <c r="D39" s="259"/>
      <c r="E39" s="260"/>
    </row>
    <row r="40" spans="1:7" s="235" customFormat="1" ht="16.5" customHeight="1" x14ac:dyDescent="0.3">
      <c r="A40" s="261" t="s">
        <v>53</v>
      </c>
      <c r="B40" s="262">
        <f>COUNT(B32:B37)</f>
        <v>0</v>
      </c>
      <c r="C40" s="263"/>
      <c r="D40" s="264"/>
      <c r="E40" s="265"/>
    </row>
    <row r="41" spans="1:7" s="235" customFormat="1" ht="15.75" customHeight="1" x14ac:dyDescent="0.25">
      <c r="A41" s="241"/>
      <c r="B41" s="241"/>
      <c r="C41" s="241"/>
      <c r="D41" s="241"/>
      <c r="E41" s="241"/>
    </row>
    <row r="42" spans="1:7" s="235" customFormat="1" ht="16.5" customHeight="1" x14ac:dyDescent="0.3">
      <c r="A42" s="242" t="s">
        <v>124</v>
      </c>
      <c r="B42" s="266" t="s">
        <v>125</v>
      </c>
      <c r="C42" s="267"/>
      <c r="D42" s="267"/>
      <c r="E42" s="267"/>
    </row>
    <row r="43" spans="1:7" ht="16.5" customHeight="1" x14ac:dyDescent="0.3">
      <c r="A43" s="242"/>
      <c r="B43" s="266" t="s">
        <v>126</v>
      </c>
      <c r="C43" s="267"/>
      <c r="D43" s="267"/>
      <c r="E43" s="267"/>
    </row>
    <row r="44" spans="1:7" ht="16.5" customHeight="1" x14ac:dyDescent="0.3">
      <c r="A44" s="242"/>
      <c r="B44" s="266" t="s">
        <v>127</v>
      </c>
      <c r="C44" s="267"/>
      <c r="D44" s="267"/>
      <c r="E44" s="267"/>
    </row>
    <row r="45" spans="1:7" ht="14.25" customHeight="1" thickBot="1" x14ac:dyDescent="0.3">
      <c r="A45" s="268"/>
      <c r="B45" s="269"/>
      <c r="D45" s="270"/>
      <c r="F45" s="271"/>
      <c r="G45" s="271"/>
    </row>
    <row r="46" spans="1:7" ht="15" customHeight="1" x14ac:dyDescent="0.3">
      <c r="B46" s="279" t="s">
        <v>92</v>
      </c>
      <c r="C46" s="279"/>
      <c r="E46" s="272" t="s">
        <v>93</v>
      </c>
      <c r="F46" s="273"/>
      <c r="G46" s="272" t="s">
        <v>94</v>
      </c>
    </row>
    <row r="47" spans="1:7" ht="15" customHeight="1" x14ac:dyDescent="0.3">
      <c r="A47" s="274" t="s">
        <v>95</v>
      </c>
      <c r="B47" s="275"/>
      <c r="C47" s="275"/>
      <c r="E47" s="275"/>
      <c r="G47" s="275"/>
    </row>
    <row r="48" spans="1:7" ht="15" customHeight="1" x14ac:dyDescent="0.3">
      <c r="A48" s="274" t="s">
        <v>96</v>
      </c>
      <c r="B48" s="276"/>
      <c r="C48" s="276"/>
      <c r="E48" s="276"/>
      <c r="G48" s="277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46:C46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2" workbookViewId="0">
      <selection activeCell="A11" sqref="A11:F55"/>
    </sheetView>
  </sheetViews>
  <sheetFormatPr defaultRowHeight="13.5" x14ac:dyDescent="0.2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25"/>
    <row r="11" spans="1:7" ht="13.5" customHeight="1" x14ac:dyDescent="0.25">
      <c r="A11" s="283" t="s">
        <v>0</v>
      </c>
      <c r="B11" s="284"/>
      <c r="C11" s="284"/>
      <c r="D11" s="284"/>
      <c r="E11" s="284"/>
      <c r="F11" s="285"/>
      <c r="G11" s="43"/>
    </row>
    <row r="12" spans="1:7" ht="16.5" customHeight="1" x14ac:dyDescent="0.3">
      <c r="A12" s="282" t="s">
        <v>97</v>
      </c>
      <c r="B12" s="282"/>
      <c r="C12" s="282"/>
      <c r="D12" s="282"/>
      <c r="E12" s="282"/>
      <c r="F12" s="282"/>
      <c r="G12" s="42"/>
    </row>
    <row r="14" spans="1:7" ht="16.5" customHeight="1" x14ac:dyDescent="0.3">
      <c r="A14" s="287" t="s">
        <v>2</v>
      </c>
      <c r="B14" s="287"/>
      <c r="C14" s="12" t="s">
        <v>3</v>
      </c>
    </row>
    <row r="15" spans="1:7" ht="16.5" customHeight="1" x14ac:dyDescent="0.3">
      <c r="A15" s="287" t="s">
        <v>4</v>
      </c>
      <c r="B15" s="287"/>
      <c r="C15" s="12" t="s">
        <v>5</v>
      </c>
    </row>
    <row r="16" spans="1:7" ht="16.5" customHeight="1" x14ac:dyDescent="0.3">
      <c r="A16" s="287" t="s">
        <v>6</v>
      </c>
      <c r="B16" s="287"/>
      <c r="C16" s="12" t="s">
        <v>7</v>
      </c>
    </row>
    <row r="17" spans="1:5" ht="16.5" customHeight="1" x14ac:dyDescent="0.3">
      <c r="A17" s="287" t="s">
        <v>8</v>
      </c>
      <c r="B17" s="287"/>
      <c r="C17" s="12" t="s">
        <v>9</v>
      </c>
    </row>
    <row r="18" spans="1:5" ht="16.5" customHeight="1" x14ac:dyDescent="0.3">
      <c r="A18" s="287" t="s">
        <v>10</v>
      </c>
      <c r="B18" s="287"/>
      <c r="C18" s="49" t="s">
        <v>11</v>
      </c>
    </row>
    <row r="19" spans="1:5" ht="16.5" customHeight="1" x14ac:dyDescent="0.3">
      <c r="A19" s="287" t="s">
        <v>12</v>
      </c>
      <c r="B19" s="287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282" t="s">
        <v>13</v>
      </c>
      <c r="B21" s="282"/>
      <c r="C21" s="11" t="s">
        <v>98</v>
      </c>
      <c r="D21" s="18"/>
    </row>
    <row r="22" spans="1:5" ht="15.75" customHeight="1" x14ac:dyDescent="0.3">
      <c r="A22" s="286"/>
      <c r="B22" s="286"/>
      <c r="C22" s="9"/>
      <c r="D22" s="286"/>
      <c r="E22" s="286"/>
    </row>
    <row r="23" spans="1:5" ht="33.75" customHeight="1" x14ac:dyDescent="0.3">
      <c r="C23" s="38" t="s">
        <v>99</v>
      </c>
      <c r="D23" s="37" t="s">
        <v>100</v>
      </c>
      <c r="E23" s="4"/>
    </row>
    <row r="24" spans="1:5" ht="15.75" customHeight="1" x14ac:dyDescent="0.25">
      <c r="C24" s="47">
        <v>135.51</v>
      </c>
      <c r="D24" s="39">
        <f t="shared" ref="D24:D43" si="0">(C24-$C$46)/$C$46</f>
        <v>7.3557561858600918E-3</v>
      </c>
      <c r="E24" s="5"/>
    </row>
    <row r="25" spans="1:5" ht="15.75" customHeight="1" x14ac:dyDescent="0.25">
      <c r="C25" s="47">
        <v>135.56</v>
      </c>
      <c r="D25" s="40">
        <f t="shared" si="0"/>
        <v>7.72744674603502E-3</v>
      </c>
      <c r="E25" s="5"/>
    </row>
    <row r="26" spans="1:5" ht="15.75" customHeight="1" x14ac:dyDescent="0.25">
      <c r="C26" s="47">
        <v>131.68</v>
      </c>
      <c r="D26" s="40">
        <f t="shared" si="0"/>
        <v>-2.1115740723532783E-2</v>
      </c>
      <c r="E26" s="5"/>
    </row>
    <row r="27" spans="1:5" ht="15.75" customHeight="1" x14ac:dyDescent="0.25">
      <c r="C27" s="47">
        <v>137.02000000000001</v>
      </c>
      <c r="D27" s="40">
        <f t="shared" si="0"/>
        <v>1.8580811103140502E-2</v>
      </c>
      <c r="E27" s="5"/>
    </row>
    <row r="28" spans="1:5" ht="15.75" customHeight="1" x14ac:dyDescent="0.25">
      <c r="C28" s="47">
        <v>128.94999999999999</v>
      </c>
      <c r="D28" s="40">
        <f t="shared" si="0"/>
        <v>-4.1410045309079359E-2</v>
      </c>
      <c r="E28" s="5"/>
    </row>
    <row r="29" spans="1:5" ht="15.75" customHeight="1" x14ac:dyDescent="0.25">
      <c r="C29" s="47">
        <v>134.69</v>
      </c>
      <c r="D29" s="40">
        <f t="shared" si="0"/>
        <v>1.2600309989927135E-3</v>
      </c>
      <c r="E29" s="5"/>
    </row>
    <row r="30" spans="1:5" ht="15.75" customHeight="1" x14ac:dyDescent="0.25">
      <c r="C30" s="47">
        <v>141.47</v>
      </c>
      <c r="D30" s="40">
        <f t="shared" si="0"/>
        <v>5.1661270958701468E-2</v>
      </c>
      <c r="E30" s="5"/>
    </row>
    <row r="31" spans="1:5" ht="15.75" customHeight="1" x14ac:dyDescent="0.25">
      <c r="C31" s="47">
        <v>133.46</v>
      </c>
      <c r="D31" s="40">
        <f t="shared" si="0"/>
        <v>-7.8835567813083547E-3</v>
      </c>
      <c r="E31" s="5"/>
    </row>
    <row r="32" spans="1:5" ht="15.75" customHeight="1" x14ac:dyDescent="0.25">
      <c r="C32" s="47">
        <v>137.44</v>
      </c>
      <c r="D32" s="40">
        <f t="shared" si="0"/>
        <v>2.1703011808609091E-2</v>
      </c>
      <c r="E32" s="5"/>
    </row>
    <row r="33" spans="1:7" ht="15.75" customHeight="1" x14ac:dyDescent="0.25">
      <c r="C33" s="47">
        <v>136.35</v>
      </c>
      <c r="D33" s="40">
        <f t="shared" si="0"/>
        <v>1.3600157596797485E-2</v>
      </c>
      <c r="E33" s="5"/>
    </row>
    <row r="34" spans="1:7" ht="15.75" customHeight="1" x14ac:dyDescent="0.25">
      <c r="C34" s="47">
        <v>135.79</v>
      </c>
      <c r="D34" s="40">
        <f t="shared" si="0"/>
        <v>9.4372233228392222E-3</v>
      </c>
      <c r="E34" s="5"/>
    </row>
    <row r="35" spans="1:7" ht="15.75" customHeight="1" x14ac:dyDescent="0.25">
      <c r="C35" s="47">
        <v>141.27000000000001</v>
      </c>
      <c r="D35" s="40">
        <f t="shared" si="0"/>
        <v>5.0174508718002178E-2</v>
      </c>
      <c r="E35" s="5"/>
    </row>
    <row r="36" spans="1:7" ht="15.75" customHeight="1" x14ac:dyDescent="0.25">
      <c r="C36" s="47">
        <v>132.78</v>
      </c>
      <c r="D36" s="40">
        <f t="shared" si="0"/>
        <v>-1.2938548399686273E-2</v>
      </c>
      <c r="E36" s="5"/>
    </row>
    <row r="37" spans="1:7" ht="15.75" customHeight="1" x14ac:dyDescent="0.25">
      <c r="C37" s="47">
        <v>134.38999999999999</v>
      </c>
      <c r="D37" s="40">
        <f t="shared" si="0"/>
        <v>-9.7011236205643049E-4</v>
      </c>
      <c r="E37" s="5"/>
    </row>
    <row r="38" spans="1:7" ht="15.75" customHeight="1" x14ac:dyDescent="0.25">
      <c r="C38" s="47">
        <v>127.8</v>
      </c>
      <c r="D38" s="40">
        <f t="shared" si="0"/>
        <v>-4.9958928193100688E-2</v>
      </c>
      <c r="E38" s="5"/>
    </row>
    <row r="39" spans="1:7" ht="15.75" customHeight="1" x14ac:dyDescent="0.25">
      <c r="C39" s="47">
        <v>133.82</v>
      </c>
      <c r="D39" s="40">
        <f t="shared" si="0"/>
        <v>-5.2073847480495926E-3</v>
      </c>
      <c r="E39" s="5"/>
    </row>
    <row r="40" spans="1:7" ht="15.75" customHeight="1" x14ac:dyDescent="0.25">
      <c r="C40" s="47">
        <v>135</v>
      </c>
      <c r="D40" s="40">
        <f t="shared" si="0"/>
        <v>3.5645124720767585E-3</v>
      </c>
      <c r="E40" s="5"/>
    </row>
    <row r="41" spans="1:7" ht="15.75" customHeight="1" x14ac:dyDescent="0.25">
      <c r="C41" s="47">
        <v>130.99</v>
      </c>
      <c r="D41" s="40">
        <f t="shared" si="0"/>
        <v>-2.6245070453945602E-2</v>
      </c>
      <c r="E41" s="5"/>
    </row>
    <row r="42" spans="1:7" ht="15.75" customHeight="1" x14ac:dyDescent="0.25">
      <c r="C42" s="47">
        <v>134.69999999999999</v>
      </c>
      <c r="D42" s="40">
        <f t="shared" si="0"/>
        <v>1.3343691110276146E-3</v>
      </c>
      <c r="E42" s="5"/>
    </row>
    <row r="43" spans="1:7" ht="16.5" customHeight="1" x14ac:dyDescent="0.25">
      <c r="C43" s="48">
        <v>131.74</v>
      </c>
      <c r="D43" s="41">
        <f t="shared" si="0"/>
        <v>-2.0669712051322953E-2</v>
      </c>
      <c r="E43" s="5"/>
    </row>
    <row r="44" spans="1:7" ht="16.5" customHeight="1" x14ac:dyDescent="0.25">
      <c r="C44" s="6"/>
      <c r="D44" s="5"/>
      <c r="E44" s="7"/>
    </row>
    <row r="45" spans="1:7" ht="16.5" customHeight="1" x14ac:dyDescent="0.25">
      <c r="B45" s="34" t="s">
        <v>101</v>
      </c>
      <c r="C45" s="35">
        <f>SUM(C24:C44)</f>
        <v>2690.41</v>
      </c>
      <c r="D45" s="30"/>
      <c r="E45" s="6"/>
    </row>
    <row r="46" spans="1:7" ht="17.25" customHeight="1" x14ac:dyDescent="0.25">
      <c r="B46" s="34" t="s">
        <v>102</v>
      </c>
      <c r="C46" s="36">
        <f>AVERAGE(C24:C44)</f>
        <v>134.5205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102</v>
      </c>
      <c r="C48" s="37" t="s">
        <v>103</v>
      </c>
      <c r="D48" s="32"/>
      <c r="G48" s="10"/>
    </row>
    <row r="49" spans="1:6" ht="17.25" customHeight="1" x14ac:dyDescent="0.3">
      <c r="B49" s="280">
        <f>C46</f>
        <v>134.5205</v>
      </c>
      <c r="C49" s="45">
        <f>-IF(C46&lt;=80,10%,IF(C46&lt;250,7.5%,5%))</f>
        <v>-7.4999999999999997E-2</v>
      </c>
      <c r="D49" s="33">
        <f>IF(C46&lt;=80,C46*0.9,IF(C46&lt;250,C46*0.925,C46*0.95))</f>
        <v>124.43146250000001</v>
      </c>
    </row>
    <row r="50" spans="1:6" ht="17.25" customHeight="1" x14ac:dyDescent="0.3">
      <c r="B50" s="281"/>
      <c r="C50" s="46">
        <f>IF(C46&lt;=80, 10%, IF(C46&lt;250, 7.5%, 5%))</f>
        <v>7.4999999999999997E-2</v>
      </c>
      <c r="D50" s="33">
        <f>IF(C46&lt;=80, C46*1.1, IF(C46&lt;250, C46*1.075, C46*1.05))</f>
        <v>144.60953749999999</v>
      </c>
    </row>
    <row r="51" spans="1:6" ht="16.5" customHeight="1" x14ac:dyDescent="0.25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92</v>
      </c>
      <c r="C52" s="19"/>
      <c r="D52" s="20" t="s">
        <v>93</v>
      </c>
      <c r="E52" s="21"/>
      <c r="F52" s="20" t="s">
        <v>94</v>
      </c>
    </row>
    <row r="53" spans="1:6" ht="34.5" customHeight="1" x14ac:dyDescent="0.3">
      <c r="A53" s="22" t="s">
        <v>95</v>
      </c>
      <c r="B53" s="23"/>
      <c r="C53" s="24"/>
      <c r="D53" s="23"/>
      <c r="E53" s="13"/>
      <c r="F53" s="25"/>
    </row>
    <row r="54" spans="1:6" ht="34.5" customHeight="1" x14ac:dyDescent="0.3">
      <c r="A54" s="22" t="s">
        <v>96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15" zoomScale="60" zoomScaleNormal="40" workbookViewId="0">
      <selection activeCell="J1" sqref="A1:XFD127"/>
    </sheetView>
  </sheetViews>
  <sheetFormatPr defaultColWidth="9.140625" defaultRowHeight="16.5" x14ac:dyDescent="0.3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3">
      <c r="A1" s="316" t="s">
        <v>104</v>
      </c>
      <c r="B1" s="316"/>
      <c r="C1" s="316"/>
      <c r="D1" s="316"/>
      <c r="E1" s="316"/>
      <c r="F1" s="316"/>
      <c r="G1" s="316"/>
      <c r="H1" s="316"/>
      <c r="I1" s="316"/>
    </row>
    <row r="2" spans="1:9" ht="18.75" customHeight="1" x14ac:dyDescent="0.3">
      <c r="A2" s="316"/>
      <c r="B2" s="316"/>
      <c r="C2" s="316"/>
      <c r="D2" s="316"/>
      <c r="E2" s="316"/>
      <c r="F2" s="316"/>
      <c r="G2" s="316"/>
      <c r="H2" s="316"/>
      <c r="I2" s="316"/>
    </row>
    <row r="3" spans="1:9" ht="18.75" customHeight="1" x14ac:dyDescent="0.3">
      <c r="A3" s="316"/>
      <c r="B3" s="316"/>
      <c r="C3" s="316"/>
      <c r="D3" s="316"/>
      <c r="E3" s="316"/>
      <c r="F3" s="316"/>
      <c r="G3" s="316"/>
      <c r="H3" s="316"/>
      <c r="I3" s="316"/>
    </row>
    <row r="4" spans="1:9" ht="18.75" customHeight="1" x14ac:dyDescent="0.3">
      <c r="A4" s="316"/>
      <c r="B4" s="316"/>
      <c r="C4" s="316"/>
      <c r="D4" s="316"/>
      <c r="E4" s="316"/>
      <c r="F4" s="316"/>
      <c r="G4" s="316"/>
      <c r="H4" s="316"/>
      <c r="I4" s="316"/>
    </row>
    <row r="5" spans="1:9" ht="18.75" customHeight="1" x14ac:dyDescent="0.3">
      <c r="A5" s="316"/>
      <c r="B5" s="316"/>
      <c r="C5" s="316"/>
      <c r="D5" s="316"/>
      <c r="E5" s="316"/>
      <c r="F5" s="316"/>
      <c r="G5" s="316"/>
      <c r="H5" s="316"/>
      <c r="I5" s="316"/>
    </row>
    <row r="6" spans="1:9" ht="18.75" customHeight="1" x14ac:dyDescent="0.3">
      <c r="A6" s="316"/>
      <c r="B6" s="316"/>
      <c r="C6" s="316"/>
      <c r="D6" s="316"/>
      <c r="E6" s="316"/>
      <c r="F6" s="316"/>
      <c r="G6" s="316"/>
      <c r="H6" s="316"/>
      <c r="I6" s="316"/>
    </row>
    <row r="7" spans="1:9" ht="18.75" customHeight="1" x14ac:dyDescent="0.3">
      <c r="A7" s="316"/>
      <c r="B7" s="316"/>
      <c r="C7" s="316"/>
      <c r="D7" s="316"/>
      <c r="E7" s="316"/>
      <c r="F7" s="316"/>
      <c r="G7" s="316"/>
      <c r="H7" s="316"/>
      <c r="I7" s="316"/>
    </row>
    <row r="8" spans="1:9" x14ac:dyDescent="0.3">
      <c r="A8" s="317" t="s">
        <v>105</v>
      </c>
      <c r="B8" s="317"/>
      <c r="C8" s="317"/>
      <c r="D8" s="317"/>
      <c r="E8" s="317"/>
      <c r="F8" s="317"/>
      <c r="G8" s="317"/>
      <c r="H8" s="317"/>
      <c r="I8" s="317"/>
    </row>
    <row r="9" spans="1:9" x14ac:dyDescent="0.3">
      <c r="A9" s="317"/>
      <c r="B9" s="317"/>
      <c r="C9" s="317"/>
      <c r="D9" s="317"/>
      <c r="E9" s="317"/>
      <c r="F9" s="317"/>
      <c r="G9" s="317"/>
      <c r="H9" s="317"/>
      <c r="I9" s="317"/>
    </row>
    <row r="10" spans="1:9" x14ac:dyDescent="0.3">
      <c r="A10" s="317"/>
      <c r="B10" s="317"/>
      <c r="C10" s="317"/>
      <c r="D10" s="317"/>
      <c r="E10" s="317"/>
      <c r="F10" s="317"/>
      <c r="G10" s="317"/>
      <c r="H10" s="317"/>
      <c r="I10" s="317"/>
    </row>
    <row r="11" spans="1:9" x14ac:dyDescent="0.3">
      <c r="A11" s="317"/>
      <c r="B11" s="317"/>
      <c r="C11" s="317"/>
      <c r="D11" s="317"/>
      <c r="E11" s="317"/>
      <c r="F11" s="317"/>
      <c r="G11" s="317"/>
      <c r="H11" s="317"/>
      <c r="I11" s="317"/>
    </row>
    <row r="12" spans="1:9" x14ac:dyDescent="0.3">
      <c r="A12" s="317"/>
      <c r="B12" s="317"/>
      <c r="C12" s="317"/>
      <c r="D12" s="317"/>
      <c r="E12" s="317"/>
      <c r="F12" s="317"/>
      <c r="G12" s="317"/>
      <c r="H12" s="317"/>
      <c r="I12" s="317"/>
    </row>
    <row r="13" spans="1:9" x14ac:dyDescent="0.3">
      <c r="A13" s="317"/>
      <c r="B13" s="317"/>
      <c r="C13" s="317"/>
      <c r="D13" s="317"/>
      <c r="E13" s="317"/>
      <c r="F13" s="317"/>
      <c r="G13" s="317"/>
      <c r="H13" s="317"/>
      <c r="I13" s="317"/>
    </row>
    <row r="14" spans="1:9" x14ac:dyDescent="0.3">
      <c r="A14" s="317"/>
      <c r="B14" s="317"/>
      <c r="C14" s="317"/>
      <c r="D14" s="317"/>
      <c r="E14" s="317"/>
      <c r="F14" s="317"/>
      <c r="G14" s="317"/>
      <c r="H14" s="317"/>
      <c r="I14" s="317"/>
    </row>
    <row r="15" spans="1:9" ht="19.5" customHeight="1" x14ac:dyDescent="0.3">
      <c r="A15" s="50"/>
    </row>
    <row r="16" spans="1:9" ht="19.5" customHeight="1" x14ac:dyDescent="0.3">
      <c r="A16" s="289" t="s">
        <v>0</v>
      </c>
      <c r="B16" s="290"/>
      <c r="C16" s="290"/>
      <c r="D16" s="290"/>
      <c r="E16" s="290"/>
      <c r="F16" s="290"/>
      <c r="G16" s="290"/>
      <c r="H16" s="291"/>
    </row>
    <row r="17" spans="1:14" ht="20.25" customHeight="1" x14ac:dyDescent="0.3">
      <c r="A17" s="292" t="s">
        <v>1</v>
      </c>
      <c r="B17" s="292"/>
      <c r="C17" s="292"/>
      <c r="D17" s="292"/>
      <c r="E17" s="292"/>
      <c r="F17" s="292"/>
      <c r="G17" s="292"/>
      <c r="H17" s="292"/>
    </row>
    <row r="18" spans="1:14" ht="26.25" customHeight="1" x14ac:dyDescent="0.4">
      <c r="A18" s="52" t="s">
        <v>2</v>
      </c>
      <c r="B18" s="288" t="s">
        <v>3</v>
      </c>
      <c r="C18" s="288"/>
      <c r="D18" s="218"/>
      <c r="E18" s="53"/>
      <c r="F18" s="54"/>
      <c r="G18" s="54"/>
      <c r="H18" s="54"/>
    </row>
    <row r="19" spans="1:14" ht="26.25" customHeight="1" x14ac:dyDescent="0.4">
      <c r="A19" s="52" t="s">
        <v>4</v>
      </c>
      <c r="B19" s="55" t="s">
        <v>5</v>
      </c>
      <c r="C19" s="220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6</v>
      </c>
      <c r="B20" s="293" t="s">
        <v>7</v>
      </c>
      <c r="C20" s="293"/>
      <c r="D20" s="54"/>
      <c r="E20" s="54"/>
      <c r="F20" s="54"/>
      <c r="G20" s="54"/>
      <c r="H20" s="54"/>
    </row>
    <row r="21" spans="1:14" ht="26.25" customHeight="1" x14ac:dyDescent="0.4">
      <c r="A21" s="52" t="s">
        <v>8</v>
      </c>
      <c r="B21" s="293" t="s">
        <v>9</v>
      </c>
      <c r="C21" s="293"/>
      <c r="D21" s="293"/>
      <c r="E21" s="293"/>
      <c r="F21" s="293"/>
      <c r="G21" s="293"/>
      <c r="H21" s="293"/>
      <c r="I21" s="56"/>
    </row>
    <row r="22" spans="1:14" ht="26.25" customHeight="1" x14ac:dyDescent="0.4">
      <c r="A22" s="52" t="s">
        <v>10</v>
      </c>
      <c r="B22" s="57" t="s">
        <v>11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12</v>
      </c>
      <c r="B23" s="57" t="s">
        <v>108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13</v>
      </c>
      <c r="B25" s="58"/>
    </row>
    <row r="26" spans="1:14" ht="26.25" customHeight="1" x14ac:dyDescent="0.4">
      <c r="A26" s="60" t="s">
        <v>14</v>
      </c>
      <c r="B26" s="288" t="str">
        <f>B20</f>
        <v xml:space="preserve">AMLODIPINE BESYLATE </v>
      </c>
      <c r="C26" s="288"/>
    </row>
    <row r="27" spans="1:14" ht="26.25" customHeight="1" x14ac:dyDescent="0.4">
      <c r="A27" s="61" t="s">
        <v>15</v>
      </c>
      <c r="B27" s="294" t="s">
        <v>109</v>
      </c>
      <c r="C27" s="294"/>
    </row>
    <row r="28" spans="1:14" ht="27" customHeight="1" x14ac:dyDescent="0.4">
      <c r="A28" s="61" t="s">
        <v>16</v>
      </c>
      <c r="B28" s="62">
        <v>98.375</v>
      </c>
    </row>
    <row r="29" spans="1:14" s="3" customFormat="1" ht="27" customHeight="1" x14ac:dyDescent="0.4">
      <c r="A29" s="61" t="s">
        <v>17</v>
      </c>
      <c r="B29" s="63">
        <v>0</v>
      </c>
      <c r="C29" s="295" t="s">
        <v>18</v>
      </c>
      <c r="D29" s="296"/>
      <c r="E29" s="296"/>
      <c r="F29" s="296"/>
      <c r="G29" s="297"/>
      <c r="I29" s="64"/>
      <c r="J29" s="64"/>
      <c r="K29" s="64"/>
      <c r="L29" s="64"/>
    </row>
    <row r="30" spans="1:14" s="3" customFormat="1" ht="19.5" customHeight="1" x14ac:dyDescent="0.4">
      <c r="A30" s="61" t="s">
        <v>19</v>
      </c>
      <c r="B30" s="65">
        <f>B28-B29</f>
        <v>98.375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20</v>
      </c>
      <c r="B31" s="68">
        <v>408.88</v>
      </c>
      <c r="C31" s="298" t="s">
        <v>21</v>
      </c>
      <c r="D31" s="299"/>
      <c r="E31" s="299"/>
      <c r="F31" s="299"/>
      <c r="G31" s="299"/>
      <c r="H31" s="300"/>
      <c r="I31" s="64"/>
      <c r="J31" s="64"/>
      <c r="K31" s="64"/>
      <c r="L31" s="64"/>
    </row>
    <row r="32" spans="1:14" s="3" customFormat="1" ht="27" customHeight="1" x14ac:dyDescent="0.4">
      <c r="A32" s="61" t="s">
        <v>22</v>
      </c>
      <c r="B32" s="68">
        <v>567.05999999999995</v>
      </c>
      <c r="C32" s="298" t="s">
        <v>23</v>
      </c>
      <c r="D32" s="299"/>
      <c r="E32" s="299"/>
      <c r="F32" s="299"/>
      <c r="G32" s="299"/>
      <c r="H32" s="300"/>
      <c r="I32" s="64"/>
      <c r="J32" s="64"/>
      <c r="K32" s="64"/>
      <c r="L32" s="69"/>
      <c r="M32" s="69"/>
      <c r="N32" s="70"/>
    </row>
    <row r="33" spans="1:14" s="3" customFormat="1" ht="17.25" customHeight="1" x14ac:dyDescent="0.4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26.25" x14ac:dyDescent="0.4">
      <c r="A34" s="61" t="s">
        <v>24</v>
      </c>
      <c r="B34" s="73">
        <f>B31/B32</f>
        <v>0.72105244594928231</v>
      </c>
      <c r="C34" s="51" t="s">
        <v>25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4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26</v>
      </c>
      <c r="B36" s="75">
        <v>100</v>
      </c>
      <c r="C36" s="51"/>
      <c r="D36" s="301" t="s">
        <v>27</v>
      </c>
      <c r="E36" s="302"/>
      <c r="F36" s="301" t="s">
        <v>28</v>
      </c>
      <c r="G36" s="303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29</v>
      </c>
      <c r="B37" s="77">
        <v>5</v>
      </c>
      <c r="C37" s="78" t="s">
        <v>30</v>
      </c>
      <c r="D37" s="79" t="s">
        <v>31</v>
      </c>
      <c r="E37" s="80" t="s">
        <v>32</v>
      </c>
      <c r="F37" s="79" t="s">
        <v>31</v>
      </c>
      <c r="G37" s="81" t="s">
        <v>32</v>
      </c>
      <c r="I37" s="82" t="s">
        <v>33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34</v>
      </c>
      <c r="B38" s="77">
        <v>50</v>
      </c>
      <c r="C38" s="83">
        <v>1</v>
      </c>
      <c r="D38" s="84">
        <v>30295160</v>
      </c>
      <c r="E38" s="85">
        <f>IF(ISBLANK(D38),"-",$D$48/$D$45*D38)</f>
        <v>44628235.172611631</v>
      </c>
      <c r="F38" s="84">
        <v>32686907</v>
      </c>
      <c r="G38" s="86">
        <f>IF(ISBLANK(F38),"-",$D$48/$F$45*F38)</f>
        <v>45177485.570685811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35</v>
      </c>
      <c r="B39" s="77">
        <v>1</v>
      </c>
      <c r="C39" s="88">
        <v>2</v>
      </c>
      <c r="D39" s="89">
        <v>30296702</v>
      </c>
      <c r="E39" s="90">
        <f>IF(ISBLANK(D39),"-",$D$48/$D$45*D39)</f>
        <v>44630506.714951605</v>
      </c>
      <c r="F39" s="89">
        <v>32649206</v>
      </c>
      <c r="G39" s="91">
        <f>IF(ISBLANK(F39),"-",$D$48/$F$45*F39)</f>
        <v>45125377.967372335</v>
      </c>
      <c r="I39" s="305">
        <f>ABS((F43/D43*D42)-F42)/D42</f>
        <v>1.2968153779182885E-2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36</v>
      </c>
      <c r="B40" s="77">
        <v>1</v>
      </c>
      <c r="C40" s="88">
        <v>3</v>
      </c>
      <c r="D40" s="89">
        <v>30230742</v>
      </c>
      <c r="E40" s="90">
        <f>IF(ISBLANK(D40),"-",$D$48/$D$45*D40)</f>
        <v>44533340.091900744</v>
      </c>
      <c r="F40" s="89">
        <v>32643210</v>
      </c>
      <c r="G40" s="91">
        <f>IF(ISBLANK(F40),"-",$D$48/$F$45*F40)</f>
        <v>45117090.728586428</v>
      </c>
      <c r="I40" s="305"/>
      <c r="L40" s="69"/>
      <c r="M40" s="69"/>
      <c r="N40" s="92"/>
    </row>
    <row r="41" spans="1:14" ht="27" customHeight="1" x14ac:dyDescent="0.4">
      <c r="A41" s="76" t="s">
        <v>37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38</v>
      </c>
      <c r="B42" s="77">
        <v>1</v>
      </c>
      <c r="C42" s="98" t="s">
        <v>39</v>
      </c>
      <c r="D42" s="99">
        <f>AVERAGE(D38:D41)</f>
        <v>30274201.333333332</v>
      </c>
      <c r="E42" s="100">
        <f>AVERAGE(E38:E41)</f>
        <v>44597360.659821324</v>
      </c>
      <c r="F42" s="99">
        <f>AVERAGE(F38:F41)</f>
        <v>32659774.333333332</v>
      </c>
      <c r="G42" s="101">
        <f>AVERAGE(G38:G41)</f>
        <v>45139984.755548187</v>
      </c>
      <c r="H42" s="102"/>
    </row>
    <row r="43" spans="1:14" ht="26.25" customHeight="1" x14ac:dyDescent="0.4">
      <c r="A43" s="76" t="s">
        <v>40</v>
      </c>
      <c r="B43" s="77">
        <v>1</v>
      </c>
      <c r="C43" s="103" t="s">
        <v>41</v>
      </c>
      <c r="D43" s="104">
        <v>19.14</v>
      </c>
      <c r="E43" s="92"/>
      <c r="F43" s="104">
        <v>20.399999999999999</v>
      </c>
      <c r="H43" s="102"/>
    </row>
    <row r="44" spans="1:14" ht="26.25" customHeight="1" x14ac:dyDescent="0.4">
      <c r="A44" s="76" t="s">
        <v>42</v>
      </c>
      <c r="B44" s="77">
        <v>1</v>
      </c>
      <c r="C44" s="105" t="s">
        <v>43</v>
      </c>
      <c r="D44" s="106">
        <f>D43*$B$34</f>
        <v>13.800943815469264</v>
      </c>
      <c r="E44" s="107"/>
      <c r="F44" s="106">
        <f>F43*$B$34</f>
        <v>14.709469897365357</v>
      </c>
      <c r="H44" s="102"/>
    </row>
    <row r="45" spans="1:14" ht="19.5" customHeight="1" x14ac:dyDescent="0.3">
      <c r="A45" s="76" t="s">
        <v>44</v>
      </c>
      <c r="B45" s="108">
        <f>(B44/B43)*(B42/B41)*(B40/B39)*(B38/B37)*B36</f>
        <v>1000</v>
      </c>
      <c r="C45" s="105" t="s">
        <v>45</v>
      </c>
      <c r="D45" s="109">
        <f>D44*$B$30/100</f>
        <v>13.576678478467889</v>
      </c>
      <c r="E45" s="110"/>
      <c r="F45" s="109">
        <f>F44*$B$30/100</f>
        <v>14.470441011533172</v>
      </c>
      <c r="H45" s="102"/>
    </row>
    <row r="46" spans="1:14" ht="19.5" customHeight="1" x14ac:dyDescent="0.3">
      <c r="A46" s="306" t="s">
        <v>46</v>
      </c>
      <c r="B46" s="307"/>
      <c r="C46" s="105" t="s">
        <v>47</v>
      </c>
      <c r="D46" s="111">
        <f>D45/$B$45</f>
        <v>1.3576678478467889E-2</v>
      </c>
      <c r="E46" s="112"/>
      <c r="F46" s="113">
        <f>F45/$B$45</f>
        <v>1.4470441011533173E-2</v>
      </c>
      <c r="H46" s="102"/>
    </row>
    <row r="47" spans="1:14" ht="27" customHeight="1" x14ac:dyDescent="0.4">
      <c r="A47" s="308"/>
      <c r="B47" s="309"/>
      <c r="C47" s="114" t="s">
        <v>48</v>
      </c>
      <c r="D47" s="115">
        <v>0.02</v>
      </c>
      <c r="E47" s="116"/>
      <c r="F47" s="112"/>
      <c r="H47" s="102"/>
    </row>
    <row r="48" spans="1:14" ht="18.75" x14ac:dyDescent="0.3">
      <c r="C48" s="117" t="s">
        <v>49</v>
      </c>
      <c r="D48" s="109">
        <f>D47*$B$45</f>
        <v>20</v>
      </c>
      <c r="F48" s="118"/>
      <c r="H48" s="102"/>
    </row>
    <row r="49" spans="1:12" ht="19.5" customHeight="1" x14ac:dyDescent="0.3">
      <c r="C49" s="119" t="s">
        <v>50</v>
      </c>
      <c r="D49" s="120">
        <f>D48/B34</f>
        <v>27.737233418117782</v>
      </c>
      <c r="F49" s="118"/>
      <c r="H49" s="102"/>
    </row>
    <row r="50" spans="1:12" ht="18.75" x14ac:dyDescent="0.3">
      <c r="C50" s="74" t="s">
        <v>51</v>
      </c>
      <c r="D50" s="121">
        <f>AVERAGE(E38:E41,G38:G41)</f>
        <v>44868672.707684755</v>
      </c>
      <c r="F50" s="122"/>
      <c r="H50" s="102"/>
    </row>
    <row r="51" spans="1:12" ht="18.75" x14ac:dyDescent="0.3">
      <c r="C51" s="76" t="s">
        <v>52</v>
      </c>
      <c r="D51" s="123">
        <f>STDEV(E38:E41,G38:G41)/D50</f>
        <v>6.6858503865477774E-3</v>
      </c>
      <c r="F51" s="122"/>
      <c r="H51" s="102"/>
    </row>
    <row r="52" spans="1:12" ht="19.5" customHeight="1" x14ac:dyDescent="0.3">
      <c r="C52" s="124" t="s">
        <v>53</v>
      </c>
      <c r="D52" s="125">
        <f>COUNT(E38:E41,G38:G41)</f>
        <v>6</v>
      </c>
      <c r="F52" s="122"/>
    </row>
    <row r="54" spans="1:12" ht="18.75" x14ac:dyDescent="0.3">
      <c r="A54" s="126" t="s">
        <v>13</v>
      </c>
      <c r="B54" s="127" t="s">
        <v>54</v>
      </c>
    </row>
    <row r="55" spans="1:12" ht="18.75" x14ac:dyDescent="0.3">
      <c r="A55" s="51" t="s">
        <v>55</v>
      </c>
      <c r="B55" s="128" t="str">
        <f>B21</f>
        <v>Amlodipine besylate 5mg Eq. to Amlodipine</v>
      </c>
    </row>
    <row r="56" spans="1:12" ht="26.25" customHeight="1" x14ac:dyDescent="0.4">
      <c r="A56" s="129" t="s">
        <v>106</v>
      </c>
      <c r="B56" s="130">
        <v>5</v>
      </c>
      <c r="C56" s="51" t="str">
        <f>B20</f>
        <v xml:space="preserve">AMLODIPINE BESYLATE </v>
      </c>
      <c r="H56" s="131"/>
    </row>
    <row r="57" spans="1:12" ht="18.75" x14ac:dyDescent="0.3">
      <c r="A57" s="128" t="s">
        <v>107</v>
      </c>
      <c r="B57" s="219">
        <f>Uniformity!C46</f>
        <v>134.5205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56</v>
      </c>
      <c r="B59" s="75">
        <v>100</v>
      </c>
      <c r="C59" s="51"/>
      <c r="D59" s="132" t="s">
        <v>57</v>
      </c>
      <c r="E59" s="133" t="s">
        <v>30</v>
      </c>
      <c r="F59" s="133" t="s">
        <v>31</v>
      </c>
      <c r="G59" s="133" t="s">
        <v>58</v>
      </c>
      <c r="H59" s="78" t="s">
        <v>59</v>
      </c>
      <c r="L59" s="64"/>
    </row>
    <row r="60" spans="1:12" s="3" customFormat="1" ht="26.25" customHeight="1" x14ac:dyDescent="0.4">
      <c r="A60" s="76" t="s">
        <v>60</v>
      </c>
      <c r="B60" s="77">
        <v>5</v>
      </c>
      <c r="C60" s="310" t="s">
        <v>61</v>
      </c>
      <c r="D60" s="313">
        <v>268.91000000000003</v>
      </c>
      <c r="E60" s="134">
        <v>1</v>
      </c>
      <c r="F60" s="135">
        <v>39673274</v>
      </c>
      <c r="G60" s="221">
        <f>IF(ISBLANK(F60),"-",(F60/$D$50*$D$47*$B$68)*($B$57/$D$60))</f>
        <v>4.4231975800611005</v>
      </c>
      <c r="H60" s="136"/>
      <c r="L60" s="64"/>
    </row>
    <row r="61" spans="1:12" s="3" customFormat="1" ht="26.25" customHeight="1" x14ac:dyDescent="0.4">
      <c r="A61" s="76" t="s">
        <v>62</v>
      </c>
      <c r="B61" s="77">
        <v>25</v>
      </c>
      <c r="C61" s="311"/>
      <c r="D61" s="314"/>
      <c r="E61" s="137">
        <v>2</v>
      </c>
      <c r="F61" s="89">
        <v>39666435</v>
      </c>
      <c r="G61" s="222">
        <f>IF(ISBLANK(F61),"-",(F61/$D$50*$D$47*$B$68)*($B$57/$D$60))</f>
        <v>4.422435095768777</v>
      </c>
      <c r="H61" s="138"/>
      <c r="L61" s="64"/>
    </row>
    <row r="62" spans="1:12" s="3" customFormat="1" ht="26.25" customHeight="1" x14ac:dyDescent="0.4">
      <c r="A62" s="76" t="s">
        <v>63</v>
      </c>
      <c r="B62" s="77">
        <v>1</v>
      </c>
      <c r="C62" s="311"/>
      <c r="D62" s="314"/>
      <c r="E62" s="137">
        <v>3</v>
      </c>
      <c r="F62" s="139">
        <v>39692168</v>
      </c>
      <c r="G62" s="222">
        <f>IF(ISBLANK(F62),"-",(F62/$D$50*$D$47*$B$68)*($B$57/$D$60))</f>
        <v>4.4253040836755408</v>
      </c>
      <c r="H62" s="138"/>
      <c r="L62" s="64"/>
    </row>
    <row r="63" spans="1:12" ht="27" customHeight="1" x14ac:dyDescent="0.4">
      <c r="A63" s="76" t="s">
        <v>64</v>
      </c>
      <c r="B63" s="77">
        <v>1</v>
      </c>
      <c r="C63" s="312"/>
      <c r="D63" s="315"/>
      <c r="E63" s="140">
        <v>4</v>
      </c>
      <c r="F63" s="141"/>
      <c r="G63" s="222" t="str">
        <f>IF(ISBLANK(F63),"-",(F63/$D$50*$D$47*$B$68)*($B$57/$D$60))</f>
        <v>-</v>
      </c>
      <c r="H63" s="138" t="str">
        <f t="shared" ref="H63:H71" si="0">IF(ISBLANK(F63),"-",G63/$B$56)</f>
        <v>-</v>
      </c>
    </row>
    <row r="64" spans="1:12" ht="26.25" customHeight="1" x14ac:dyDescent="0.4">
      <c r="A64" s="76" t="s">
        <v>65</v>
      </c>
      <c r="B64" s="77">
        <v>1</v>
      </c>
      <c r="C64" s="310" t="s">
        <v>66</v>
      </c>
      <c r="D64" s="313">
        <v>269.05</v>
      </c>
      <c r="E64" s="134">
        <v>1</v>
      </c>
      <c r="F64" s="135">
        <v>41714166</v>
      </c>
      <c r="G64" s="223">
        <f>IF(ISBLANK(F64),"-",(F64/$D$50*$D$47*$B$68)*($B$57/$D$64))</f>
        <v>4.6483178686695128</v>
      </c>
      <c r="H64" s="142">
        <f t="shared" si="0"/>
        <v>0.92966357373390252</v>
      </c>
    </row>
    <row r="65" spans="1:8" ht="26.25" customHeight="1" x14ac:dyDescent="0.4">
      <c r="A65" s="76" t="s">
        <v>67</v>
      </c>
      <c r="B65" s="77">
        <v>1</v>
      </c>
      <c r="C65" s="311"/>
      <c r="D65" s="314"/>
      <c r="E65" s="137">
        <v>2</v>
      </c>
      <c r="F65" s="89">
        <v>41710686</v>
      </c>
      <c r="G65" s="224">
        <f>IF(ISBLANK(F65),"-",(F65/$D$50*$D$47*$B$68)*($B$57/$D$64))</f>
        <v>4.6479300832303165</v>
      </c>
      <c r="H65" s="143">
        <f t="shared" si="0"/>
        <v>0.92958601664606333</v>
      </c>
    </row>
    <row r="66" spans="1:8" ht="26.25" customHeight="1" x14ac:dyDescent="0.4">
      <c r="A66" s="76" t="s">
        <v>68</v>
      </c>
      <c r="B66" s="77">
        <v>1</v>
      </c>
      <c r="C66" s="311"/>
      <c r="D66" s="314"/>
      <c r="E66" s="137">
        <v>3</v>
      </c>
      <c r="F66" s="89">
        <v>41751893</v>
      </c>
      <c r="G66" s="224">
        <f>IF(ISBLANK(F66),"-",(F66/$D$50*$D$47*$B$68)*($B$57/$D$64))</f>
        <v>4.6525218862742586</v>
      </c>
      <c r="H66" s="143">
        <f t="shared" si="0"/>
        <v>0.93050437725485169</v>
      </c>
    </row>
    <row r="67" spans="1:8" ht="27" customHeight="1" x14ac:dyDescent="0.4">
      <c r="A67" s="76" t="s">
        <v>69</v>
      </c>
      <c r="B67" s="77">
        <v>1</v>
      </c>
      <c r="C67" s="312"/>
      <c r="D67" s="315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70</v>
      </c>
      <c r="B68" s="145">
        <f>(B67/B66)*(B65/B64)*(B63/B62)*(B61/B60)*B59</f>
        <v>500</v>
      </c>
      <c r="C68" s="310" t="s">
        <v>71</v>
      </c>
      <c r="D68" s="313">
        <v>268.01</v>
      </c>
      <c r="E68" s="134">
        <v>1</v>
      </c>
      <c r="F68" s="135">
        <v>40510245</v>
      </c>
      <c r="G68" s="223">
        <f>IF(ISBLANK(F68),"-",(F68/$D$50*$D$47*$B$68)*($B$57/$D$68))</f>
        <v>4.5316788137729915</v>
      </c>
      <c r="H68" s="138">
        <f t="shared" si="0"/>
        <v>0.90633576275459826</v>
      </c>
    </row>
    <row r="69" spans="1:8" ht="27" customHeight="1" x14ac:dyDescent="0.4">
      <c r="A69" s="124" t="s">
        <v>72</v>
      </c>
      <c r="B69" s="146">
        <f>(D47*B68)/B56*B57</f>
        <v>269.041</v>
      </c>
      <c r="C69" s="311"/>
      <c r="D69" s="314"/>
      <c r="E69" s="137">
        <v>2</v>
      </c>
      <c r="F69" s="89">
        <v>40472498</v>
      </c>
      <c r="G69" s="224">
        <f>IF(ISBLANK(F69),"-",(F69/$D$50*$D$47*$B$68)*($B$57/$D$68))</f>
        <v>4.5274562453786631</v>
      </c>
      <c r="H69" s="138">
        <f t="shared" si="0"/>
        <v>0.90549124907573264</v>
      </c>
    </row>
    <row r="70" spans="1:8" ht="26.25" customHeight="1" x14ac:dyDescent="0.4">
      <c r="A70" s="323" t="s">
        <v>46</v>
      </c>
      <c r="B70" s="324"/>
      <c r="C70" s="311"/>
      <c r="D70" s="314"/>
      <c r="E70" s="137">
        <v>3</v>
      </c>
      <c r="F70" s="89">
        <v>40481614</v>
      </c>
      <c r="G70" s="224">
        <f>IF(ISBLANK(F70),"-",(F70/$D$50*$D$47*$B$68)*($B$57/$D$68))</f>
        <v>4.5284760067764616</v>
      </c>
      <c r="H70" s="138">
        <f t="shared" si="0"/>
        <v>0.90569520135529236</v>
      </c>
    </row>
    <row r="71" spans="1:8" ht="27" customHeight="1" x14ac:dyDescent="0.4">
      <c r="A71" s="325"/>
      <c r="B71" s="326"/>
      <c r="C71" s="322"/>
      <c r="D71" s="315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49"/>
      <c r="G72" s="150" t="s">
        <v>39</v>
      </c>
      <c r="H72" s="151">
        <f>AVERAGE(H60:H71)</f>
        <v>0.91787936347007359</v>
      </c>
    </row>
    <row r="73" spans="1:8" ht="26.25" customHeight="1" x14ac:dyDescent="0.4">
      <c r="C73" s="148"/>
      <c r="D73" s="148"/>
      <c r="E73" s="148"/>
      <c r="F73" s="149"/>
      <c r="G73" s="152" t="s">
        <v>52</v>
      </c>
      <c r="H73" s="226">
        <f>STDEV(H60:H71)/H72</f>
        <v>1.4375016289281811E-2</v>
      </c>
    </row>
    <row r="74" spans="1:8" ht="27" customHeight="1" x14ac:dyDescent="0.4">
      <c r="A74" s="148"/>
      <c r="B74" s="148"/>
      <c r="C74" s="149"/>
      <c r="D74" s="149"/>
      <c r="E74" s="153"/>
      <c r="F74" s="149"/>
      <c r="G74" s="154" t="s">
        <v>53</v>
      </c>
      <c r="H74" s="155">
        <f>COUNT(H60:H71)</f>
        <v>6</v>
      </c>
    </row>
    <row r="76" spans="1:8" ht="26.25" customHeight="1" x14ac:dyDescent="0.4">
      <c r="A76" s="60" t="s">
        <v>73</v>
      </c>
      <c r="B76" s="156" t="s">
        <v>74</v>
      </c>
      <c r="C76" s="318" t="str">
        <f>B20</f>
        <v xml:space="preserve">AMLODIPINE BESYLATE </v>
      </c>
      <c r="D76" s="318"/>
      <c r="E76" s="157" t="s">
        <v>75</v>
      </c>
      <c r="F76" s="157"/>
      <c r="G76" s="158">
        <f>H72</f>
        <v>0.91787936347007359</v>
      </c>
      <c r="H76" s="159"/>
    </row>
    <row r="77" spans="1:8" ht="18.75" x14ac:dyDescent="0.3">
      <c r="A77" s="59" t="s">
        <v>76</v>
      </c>
      <c r="B77" s="59" t="s">
        <v>77</v>
      </c>
    </row>
    <row r="78" spans="1:8" ht="18.75" x14ac:dyDescent="0.3">
      <c r="A78" s="59"/>
      <c r="B78" s="59"/>
    </row>
    <row r="79" spans="1:8" ht="26.25" customHeight="1" x14ac:dyDescent="0.4">
      <c r="A79" s="60" t="s">
        <v>14</v>
      </c>
      <c r="B79" s="304" t="str">
        <f>B26</f>
        <v xml:space="preserve">AMLODIPINE BESYLATE </v>
      </c>
      <c r="C79" s="304"/>
    </row>
    <row r="80" spans="1:8" ht="26.25" customHeight="1" x14ac:dyDescent="0.4">
      <c r="A80" s="61" t="s">
        <v>15</v>
      </c>
      <c r="B80" s="304" t="str">
        <f>B27</f>
        <v>A 31-1</v>
      </c>
      <c r="C80" s="304"/>
    </row>
    <row r="81" spans="1:12" ht="27" customHeight="1" x14ac:dyDescent="0.4">
      <c r="A81" s="61" t="s">
        <v>16</v>
      </c>
      <c r="B81" s="160">
        <f>B28</f>
        <v>98.375</v>
      </c>
    </row>
    <row r="82" spans="1:12" s="3" customFormat="1" ht="27" customHeight="1" x14ac:dyDescent="0.4">
      <c r="A82" s="61" t="s">
        <v>17</v>
      </c>
      <c r="B82" s="63">
        <v>0</v>
      </c>
      <c r="C82" s="295" t="s">
        <v>18</v>
      </c>
      <c r="D82" s="296"/>
      <c r="E82" s="296"/>
      <c r="F82" s="296"/>
      <c r="G82" s="297"/>
      <c r="I82" s="64"/>
      <c r="J82" s="64"/>
      <c r="K82" s="64"/>
      <c r="L82" s="64"/>
    </row>
    <row r="83" spans="1:12" s="3" customFormat="1" ht="19.5" customHeight="1" x14ac:dyDescent="0.4">
      <c r="A83" s="61" t="s">
        <v>19</v>
      </c>
      <c r="B83" s="65">
        <f>B81-B82</f>
        <v>98.375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20</v>
      </c>
      <c r="B84" s="68">
        <f>B31</f>
        <v>408.88</v>
      </c>
      <c r="C84" s="298" t="s">
        <v>78</v>
      </c>
      <c r="D84" s="299"/>
      <c r="E84" s="299"/>
      <c r="F84" s="299"/>
      <c r="G84" s="299"/>
      <c r="H84" s="300"/>
      <c r="I84" s="64"/>
      <c r="J84" s="64"/>
      <c r="K84" s="64"/>
      <c r="L84" s="64"/>
    </row>
    <row r="85" spans="1:12" s="3" customFormat="1" ht="27" customHeight="1" x14ac:dyDescent="0.4">
      <c r="A85" s="61" t="s">
        <v>22</v>
      </c>
      <c r="B85" s="68">
        <f>B32</f>
        <v>567.05999999999995</v>
      </c>
      <c r="C85" s="298" t="s">
        <v>79</v>
      </c>
      <c r="D85" s="299"/>
      <c r="E85" s="299"/>
      <c r="F85" s="299"/>
      <c r="G85" s="299"/>
      <c r="H85" s="300"/>
      <c r="I85" s="64"/>
      <c r="J85" s="64"/>
      <c r="K85" s="64"/>
      <c r="L85" s="64"/>
    </row>
    <row r="86" spans="1:12" s="3" customFormat="1" ht="26.25" x14ac:dyDescent="0.4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26.25" x14ac:dyDescent="0.4">
      <c r="A87" s="61" t="s">
        <v>24</v>
      </c>
      <c r="B87" s="73">
        <f>B84/B85</f>
        <v>0.72105244594928231</v>
      </c>
      <c r="C87" s="51" t="s">
        <v>25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26</v>
      </c>
      <c r="B89" s="75">
        <v>100</v>
      </c>
      <c r="D89" s="161" t="s">
        <v>27</v>
      </c>
      <c r="E89" s="162"/>
      <c r="F89" s="301" t="s">
        <v>28</v>
      </c>
      <c r="G89" s="303"/>
    </row>
    <row r="90" spans="1:12" ht="27" customHeight="1" x14ac:dyDescent="0.4">
      <c r="A90" s="76" t="s">
        <v>29</v>
      </c>
      <c r="B90" s="77">
        <v>5</v>
      </c>
      <c r="C90" s="163" t="s">
        <v>30</v>
      </c>
      <c r="D90" s="79" t="s">
        <v>31</v>
      </c>
      <c r="E90" s="80" t="s">
        <v>32</v>
      </c>
      <c r="F90" s="79" t="s">
        <v>31</v>
      </c>
      <c r="G90" s="164" t="s">
        <v>32</v>
      </c>
      <c r="I90" s="82" t="s">
        <v>33</v>
      </c>
    </row>
    <row r="91" spans="1:12" ht="26.25" customHeight="1" x14ac:dyDescent="0.4">
      <c r="A91" s="76" t="s">
        <v>34</v>
      </c>
      <c r="B91" s="77">
        <v>100</v>
      </c>
      <c r="C91" s="165">
        <v>1</v>
      </c>
      <c r="D91" s="84">
        <v>0.35399999999999998</v>
      </c>
      <c r="E91" s="85">
        <f>IF(ISBLANK(D91),"-",$D$101/$D$98*D91)</f>
        <v>0.45266098499776447</v>
      </c>
      <c r="F91" s="84">
        <v>0.33600000000000002</v>
      </c>
      <c r="G91" s="86">
        <f>IF(ISBLANK(F91),"-",$D$101/$F$98*F91)</f>
        <v>0.46303310657855723</v>
      </c>
      <c r="I91" s="87"/>
    </row>
    <row r="92" spans="1:12" ht="26.25" customHeight="1" x14ac:dyDescent="0.4">
      <c r="A92" s="76" t="s">
        <v>35</v>
      </c>
      <c r="B92" s="77">
        <v>1</v>
      </c>
      <c r="C92" s="149">
        <v>2</v>
      </c>
      <c r="D92" s="89">
        <v>0.35299999999999998</v>
      </c>
      <c r="E92" s="90">
        <f>IF(ISBLANK(D92),"-",$D$101/$D$98*D92)</f>
        <v>0.45138228165031313</v>
      </c>
      <c r="F92" s="89">
        <v>0.33</v>
      </c>
      <c r="G92" s="91">
        <f>IF(ISBLANK(F92),"-",$D$101/$F$98*F92)</f>
        <v>0.45476465824679724</v>
      </c>
      <c r="I92" s="305">
        <f>ABS((F96/D96*D95)-F95)/D95</f>
        <v>1.8080407518457731E-2</v>
      </c>
    </row>
    <row r="93" spans="1:12" ht="26.25" customHeight="1" x14ac:dyDescent="0.4">
      <c r="A93" s="76" t="s">
        <v>36</v>
      </c>
      <c r="B93" s="77">
        <v>1</v>
      </c>
      <c r="C93" s="149">
        <v>3</v>
      </c>
      <c r="D93" s="89">
        <v>0.34799999999999998</v>
      </c>
      <c r="E93" s="90">
        <f>IF(ISBLANK(D93),"-",$D$101/$D$98*D93)</f>
        <v>0.44498876491305656</v>
      </c>
      <c r="F93" s="89">
        <v>0.33200000000000002</v>
      </c>
      <c r="G93" s="91">
        <f>IF(ISBLANK(F93),"-",$D$101/$F$98*F93)</f>
        <v>0.45752080769071723</v>
      </c>
      <c r="I93" s="305"/>
    </row>
    <row r="94" spans="1:12" ht="27" customHeight="1" x14ac:dyDescent="0.4">
      <c r="A94" s="76" t="s">
        <v>37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38</v>
      </c>
      <c r="B95" s="77">
        <v>1</v>
      </c>
      <c r="C95" s="168" t="s">
        <v>39</v>
      </c>
      <c r="D95" s="233">
        <f>AVERAGE(D91:D94)</f>
        <v>0.35166666666666663</v>
      </c>
      <c r="E95" s="100">
        <f>AVERAGE(E91:E94)</f>
        <v>0.44967734385371139</v>
      </c>
      <c r="F95" s="232">
        <f>AVERAGE(F91:F94)</f>
        <v>0.33266666666666667</v>
      </c>
      <c r="G95" s="169">
        <f>AVERAGE(G91:G94)</f>
        <v>0.45843952417202388</v>
      </c>
    </row>
    <row r="96" spans="1:12" ht="26.25" customHeight="1" x14ac:dyDescent="0.4">
      <c r="A96" s="76" t="s">
        <v>40</v>
      </c>
      <c r="B96" s="62">
        <v>1</v>
      </c>
      <c r="C96" s="170" t="s">
        <v>80</v>
      </c>
      <c r="D96" s="171">
        <v>22.05</v>
      </c>
      <c r="E96" s="92"/>
      <c r="F96" s="104">
        <v>20.46</v>
      </c>
    </row>
    <row r="97" spans="1:10" ht="26.25" customHeight="1" x14ac:dyDescent="0.4">
      <c r="A97" s="76" t="s">
        <v>42</v>
      </c>
      <c r="B97" s="62">
        <v>1</v>
      </c>
      <c r="C97" s="172" t="s">
        <v>81</v>
      </c>
      <c r="D97" s="173">
        <f>D96*$B$87</f>
        <v>15.899206433181675</v>
      </c>
      <c r="E97" s="107"/>
      <c r="F97" s="106">
        <f>F96*$B$87</f>
        <v>14.752733044122317</v>
      </c>
    </row>
    <row r="98" spans="1:10" ht="19.5" customHeight="1" x14ac:dyDescent="0.3">
      <c r="A98" s="76" t="s">
        <v>44</v>
      </c>
      <c r="B98" s="174">
        <f>(B97/B96)*(B95/B94)*(B93/B92)*(B91/B90)*B89</f>
        <v>2000</v>
      </c>
      <c r="C98" s="172" t="s">
        <v>82</v>
      </c>
      <c r="D98" s="175">
        <f>D97*$B$83/100</f>
        <v>15.640844328642473</v>
      </c>
      <c r="E98" s="110"/>
      <c r="F98" s="109">
        <f>F97*$B$83/100</f>
        <v>14.513001132155329</v>
      </c>
    </row>
    <row r="99" spans="1:10" ht="19.5" customHeight="1" x14ac:dyDescent="0.3">
      <c r="A99" s="306" t="s">
        <v>46</v>
      </c>
      <c r="B99" s="320"/>
      <c r="C99" s="172" t="s">
        <v>83</v>
      </c>
      <c r="D99" s="176">
        <f>D98/$B$98</f>
        <v>7.8204221643212359E-3</v>
      </c>
      <c r="E99" s="110"/>
      <c r="F99" s="113">
        <f>F98/$B$98</f>
        <v>7.2565005660776647E-3</v>
      </c>
      <c r="G99" s="177"/>
      <c r="H99" s="102"/>
    </row>
    <row r="100" spans="1:10" ht="19.5" customHeight="1" x14ac:dyDescent="0.3">
      <c r="A100" s="308"/>
      <c r="B100" s="321"/>
      <c r="C100" s="172" t="s">
        <v>48</v>
      </c>
      <c r="D100" s="178">
        <f>$B$56/$B$116</f>
        <v>0.01</v>
      </c>
      <c r="F100" s="118"/>
      <c r="G100" s="179"/>
      <c r="H100" s="102"/>
    </row>
    <row r="101" spans="1:10" ht="18.75" x14ac:dyDescent="0.3">
      <c r="C101" s="172" t="s">
        <v>49</v>
      </c>
      <c r="D101" s="173">
        <f>D100*$B$98</f>
        <v>20</v>
      </c>
      <c r="F101" s="118"/>
      <c r="G101" s="177"/>
      <c r="H101" s="102"/>
    </row>
    <row r="102" spans="1:10" ht="19.5" customHeight="1" x14ac:dyDescent="0.3">
      <c r="C102" s="180" t="s">
        <v>50</v>
      </c>
      <c r="D102" s="181">
        <f>D101/B34</f>
        <v>27.737233418117782</v>
      </c>
      <c r="F102" s="122"/>
      <c r="G102" s="177"/>
      <c r="H102" s="102"/>
      <c r="J102" s="182"/>
    </row>
    <row r="103" spans="1:10" ht="18.75" x14ac:dyDescent="0.3">
      <c r="C103" s="183" t="s">
        <v>84</v>
      </c>
      <c r="D103" s="184">
        <f>AVERAGE(E91:E94,G91:G94)</f>
        <v>0.45405843401286766</v>
      </c>
      <c r="F103" s="122"/>
      <c r="G103" s="185"/>
      <c r="H103" s="102"/>
      <c r="J103" s="186"/>
    </row>
    <row r="104" spans="1:10" ht="18.75" x14ac:dyDescent="0.3">
      <c r="C104" s="152" t="s">
        <v>52</v>
      </c>
      <c r="D104" s="187">
        <f>STDEV(E91:E94,G91:G94)/D103</f>
        <v>1.3374873917491077E-2</v>
      </c>
      <c r="F104" s="122"/>
      <c r="G104" s="177"/>
      <c r="H104" s="102"/>
      <c r="J104" s="186"/>
    </row>
    <row r="105" spans="1:10" ht="19.5" customHeight="1" x14ac:dyDescent="0.3">
      <c r="C105" s="154" t="s">
        <v>53</v>
      </c>
      <c r="D105" s="188">
        <f>COUNT(E91:E94,G91:G94)</f>
        <v>6</v>
      </c>
      <c r="F105" s="122"/>
      <c r="G105" s="177"/>
      <c r="H105" s="102"/>
      <c r="J105" s="186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85</v>
      </c>
      <c r="B107" s="75">
        <v>500</v>
      </c>
      <c r="C107" s="189" t="s">
        <v>86</v>
      </c>
      <c r="D107" s="190" t="s">
        <v>31</v>
      </c>
      <c r="E107" s="191" t="s">
        <v>87</v>
      </c>
      <c r="F107" s="192" t="s">
        <v>88</v>
      </c>
    </row>
    <row r="108" spans="1:10" ht="26.25" customHeight="1" x14ac:dyDescent="0.4">
      <c r="A108" s="76" t="s">
        <v>89</v>
      </c>
      <c r="B108" s="77">
        <v>1</v>
      </c>
      <c r="C108" s="193">
        <v>1</v>
      </c>
      <c r="D108" s="230">
        <v>0.44</v>
      </c>
      <c r="E108" s="227">
        <f t="shared" ref="E108:E113" si="1">IF(ISBLANK(D108),"-",D108/$D$103*$D$100*$B$116)</f>
        <v>4.8451913568852545</v>
      </c>
      <c r="F108" s="194">
        <f t="shared" ref="F108:F113" si="2">IF(ISBLANK(D108), "-", E108/$B$56)</f>
        <v>0.9690382713770509</v>
      </c>
    </row>
    <row r="109" spans="1:10" ht="26.25" customHeight="1" x14ac:dyDescent="0.4">
      <c r="A109" s="76" t="s">
        <v>62</v>
      </c>
      <c r="B109" s="77">
        <v>1</v>
      </c>
      <c r="C109" s="193">
        <v>2</v>
      </c>
      <c r="D109" s="230">
        <v>0.42599999999999999</v>
      </c>
      <c r="E109" s="228">
        <f t="shared" si="1"/>
        <v>4.6910261773479967</v>
      </c>
      <c r="F109" s="195">
        <f t="shared" si="2"/>
        <v>0.93820523546959933</v>
      </c>
    </row>
    <row r="110" spans="1:10" ht="26.25" customHeight="1" x14ac:dyDescent="0.4">
      <c r="A110" s="76" t="s">
        <v>63</v>
      </c>
      <c r="B110" s="77">
        <v>1</v>
      </c>
      <c r="C110" s="193">
        <v>3</v>
      </c>
      <c r="D110" s="230">
        <v>0.42399999999999999</v>
      </c>
      <c r="E110" s="228">
        <f t="shared" si="1"/>
        <v>4.6690025802712452</v>
      </c>
      <c r="F110" s="195">
        <f t="shared" si="2"/>
        <v>0.93380051605424907</v>
      </c>
    </row>
    <row r="111" spans="1:10" ht="26.25" customHeight="1" x14ac:dyDescent="0.4">
      <c r="A111" s="76" t="s">
        <v>64</v>
      </c>
      <c r="B111" s="77">
        <v>1</v>
      </c>
      <c r="C111" s="193">
        <v>4</v>
      </c>
      <c r="D111" s="230">
        <v>0.42199999999999999</v>
      </c>
      <c r="E111" s="228">
        <f t="shared" si="1"/>
        <v>4.6469789831944937</v>
      </c>
      <c r="F111" s="195">
        <f t="shared" si="2"/>
        <v>0.92939579663889871</v>
      </c>
    </row>
    <row r="112" spans="1:10" ht="26.25" customHeight="1" x14ac:dyDescent="0.4">
      <c r="A112" s="76" t="s">
        <v>65</v>
      </c>
      <c r="B112" s="77">
        <v>1</v>
      </c>
      <c r="C112" s="193">
        <v>5</v>
      </c>
      <c r="D112" s="230">
        <v>0.39800000000000002</v>
      </c>
      <c r="E112" s="228">
        <f t="shared" si="1"/>
        <v>4.382695818273481</v>
      </c>
      <c r="F112" s="195">
        <f t="shared" si="2"/>
        <v>0.8765391636546962</v>
      </c>
    </row>
    <row r="113" spans="1:10" ht="26.25" customHeight="1" x14ac:dyDescent="0.4">
      <c r="A113" s="76" t="s">
        <v>67</v>
      </c>
      <c r="B113" s="77">
        <v>1</v>
      </c>
      <c r="C113" s="196">
        <v>6</v>
      </c>
      <c r="D113" s="231">
        <v>0.41899999999999998</v>
      </c>
      <c r="E113" s="229">
        <f t="shared" si="1"/>
        <v>4.6139435875793673</v>
      </c>
      <c r="F113" s="197">
        <f t="shared" si="2"/>
        <v>0.92278871751587344</v>
      </c>
    </row>
    <row r="114" spans="1:10" ht="26.25" customHeight="1" x14ac:dyDescent="0.4">
      <c r="A114" s="76" t="s">
        <v>68</v>
      </c>
      <c r="B114" s="77">
        <v>1</v>
      </c>
      <c r="C114" s="193"/>
      <c r="D114" s="149"/>
      <c r="E114" s="50"/>
      <c r="F114" s="198"/>
    </row>
    <row r="115" spans="1:10" ht="26.25" customHeight="1" x14ac:dyDescent="0.4">
      <c r="A115" s="76" t="s">
        <v>69</v>
      </c>
      <c r="B115" s="77">
        <v>1</v>
      </c>
      <c r="C115" s="193"/>
      <c r="D115" s="199"/>
      <c r="E115" s="200" t="s">
        <v>39</v>
      </c>
      <c r="F115" s="201">
        <f>AVERAGE(F108:F113)</f>
        <v>0.92829461678506109</v>
      </c>
    </row>
    <row r="116" spans="1:10" ht="27" customHeight="1" x14ac:dyDescent="0.4">
      <c r="A116" s="76" t="s">
        <v>70</v>
      </c>
      <c r="B116" s="108">
        <f>(B115/B114)*(B113/B112)*(B111/B110)*(B109/B108)*B107</f>
        <v>500</v>
      </c>
      <c r="C116" s="202"/>
      <c r="D116" s="203"/>
      <c r="E116" s="168" t="s">
        <v>52</v>
      </c>
      <c r="F116" s="204">
        <f>STDEV(F108:F113)/F115</f>
        <v>3.2312784037665992E-2</v>
      </c>
      <c r="I116" s="50"/>
    </row>
    <row r="117" spans="1:10" ht="27" customHeight="1" x14ac:dyDescent="0.4">
      <c r="A117" s="306" t="s">
        <v>46</v>
      </c>
      <c r="B117" s="307"/>
      <c r="C117" s="205"/>
      <c r="D117" s="206"/>
      <c r="E117" s="207" t="s">
        <v>53</v>
      </c>
      <c r="F117" s="208">
        <f>COUNT(F108:F113)</f>
        <v>6</v>
      </c>
      <c r="I117" s="50"/>
      <c r="J117" s="186"/>
    </row>
    <row r="118" spans="1:10" ht="19.5" customHeight="1" x14ac:dyDescent="0.3">
      <c r="A118" s="308"/>
      <c r="B118" s="309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17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73</v>
      </c>
      <c r="B120" s="156" t="s">
        <v>90</v>
      </c>
      <c r="C120" s="318" t="str">
        <f>B20</f>
        <v xml:space="preserve">AMLODIPINE BESYLATE </v>
      </c>
      <c r="D120" s="318"/>
      <c r="E120" s="157" t="s">
        <v>91</v>
      </c>
      <c r="F120" s="157"/>
      <c r="G120" s="158">
        <f>F115</f>
        <v>0.92829461678506109</v>
      </c>
      <c r="H120" s="50"/>
      <c r="I120" s="50"/>
    </row>
    <row r="121" spans="1:10" ht="19.5" customHeight="1" x14ac:dyDescent="0.3">
      <c r="A121" s="209"/>
      <c r="B121" s="209"/>
      <c r="C121" s="210"/>
      <c r="D121" s="210"/>
      <c r="E121" s="210"/>
      <c r="F121" s="210"/>
      <c r="G121" s="210"/>
      <c r="H121" s="210"/>
    </row>
    <row r="122" spans="1:10" ht="18.75" x14ac:dyDescent="0.3">
      <c r="B122" s="319" t="s">
        <v>92</v>
      </c>
      <c r="C122" s="319"/>
      <c r="E122" s="163" t="s">
        <v>93</v>
      </c>
      <c r="F122" s="211"/>
      <c r="G122" s="319" t="s">
        <v>94</v>
      </c>
      <c r="H122" s="319"/>
    </row>
    <row r="123" spans="1:10" ht="69.95" customHeight="1" x14ac:dyDescent="0.3">
      <c r="A123" s="212" t="s">
        <v>95</v>
      </c>
      <c r="B123" s="213"/>
      <c r="C123" s="213"/>
      <c r="E123" s="213"/>
      <c r="F123" s="50"/>
      <c r="G123" s="214"/>
      <c r="H123" s="214"/>
    </row>
    <row r="124" spans="1:10" ht="69.95" customHeight="1" x14ac:dyDescent="0.3">
      <c r="A124" s="212" t="s">
        <v>96</v>
      </c>
      <c r="B124" s="215"/>
      <c r="C124" s="215"/>
      <c r="E124" s="215"/>
      <c r="F124" s="50"/>
      <c r="G124" s="216"/>
      <c r="H124" s="216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3">
      <c r="A250" s="2">
        <v>5</v>
      </c>
    </row>
  </sheetData>
  <sheetProtection password="D261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3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Amlodipine_Besilate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cp:lastPrinted>2015-06-23T09:32:18Z</cp:lastPrinted>
  <dcterms:created xsi:type="dcterms:W3CDTF">2005-07-05T10:19:27Z</dcterms:created>
  <dcterms:modified xsi:type="dcterms:W3CDTF">2015-06-23T09:32:54Z</dcterms:modified>
  <cp:category/>
</cp:coreProperties>
</file>