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908" activeTab="1"/>
  </bookViews>
  <sheets>
    <sheet name="SST" sheetId="2" r:id="rId1"/>
    <sheet name="temp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D49" i="1"/>
  <c r="D48" i="1"/>
  <c r="B72" i="1"/>
  <c r="F42" i="1"/>
  <c r="D42" i="1"/>
  <c r="D47" i="1"/>
  <c r="B68" i="1"/>
  <c r="B32" i="2"/>
  <c r="B31" i="2"/>
  <c r="B30" i="2"/>
  <c r="B21" i="2"/>
  <c r="B53" i="2" l="1"/>
  <c r="E51" i="2"/>
  <c r="D51" i="2"/>
  <c r="C51" i="2"/>
  <c r="B51" i="2"/>
  <c r="B52" i="2" s="1"/>
  <c r="E30" i="2"/>
  <c r="D30" i="2"/>
  <c r="C30" i="2"/>
  <c r="C75" i="1" l="1"/>
  <c r="H70" i="1"/>
  <c r="G70" i="1"/>
  <c r="B67" i="1"/>
  <c r="H66" i="1"/>
  <c r="G66" i="1"/>
  <c r="G65" i="1"/>
  <c r="H65" i="1" s="1"/>
  <c r="G64" i="1"/>
  <c r="H64" i="1" s="1"/>
  <c r="G63" i="1"/>
  <c r="H63" i="1" s="1"/>
  <c r="H62" i="1"/>
  <c r="G62" i="1"/>
  <c r="E56" i="1"/>
  <c r="B55" i="1"/>
  <c r="B45" i="1"/>
  <c r="G41" i="1"/>
  <c r="E41" i="1"/>
  <c r="B34" i="1"/>
  <c r="D44" i="1" s="1"/>
  <c r="B30" i="1"/>
  <c r="F44" i="1" l="1"/>
  <c r="F45" i="1" s="1"/>
  <c r="F46" i="1" s="1"/>
  <c r="D45" i="1"/>
  <c r="D46" i="1" s="1"/>
  <c r="G38" i="1" l="1"/>
  <c r="G42" i="1" s="1"/>
  <c r="E39" i="1"/>
  <c r="G39" i="1"/>
  <c r="E38" i="1"/>
  <c r="G40" i="1"/>
  <c r="E40" i="1"/>
  <c r="D50" i="1" l="1"/>
  <c r="G68" i="1" s="1"/>
  <c r="H68" i="1" s="1"/>
  <c r="D52" i="1"/>
  <c r="E42" i="1"/>
  <c r="G59" i="1" l="1"/>
  <c r="H59" i="1" s="1"/>
  <c r="G67" i="1"/>
  <c r="H67" i="1" s="1"/>
  <c r="G60" i="1"/>
  <c r="H60" i="1" s="1"/>
  <c r="D51" i="1"/>
  <c r="G61" i="1"/>
  <c r="H61" i="1" s="1"/>
  <c r="G69" i="1"/>
  <c r="H69" i="1" s="1"/>
  <c r="H72" i="1" l="1"/>
  <c r="H73" i="1"/>
  <c r="F75" i="1" l="1"/>
</calcChain>
</file>

<file path=xl/sharedStrings.xml><?xml version="1.0" encoding="utf-8"?>
<sst xmlns="http://schemas.openxmlformats.org/spreadsheetml/2006/main" count="136" uniqueCount="101">
  <si>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</si>
  <si>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</si>
  <si>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</si>
  <si>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</si>
  <si>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</si>
  <si>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</si>
  <si>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</si>
  <si>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</si>
  <si>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</si>
  <si>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</si>
  <si>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</si>
  <si>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</si>
  <si>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</si>
  <si>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</si>
  <si>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</si>
  <si>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</si>
  <si>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</si>
  <si>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</si>
  <si>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</si>
  <si>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</si>
  <si>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</si>
  <si>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</si>
  <si>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</si>
  <si>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</si>
  <si>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</si>
  <si>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</si>
  <si>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</si>
  <si>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</si>
  <si>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</si>
  <si>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</si>
  <si>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</si>
  <si>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</si>
  <si>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</si>
  <si>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</si>
  <si>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</si>
  <si>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</si>
  <si>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</si>
  <si>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</si>
  <si>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</si>
  <si>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</si>
  <si>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</si>
  <si>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Weight as free base (mg):</t>
  </si>
  <si>
    <t>Desired Weight as salt (mg):</t>
  </si>
  <si>
    <t>Average Desired Response:</t>
  </si>
  <si>
    <t>RSD:</t>
  </si>
  <si>
    <t>n:</t>
  </si>
  <si>
    <t>Analysis Data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</si>
  <si>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</si>
  <si>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</si>
  <si>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</si>
  <si>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</si>
  <si>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</si>
  <si>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</si>
  <si>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</si>
  <si>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</si>
  <si>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</si>
  <si>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</si>
  <si>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</si>
  <si>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</si>
  <si>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</si>
  <si>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</si>
  <si>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</si>
  <si>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</si>
  <si>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</si>
  <si>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</si>
  <si>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</si>
  <si>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</si>
  <si>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</si>
  <si>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</si>
  <si>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</si>
  <si>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</si>
  <si>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>Name</t>
  </si>
  <si>
    <t>Date</t>
  </si>
  <si>
    <t>Signature</t>
  </si>
  <si>
    <t>Analysed by:</t>
  </si>
  <si>
    <t>Reviewed By: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</si>
  <si>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</si>
  <si>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</si>
  <si>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</si>
  <si>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</si>
  <si>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</si>
  <si>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</si>
  <si>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</si>
  <si>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</si>
  <si>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</si>
  <si>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</si>
  <si>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</si>
  <si>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</si>
  <si>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</si>
  <si>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</si>
  <si>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</si>
  <si>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</si>
  <si>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</si>
  <si>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TERBINAFINE HYDROCHLORIDE</t>
  </si>
  <si>
    <t>TERBISIL</t>
  </si>
  <si>
    <t>NDQD201503144</t>
  </si>
  <si>
    <t xml:space="preserve">Terbinafine Hydrochloride </t>
  </si>
  <si>
    <t>Terbinafine Hydrochloride cream 1%w/w Benzyl Alcohol BP 1%W/W</t>
  </si>
  <si>
    <t>T8-4</t>
  </si>
  <si>
    <t>TERBISIL CREAM</t>
  </si>
  <si>
    <t>Desired Concentration (mg/mL):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</si>
</sst>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\-mmm\-yy"/>
    <numFmt numFmtId="165" formatCode="0.0000\ &quot;mg&quot;"/>
    <numFmt numFmtId="166" formatCode="0.000"/>
    <numFmt numFmtId="167" formatCode="0.00\ &quot;g&quot;"/>
    <numFmt numFmtId="168" formatCode="0.00\ &quot;mg&quot;"/>
    <numFmt numFmtId="169" formatCode="0.00000"/>
    <numFmt numFmtId="170" formatCode="0.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i/>
      <sz val="14"/>
      <name val="Arial"/>
      <family val="2"/>
    </font>
    <font>
      <i/>
      <sz val="14"/>
      <name val="Book Antiqua"/>
      <family val="1"/>
    </font>
    <font>
      <sz val="14"/>
      <name val="Arial"/>
      <family val="2"/>
    </font>
    <font>
      <vertAlign val="superscript"/>
      <sz val="14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3" fillId="0" borderId="0"/>
    <xf numFmtId="9" fontId="2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1" applyFont="1" applyProtection="1"/>
    <xf numFmtId="0" fontId="5" fillId="0" borderId="0" xfId="1" applyFont="1" applyProtection="1"/>
    <xf numFmtId="0" fontId="6" fillId="0" borderId="0" xfId="1" applyFont="1" applyProtection="1"/>
    <xf numFmtId="0" fontId="8" fillId="2" borderId="0" xfId="1" applyFont="1" applyFill="1" applyAlignment="1" applyProtection="1">
      <alignment horizontal="left"/>
      <protection locked="0"/>
    </xf>
    <xf numFmtId="164" fontId="8" fillId="2" borderId="0" xfId="1" applyNumberFormat="1" applyFont="1" applyFill="1" applyAlignment="1" applyProtection="1">
      <alignment horizontal="left"/>
      <protection locked="0"/>
    </xf>
    <xf numFmtId="164" fontId="2" fillId="0" borderId="0" xfId="1" applyNumberFormat="1" applyFont="1" applyAlignment="1" applyProtection="1">
      <alignment horizontal="left"/>
    </xf>
    <xf numFmtId="0" fontId="5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7" fillId="2" borderId="0" xfId="1" applyFont="1" applyFill="1" applyBorder="1" applyAlignment="1" applyProtection="1">
      <alignment horizontal="center"/>
      <protection locked="0"/>
    </xf>
    <xf numFmtId="0" fontId="8" fillId="2" borderId="0" xfId="1" applyFont="1" applyFill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</xf>
    <xf numFmtId="0" fontId="9" fillId="0" borderId="0" xfId="1" applyFont="1" applyFill="1"/>
    <xf numFmtId="0" fontId="10" fillId="0" borderId="0" xfId="1" applyFont="1" applyFill="1"/>
    <xf numFmtId="2" fontId="7" fillId="2" borderId="0" xfId="1" applyNumberFormat="1" applyFont="1" applyFill="1" applyAlignment="1" applyProtection="1">
      <alignment horizontal="center"/>
      <protection locked="0"/>
    </xf>
    <xf numFmtId="2" fontId="6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5" fontId="6" fillId="0" borderId="0" xfId="1" applyNumberFormat="1" applyFont="1" applyAlignment="1" applyProtection="1">
      <alignment horizontal="center"/>
    </xf>
    <xf numFmtId="0" fontId="11" fillId="0" borderId="0" xfId="0" applyFont="1" applyProtection="1"/>
    <xf numFmtId="0" fontId="2" fillId="0" borderId="5" xfId="1" applyFont="1" applyBorder="1" applyAlignment="1" applyProtection="1">
      <alignment horizontal="right"/>
    </xf>
    <xf numFmtId="0" fontId="7" fillId="2" borderId="6" xfId="1" applyFont="1" applyFill="1" applyBorder="1" applyAlignment="1" applyProtection="1">
      <alignment horizontal="center"/>
      <protection locked="0"/>
    </xf>
    <xf numFmtId="0" fontId="6" fillId="0" borderId="7" xfId="1" applyFont="1" applyBorder="1" applyAlignment="1" applyProtection="1"/>
    <xf numFmtId="0" fontId="6" fillId="0" borderId="9" xfId="1" applyFont="1" applyBorder="1" applyAlignment="1" applyProtection="1"/>
    <xf numFmtId="0" fontId="2" fillId="0" borderId="10" xfId="1" applyFont="1" applyBorder="1" applyAlignment="1" applyProtection="1">
      <alignment horizontal="right"/>
    </xf>
    <xf numFmtId="0" fontId="7" fillId="2" borderId="11" xfId="1" applyFont="1" applyFill="1" applyBorder="1" applyAlignment="1" applyProtection="1">
      <alignment horizontal="center"/>
      <protection locked="0"/>
    </xf>
    <xf numFmtId="0" fontId="6" fillId="0" borderId="6" xfId="1" applyFont="1" applyBorder="1" applyAlignment="1" applyProtection="1">
      <alignment horizontal="center"/>
    </xf>
    <xf numFmtId="0" fontId="6" fillId="0" borderId="12" xfId="1" applyFont="1" applyBorder="1" applyAlignment="1" applyProtection="1">
      <alignment horizontal="center"/>
    </xf>
    <xf numFmtId="0" fontId="6" fillId="0" borderId="13" xfId="1" applyFont="1" applyBorder="1" applyAlignment="1" applyProtection="1">
      <alignment horizontal="center"/>
    </xf>
    <xf numFmtId="0" fontId="6" fillId="0" borderId="14" xfId="1" applyFont="1" applyBorder="1" applyAlignment="1" applyProtection="1">
      <alignment horizontal="center"/>
    </xf>
    <xf numFmtId="0" fontId="2" fillId="0" borderId="15" xfId="1" applyFont="1" applyBorder="1" applyAlignment="1" applyProtection="1">
      <alignment horizontal="center"/>
    </xf>
    <xf numFmtId="0" fontId="7" fillId="2" borderId="16" xfId="1" applyFont="1" applyFill="1" applyBorder="1" applyAlignment="1" applyProtection="1">
      <alignment horizontal="center"/>
      <protection locked="0"/>
    </xf>
    <xf numFmtId="166" fontId="2" fillId="0" borderId="13" xfId="1" applyNumberFormat="1" applyFont="1" applyBorder="1" applyAlignment="1" applyProtection="1">
      <alignment horizontal="center"/>
    </xf>
    <xf numFmtId="166" fontId="2" fillId="0" borderId="1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</xf>
    <xf numFmtId="0" fontId="7" fillId="2" borderId="10" xfId="1" applyFont="1" applyFill="1" applyBorder="1" applyAlignment="1" applyProtection="1">
      <alignment horizontal="center"/>
      <protection locked="0"/>
    </xf>
    <xf numFmtId="166" fontId="2" fillId="0" borderId="17" xfId="1" applyNumberFormat="1" applyFont="1" applyBorder="1" applyAlignment="1" applyProtection="1">
      <alignment horizontal="center"/>
    </xf>
    <xf numFmtId="166" fontId="2" fillId="0" borderId="18" xfId="1" applyNumberFormat="1" applyFont="1" applyBorder="1" applyAlignment="1" applyProtection="1">
      <alignment horizontal="center"/>
    </xf>
    <xf numFmtId="0" fontId="2" fillId="0" borderId="19" xfId="1" applyFont="1" applyBorder="1" applyAlignment="1" applyProtection="1">
      <alignment horizontal="center"/>
    </xf>
    <xf numFmtId="0" fontId="7" fillId="2" borderId="20" xfId="1" applyFont="1" applyFill="1" applyBorder="1" applyAlignment="1" applyProtection="1">
      <alignment horizontal="center"/>
      <protection locked="0"/>
    </xf>
    <xf numFmtId="166" fontId="2" fillId="0" borderId="21" xfId="1" applyNumberFormat="1" applyFont="1" applyBorder="1" applyAlignment="1" applyProtection="1">
      <alignment horizontal="center"/>
    </xf>
    <xf numFmtId="166" fontId="2" fillId="0" borderId="22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right"/>
    </xf>
    <xf numFmtId="1" fontId="6" fillId="3" borderId="23" xfId="1" applyNumberFormat="1" applyFont="1" applyFill="1" applyBorder="1" applyAlignment="1" applyProtection="1">
      <alignment horizontal="center"/>
    </xf>
    <xf numFmtId="166" fontId="6" fillId="3" borderId="24" xfId="1" applyNumberFormat="1" applyFont="1" applyFill="1" applyBorder="1" applyAlignment="1" applyProtection="1">
      <alignment horizontal="center"/>
    </xf>
    <xf numFmtId="166" fontId="6" fillId="3" borderId="25" xfId="1" applyNumberFormat="1" applyFont="1" applyFill="1" applyBorder="1" applyAlignment="1" applyProtection="1">
      <alignment horizontal="center"/>
    </xf>
    <xf numFmtId="0" fontId="2" fillId="0" borderId="26" xfId="1" applyFont="1" applyBorder="1" applyAlignment="1" applyProtection="1">
      <alignment horizontal="right"/>
    </xf>
    <xf numFmtId="0" fontId="7" fillId="2" borderId="26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/>
    </xf>
    <xf numFmtId="0" fontId="2" fillId="0" borderId="27" xfId="1" applyFont="1" applyBorder="1" applyAlignment="1" applyProtection="1">
      <alignment horizontal="right"/>
    </xf>
    <xf numFmtId="2" fontId="2" fillId="3" borderId="27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4" borderId="27" xfId="1" applyNumberFormat="1" applyFont="1" applyFill="1" applyBorder="1" applyAlignment="1" applyProtection="1">
      <alignment horizontal="center"/>
    </xf>
    <xf numFmtId="0" fontId="7" fillId="2" borderId="27" xfId="1" applyFont="1" applyFill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right"/>
    </xf>
    <xf numFmtId="2" fontId="2" fillId="4" borderId="31" xfId="1" applyNumberFormat="1" applyFont="1" applyFill="1" applyBorder="1" applyAlignment="1" applyProtection="1">
      <alignment horizontal="center"/>
    </xf>
    <xf numFmtId="2" fontId="6" fillId="3" borderId="28" xfId="1" applyNumberFormat="1" applyFont="1" applyFill="1" applyBorder="1" applyAlignment="1" applyProtection="1">
      <alignment horizontal="center"/>
    </xf>
    <xf numFmtId="0" fontId="2" fillId="0" borderId="32" xfId="1" applyFont="1" applyBorder="1" applyAlignment="1" applyProtection="1">
      <alignment horizontal="right"/>
    </xf>
    <xf numFmtId="166" fontId="6" fillId="4" borderId="32" xfId="1" applyNumberFormat="1" applyFont="1" applyFill="1" applyBorder="1" applyAlignment="1" applyProtection="1">
      <alignment horizontal="center"/>
    </xf>
    <xf numFmtId="166" fontId="6" fillId="0" borderId="0" xfId="1" applyNumberFormat="1" applyFont="1" applyFill="1" applyBorder="1" applyAlignment="1" applyProtection="1">
      <alignment horizontal="center"/>
    </xf>
    <xf numFmtId="10" fontId="2" fillId="3" borderId="27" xfId="1" applyNumberFormat="1" applyFont="1" applyFill="1" applyBorder="1" applyAlignment="1" applyProtection="1">
      <alignment horizontal="center"/>
    </xf>
    <xf numFmtId="10" fontId="2" fillId="0" borderId="0" xfId="1" applyNumberFormat="1" applyFont="1" applyFill="1" applyBorder="1" applyAlignment="1" applyProtection="1">
      <alignment horizontal="center"/>
    </xf>
    <xf numFmtId="0" fontId="2" fillId="0" borderId="28" xfId="1" applyFont="1" applyBorder="1" applyAlignment="1" applyProtection="1">
      <alignment horizontal="right"/>
    </xf>
    <xf numFmtId="0" fontId="2" fillId="4" borderId="28" xfId="1" applyFont="1" applyFill="1" applyBorder="1" applyAlignment="1" applyProtection="1">
      <alignment horizontal="center"/>
    </xf>
    <xf numFmtId="0" fontId="6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7" fontId="7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8" fontId="7" fillId="2" borderId="0" xfId="1" applyNumberFormat="1" applyFont="1" applyFill="1" applyAlignment="1" applyProtection="1">
      <alignment horizontal="center"/>
      <protection locked="0"/>
    </xf>
    <xf numFmtId="2" fontId="6" fillId="0" borderId="33" xfId="1" applyNumberFormat="1" applyFont="1" applyBorder="1" applyAlignment="1" applyProtection="1">
      <alignment horizontal="center"/>
    </xf>
    <xf numFmtId="0" fontId="6" fillId="0" borderId="33" xfId="1" applyFont="1" applyBorder="1" applyAlignment="1" applyProtection="1">
      <alignment horizontal="center"/>
    </xf>
    <xf numFmtId="0" fontId="2" fillId="0" borderId="33" xfId="1" applyFont="1" applyBorder="1" applyAlignment="1" applyProtection="1">
      <alignment horizontal="center"/>
    </xf>
    <xf numFmtId="0" fontId="8" fillId="2" borderId="5" xfId="1" applyFont="1" applyFill="1" applyBorder="1" applyAlignment="1" applyProtection="1">
      <alignment horizontal="center"/>
      <protection locked="0"/>
    </xf>
    <xf numFmtId="2" fontId="2" fillId="0" borderId="33" xfId="1" applyNumberFormat="1" applyFont="1" applyBorder="1" applyAlignment="1" applyProtection="1">
      <alignment horizontal="center"/>
    </xf>
    <xf numFmtId="10" fontId="2" fillId="0" borderId="6" xfId="1" applyNumberFormat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/>
    </xf>
    <xf numFmtId="0" fontId="8" fillId="2" borderId="10" xfId="1" applyFont="1" applyFill="1" applyBorder="1" applyAlignment="1" applyProtection="1">
      <alignment horizontal="center"/>
      <protection locked="0"/>
    </xf>
    <xf numFmtId="2" fontId="2" fillId="0" borderId="34" xfId="1" applyNumberFormat="1" applyFont="1" applyBorder="1" applyAlignment="1" applyProtection="1">
      <alignment horizontal="center"/>
    </xf>
    <xf numFmtId="10" fontId="2" fillId="0" borderId="11" xfId="1" applyNumberFormat="1" applyFont="1" applyBorder="1" applyAlignment="1" applyProtection="1">
      <alignment horizontal="center" vertical="center"/>
    </xf>
    <xf numFmtId="0" fontId="2" fillId="0" borderId="35" xfId="1" applyFont="1" applyBorder="1" applyAlignment="1" applyProtection="1">
      <alignment horizontal="center"/>
    </xf>
    <xf numFmtId="0" fontId="8" fillId="2" borderId="29" xfId="1" applyFont="1" applyFill="1" applyBorder="1" applyAlignment="1" applyProtection="1">
      <alignment horizontal="center"/>
      <protection locked="0"/>
    </xf>
    <xf numFmtId="2" fontId="2" fillId="0" borderId="35" xfId="1" applyNumberFormat="1" applyFont="1" applyBorder="1" applyAlignment="1" applyProtection="1">
      <alignment horizontal="center"/>
    </xf>
    <xf numFmtId="10" fontId="2" fillId="0" borderId="36" xfId="1" applyNumberFormat="1" applyFont="1" applyBorder="1" applyAlignment="1" applyProtection="1">
      <alignment horizontal="center" vertical="center"/>
    </xf>
    <xf numFmtId="10" fontId="2" fillId="0" borderId="33" xfId="1" applyNumberFormat="1" applyFont="1" applyBorder="1" applyAlignment="1" applyProtection="1">
      <alignment horizontal="center" vertical="center"/>
    </xf>
    <xf numFmtId="10" fontId="2" fillId="0" borderId="34" xfId="1" applyNumberFormat="1" applyFont="1" applyBorder="1" applyAlignment="1" applyProtection="1">
      <alignment horizontal="center" vertical="center"/>
    </xf>
    <xf numFmtId="10" fontId="2" fillId="0" borderId="35" xfId="1" applyNumberFormat="1" applyFont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/>
    </xf>
    <xf numFmtId="0" fontId="2" fillId="0" borderId="29" xfId="1" applyFont="1" applyBorder="1" applyAlignment="1" applyProtection="1">
      <alignment horizontal="right"/>
    </xf>
    <xf numFmtId="169" fontId="2" fillId="0" borderId="36" xfId="1" applyNumberFormat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10" fontId="7" fillId="4" borderId="19" xfId="1" applyNumberFormat="1" applyFont="1" applyFill="1" applyBorder="1" applyAlignment="1" applyProtection="1">
      <alignment horizontal="center"/>
    </xf>
    <xf numFmtId="10" fontId="7" fillId="3" borderId="37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7" fillId="4" borderId="38" xfId="1" applyFont="1" applyFill="1" applyBorder="1" applyAlignment="1" applyProtection="1">
      <alignment horizontal="center"/>
    </xf>
    <xf numFmtId="0" fontId="6" fillId="0" borderId="0" xfId="1" applyFont="1" applyAlignment="1">
      <alignment horizontal="right" vertical="center"/>
    </xf>
    <xf numFmtId="0" fontId="2" fillId="0" borderId="0" xfId="1" quotePrefix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170" fontId="7" fillId="0" borderId="0" xfId="1" applyNumberFormat="1" applyFont="1" applyFill="1" applyBorder="1" applyAlignment="1">
      <alignment horizontal="center" vertical="center"/>
    </xf>
    <xf numFmtId="0" fontId="3" fillId="0" borderId="30" xfId="1" applyFont="1" applyFill="1" applyBorder="1" applyAlignment="1" applyProtection="1">
      <alignment horizontal="left" vertical="center" wrapText="1"/>
    </xf>
    <xf numFmtId="0" fontId="2" fillId="0" borderId="30" xfId="1" applyFont="1" applyBorder="1" applyProtection="1"/>
    <xf numFmtId="0" fontId="2" fillId="0" borderId="3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right"/>
    </xf>
    <xf numFmtId="0" fontId="2" fillId="0" borderId="39" xfId="1" quotePrefix="1" applyFont="1" applyBorder="1" applyAlignment="1" applyProtection="1"/>
    <xf numFmtId="0" fontId="2" fillId="0" borderId="39" xfId="1" applyFont="1" applyBorder="1" applyProtection="1"/>
    <xf numFmtId="0" fontId="2" fillId="0" borderId="0" xfId="1" applyFont="1" applyBorder="1" applyProtection="1"/>
    <xf numFmtId="0" fontId="2" fillId="0" borderId="39" xfId="1" applyFont="1" applyBorder="1" applyAlignment="1" applyProtection="1"/>
    <xf numFmtId="0" fontId="6" fillId="0" borderId="40" xfId="1" applyFont="1" applyBorder="1" applyAlignment="1" applyProtection="1"/>
    <xf numFmtId="0" fontId="6" fillId="0" borderId="0" xfId="1" applyFont="1" applyBorder="1" applyAlignment="1" applyProtection="1">
      <alignment horizontal="center"/>
    </xf>
    <xf numFmtId="0" fontId="2" fillId="0" borderId="40" xfId="1" applyFont="1" applyBorder="1" applyProtection="1"/>
    <xf numFmtId="0" fontId="2" fillId="0" borderId="40" xfId="1" applyFont="1" applyBorder="1" applyAlignment="1" applyProtection="1"/>
    <xf numFmtId="0" fontId="8" fillId="2" borderId="0" xfId="1" applyFont="1" applyFill="1" applyAlignment="1" applyProtection="1">
      <alignment horizontal="right"/>
      <protection locked="0"/>
    </xf>
    <xf numFmtId="0" fontId="14" fillId="0" borderId="0" xfId="2" applyFont="1" applyFill="1"/>
    <xf numFmtId="0" fontId="15" fillId="0" borderId="0" xfId="2" applyFont="1" applyFill="1"/>
    <xf numFmtId="0" fontId="15" fillId="0" borderId="0" xfId="2" applyFont="1" applyFill="1" applyAlignment="1">
      <alignment horizontal="right"/>
    </xf>
    <xf numFmtId="0" fontId="13" fillId="0" borderId="0" xfId="2" applyFill="1"/>
    <xf numFmtId="0" fontId="17" fillId="0" borderId="0" xfId="2" applyFont="1" applyFill="1"/>
    <xf numFmtId="0" fontId="17" fillId="0" borderId="0" xfId="2" applyFont="1" applyFill="1" applyAlignment="1">
      <alignment horizontal="left"/>
    </xf>
    <xf numFmtId="0" fontId="18" fillId="0" borderId="0" xfId="2" applyFont="1" applyFill="1" applyAlignment="1">
      <alignment horizontal="left"/>
    </xf>
    <xf numFmtId="0" fontId="18" fillId="0" borderId="0" xfId="2" applyFont="1" applyFill="1" applyAlignment="1">
      <alignment horizontal="center"/>
    </xf>
    <xf numFmtId="0" fontId="19" fillId="0" borderId="0" xfId="2" applyFont="1" applyFill="1"/>
    <xf numFmtId="0" fontId="18" fillId="0" borderId="0" xfId="2" applyFont="1" applyFill="1"/>
    <xf numFmtId="2" fontId="18" fillId="0" borderId="0" xfId="2" applyNumberFormat="1" applyFont="1" applyFill="1" applyAlignment="1">
      <alignment horizontal="center"/>
    </xf>
    <xf numFmtId="169" fontId="18" fillId="0" borderId="0" xfId="2" applyNumberFormat="1" applyFont="1" applyFill="1" applyAlignment="1">
      <alignment horizontal="center"/>
    </xf>
    <xf numFmtId="0" fontId="18" fillId="0" borderId="41" xfId="2" applyFont="1" applyFill="1" applyBorder="1" applyAlignment="1">
      <alignment horizontal="center"/>
    </xf>
    <xf numFmtId="0" fontId="18" fillId="0" borderId="42" xfId="2" applyFont="1" applyFill="1" applyBorder="1" applyAlignment="1">
      <alignment horizontal="center"/>
    </xf>
    <xf numFmtId="0" fontId="19" fillId="0" borderId="43" xfId="2" applyFont="1" applyFill="1" applyBorder="1" applyAlignment="1">
      <alignment horizontal="center"/>
    </xf>
    <xf numFmtId="0" fontId="20" fillId="5" borderId="43" xfId="2" applyFont="1" applyFill="1" applyBorder="1" applyAlignment="1" applyProtection="1">
      <alignment horizontal="center"/>
      <protection locked="0"/>
    </xf>
    <xf numFmtId="2" fontId="20" fillId="5" borderId="43" xfId="2" applyNumberFormat="1" applyFont="1" applyFill="1" applyBorder="1" applyAlignment="1" applyProtection="1">
      <alignment horizontal="center"/>
      <protection locked="0"/>
    </xf>
    <xf numFmtId="2" fontId="20" fillId="5" borderId="44" xfId="2" applyNumberFormat="1" applyFont="1" applyFill="1" applyBorder="1" applyAlignment="1" applyProtection="1">
      <alignment horizontal="center"/>
      <protection locked="0"/>
    </xf>
    <xf numFmtId="0" fontId="20" fillId="5" borderId="45" xfId="2" applyFont="1" applyFill="1" applyBorder="1" applyAlignment="1" applyProtection="1">
      <alignment horizontal="center"/>
      <protection locked="0"/>
    </xf>
    <xf numFmtId="2" fontId="20" fillId="5" borderId="45" xfId="2" applyNumberFormat="1" applyFont="1" applyFill="1" applyBorder="1" applyAlignment="1" applyProtection="1">
      <alignment horizontal="center"/>
      <protection locked="0"/>
    </xf>
    <xf numFmtId="0" fontId="19" fillId="0" borderId="44" xfId="2" applyFont="1" applyFill="1" applyBorder="1"/>
    <xf numFmtId="1" fontId="18" fillId="6" borderId="42" xfId="2" applyNumberFormat="1" applyFont="1" applyFill="1" applyBorder="1" applyAlignment="1">
      <alignment horizontal="center"/>
    </xf>
    <xf numFmtId="1" fontId="18" fillId="6" borderId="41" xfId="2" applyNumberFormat="1" applyFont="1" applyFill="1" applyBorder="1" applyAlignment="1">
      <alignment horizontal="center"/>
    </xf>
    <xf numFmtId="2" fontId="18" fillId="6" borderId="41" xfId="2" applyNumberFormat="1" applyFont="1" applyFill="1" applyBorder="1" applyAlignment="1">
      <alignment horizontal="center"/>
    </xf>
    <xf numFmtId="0" fontId="19" fillId="0" borderId="43" xfId="2" applyFont="1" applyFill="1" applyBorder="1"/>
    <xf numFmtId="10" fontId="18" fillId="7" borderId="41" xfId="2" applyNumberFormat="1" applyFont="1" applyFill="1" applyBorder="1" applyAlignment="1">
      <alignment horizontal="center"/>
    </xf>
    <xf numFmtId="170" fontId="18" fillId="0" borderId="0" xfId="2" applyNumberFormat="1" applyFont="1" applyFill="1" applyAlignment="1">
      <alignment horizontal="center"/>
    </xf>
    <xf numFmtId="0" fontId="19" fillId="0" borderId="46" xfId="2" applyFont="1" applyFill="1" applyBorder="1"/>
    <xf numFmtId="0" fontId="19" fillId="0" borderId="45" xfId="2" applyFont="1" applyFill="1" applyBorder="1"/>
    <xf numFmtId="0" fontId="18" fillId="6" borderId="41" xfId="2" applyFont="1" applyFill="1" applyBorder="1" applyAlignment="1">
      <alignment horizontal="center"/>
    </xf>
    <xf numFmtId="0" fontId="18" fillId="0" borderId="47" xfId="2" applyFont="1" applyFill="1" applyBorder="1" applyAlignment="1">
      <alignment horizontal="center"/>
    </xf>
    <xf numFmtId="0" fontId="19" fillId="0" borderId="47" xfId="2" applyFont="1" applyFill="1" applyBorder="1"/>
    <xf numFmtId="0" fontId="19" fillId="0" borderId="48" xfId="2" applyFont="1" applyFill="1" applyBorder="1"/>
    <xf numFmtId="0" fontId="19" fillId="0" borderId="0" xfId="2" applyFont="1" applyFill="1" applyAlignment="1" applyProtection="1">
      <alignment horizontal="left"/>
      <protection locked="0"/>
    </xf>
    <xf numFmtId="0" fontId="19" fillId="0" borderId="0" xfId="2" applyFont="1" applyFill="1" applyProtection="1">
      <protection locked="0"/>
    </xf>
    <xf numFmtId="0" fontId="15" fillId="0" borderId="49" xfId="2" applyFont="1" applyFill="1" applyBorder="1"/>
    <xf numFmtId="0" fontId="15" fillId="0" borderId="0" xfId="2" applyFont="1" applyFill="1" applyAlignment="1">
      <alignment horizontal="center"/>
    </xf>
    <xf numFmtId="10" fontId="15" fillId="0" borderId="49" xfId="2" applyNumberFormat="1" applyFont="1" applyFill="1" applyBorder="1"/>
    <xf numFmtId="0" fontId="14" fillId="0" borderId="50" xfId="2" applyFont="1" applyFill="1" applyBorder="1" applyAlignment="1">
      <alignment horizontal="center"/>
    </xf>
    <xf numFmtId="0" fontId="15" fillId="0" borderId="50" xfId="2" applyFont="1" applyFill="1" applyBorder="1" applyAlignment="1">
      <alignment horizontal="center"/>
    </xf>
    <xf numFmtId="0" fontId="14" fillId="0" borderId="0" xfId="2" applyFont="1" applyFill="1" applyAlignment="1">
      <alignment horizontal="right"/>
    </xf>
    <xf numFmtId="0" fontId="15" fillId="0" borderId="47" xfId="2" applyFont="1" applyFill="1" applyBorder="1"/>
    <xf numFmtId="0" fontId="14" fillId="0" borderId="51" xfId="2" applyFont="1" applyFill="1" applyBorder="1"/>
    <xf numFmtId="0" fontId="15" fillId="0" borderId="51" xfId="2" applyFont="1" applyFill="1" applyBorder="1"/>
    <xf numFmtId="22" fontId="19" fillId="0" borderId="0" xfId="2" applyNumberFormat="1" applyFont="1" applyFill="1"/>
    <xf numFmtId="169" fontId="2" fillId="3" borderId="27" xfId="1" applyNumberFormat="1" applyFont="1" applyFill="1" applyBorder="1" applyAlignment="1" applyProtection="1">
      <alignment horizontal="center"/>
    </xf>
    <xf numFmtId="169" fontId="2" fillId="3" borderId="28" xfId="1" applyNumberFormat="1" applyFont="1" applyFill="1" applyBorder="1" applyAlignment="1" applyProtection="1">
      <alignment horizontal="center"/>
    </xf>
    <xf numFmtId="10" fontId="2" fillId="0" borderId="0" xfId="3" applyNumberFormat="1" applyFont="1" applyProtection="1"/>
    <xf numFmtId="0" fontId="16" fillId="0" borderId="0" xfId="2" applyFont="1" applyFill="1" applyAlignment="1">
      <alignment horizontal="center"/>
    </xf>
    <xf numFmtId="0" fontId="14" fillId="0" borderId="50" xfId="2" applyFont="1" applyFill="1" applyBorder="1" applyAlignment="1">
      <alignment horizontal="center"/>
    </xf>
    <xf numFmtId="0" fontId="6" fillId="0" borderId="7" xfId="1" applyFont="1" applyBorder="1" applyAlignment="1" applyProtection="1">
      <alignment horizontal="center"/>
    </xf>
    <xf numFmtId="0" fontId="6" fillId="0" borderId="8" xfId="1" applyFont="1" applyBorder="1" applyAlignment="1" applyProtection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4" xfId="1" applyFont="1" applyBorder="1" applyAlignment="1" applyProtection="1">
      <alignment horizontal="center" vertical="center"/>
    </xf>
    <xf numFmtId="0" fontId="7" fillId="2" borderId="0" xfId="1" applyFont="1" applyFill="1" applyAlignment="1" applyProtection="1">
      <alignment horizontal="left"/>
      <protection locked="0"/>
    </xf>
    <xf numFmtId="0" fontId="8" fillId="2" borderId="0" xfId="1" applyFont="1" applyFill="1" applyAlignment="1" applyProtection="1">
      <alignment horizontal="left"/>
      <protection locked="0"/>
    </xf>
    <xf numFmtId="0" fontId="8" fillId="2" borderId="0" xfId="1" quotePrefix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6" fillId="0" borderId="0" xfId="1" quotePrefix="1" applyFont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29" xfId="1" applyFont="1" applyFill="1" applyBorder="1" applyAlignment="1" applyProtection="1">
      <alignment horizontal="left" vertical="center" wrapText="1"/>
    </xf>
    <xf numFmtId="0" fontId="3" fillId="0" borderId="30" xfId="1" applyFont="1" applyFill="1" applyBorder="1" applyAlignment="1" applyProtection="1">
      <alignment horizontal="left" vertical="center" wrapText="1"/>
    </xf>
    <xf numFmtId="0" fontId="6" fillId="0" borderId="4" xfId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center" vertical="center"/>
    </xf>
    <xf numFmtId="0" fontId="6" fillId="0" borderId="30" xfId="1" applyFont="1" applyBorder="1" applyAlignment="1" applyProtection="1">
      <alignment horizontal="center" vertical="center"/>
    </xf>
    <xf numFmtId="169" fontId="8" fillId="2" borderId="33" xfId="1" applyNumberFormat="1" applyFont="1" applyFill="1" applyBorder="1" applyAlignment="1" applyProtection="1">
      <alignment horizontal="center" vertical="center"/>
      <protection locked="0"/>
    </xf>
    <xf numFmtId="169" fontId="8" fillId="2" borderId="34" xfId="1" applyNumberFormat="1" applyFont="1" applyFill="1" applyBorder="1" applyAlignment="1" applyProtection="1">
      <alignment horizontal="center" vertical="center"/>
      <protection locked="0"/>
    </xf>
    <xf numFmtId="169" fontId="8" fillId="2" borderId="35" xfId="1" applyNumberFormat="1" applyFont="1" applyFill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left" vertical="center" wrapText="1"/>
    </xf>
    <xf numFmtId="0" fontId="3" fillId="0" borderId="36" xfId="1" applyFont="1" applyFill="1" applyBorder="1" applyAlignment="1" applyProtection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33" sqref="B33"/>
    </sheetView>
  </sheetViews>
  <sheetFormatPr defaultColWidth="9.109375" defaultRowHeight="13.8" x14ac:dyDescent="0.3"/>
  <cols>
    <col min="1" max="1" width="27.5546875" style="114" customWidth="1"/>
    <col min="2" max="2" width="20.44140625" style="114" customWidth="1"/>
    <col min="3" max="3" width="31.88671875" style="114" customWidth="1"/>
    <col min="4" max="4" width="25.88671875" style="114" customWidth="1"/>
    <col min="5" max="5" width="25.6640625" style="114" customWidth="1"/>
    <col min="6" max="6" width="23.109375" style="114" customWidth="1"/>
    <col min="7" max="7" width="28.44140625" style="114" customWidth="1"/>
    <col min="8" max="8" width="21.5546875" style="114" customWidth="1"/>
    <col min="9" max="9" width="9.109375" style="114" customWidth="1"/>
    <col min="10" max="16384" width="9.109375" style="116"/>
  </cols>
  <sheetData>
    <row r="14" spans="1:6" ht="15" customHeight="1" x14ac:dyDescent="0.3">
      <c r="A14" s="113"/>
      <c r="C14" s="115"/>
      <c r="F14" s="115"/>
    </row>
    <row r="15" spans="1:6" ht="18.75" customHeight="1" x14ac:dyDescent="0.3">
      <c r="A15" s="161" t="s">
        <v>76</v>
      </c>
      <c r="B15" s="161"/>
      <c r="C15" s="161"/>
      <c r="D15" s="161"/>
      <c r="E15" s="161"/>
    </row>
    <row r="16" spans="1:6" ht="16.5" customHeight="1" x14ac:dyDescent="0.3">
      <c r="A16" s="117" t="s">
        <v>46</v>
      </c>
      <c r="B16" s="118" t="s">
        <v>77</v>
      </c>
    </row>
    <row r="17" spans="1:5" ht="16.5" customHeight="1" x14ac:dyDescent="0.3">
      <c r="A17" s="119" t="s">
        <v>78</v>
      </c>
      <c r="B17" s="119" t="s">
        <v>99</v>
      </c>
      <c r="D17" s="120"/>
      <c r="E17" s="121"/>
    </row>
    <row r="18" spans="1:5" ht="16.5" customHeight="1" x14ac:dyDescent="0.3">
      <c r="A18" s="122" t="s">
        <v>8</v>
      </c>
      <c r="B18" s="119" t="s">
        <v>93</v>
      </c>
      <c r="C18" s="121"/>
      <c r="D18" s="121"/>
      <c r="E18" s="121"/>
    </row>
    <row r="19" spans="1:5" ht="16.5" customHeight="1" x14ac:dyDescent="0.3">
      <c r="A19" s="122" t="s">
        <v>10</v>
      </c>
      <c r="B19" s="123">
        <v>99.58</v>
      </c>
      <c r="C19" s="121"/>
      <c r="D19" s="121"/>
      <c r="E19" s="121"/>
    </row>
    <row r="20" spans="1:5" ht="16.5" customHeight="1" x14ac:dyDescent="0.3">
      <c r="A20" s="119" t="s">
        <v>79</v>
      </c>
      <c r="B20" s="123">
        <v>14.35</v>
      </c>
      <c r="C20" s="121"/>
      <c r="D20" s="121"/>
      <c r="E20" s="121"/>
    </row>
    <row r="21" spans="1:5" ht="16.5" customHeight="1" x14ac:dyDescent="0.3">
      <c r="A21" s="119" t="s">
        <v>80</v>
      </c>
      <c r="B21" s="124">
        <f>B20/100*2/50</f>
        <v>5.7399999999999994E-3</v>
      </c>
      <c r="C21" s="121"/>
      <c r="D21" s="121"/>
      <c r="E21" s="121"/>
    </row>
    <row r="22" spans="1:5" ht="15.75" customHeight="1" x14ac:dyDescent="0.25">
      <c r="A22" s="121"/>
      <c r="B22" s="157"/>
      <c r="C22" s="121"/>
      <c r="D22" s="121"/>
      <c r="E22" s="121"/>
    </row>
    <row r="23" spans="1:5" ht="16.5" customHeight="1" x14ac:dyDescent="0.3">
      <c r="A23" s="125" t="s">
        <v>81</v>
      </c>
      <c r="B23" s="126" t="s">
        <v>82</v>
      </c>
      <c r="C23" s="125" t="s">
        <v>83</v>
      </c>
      <c r="D23" s="125" t="s">
        <v>84</v>
      </c>
      <c r="E23" s="125" t="s">
        <v>85</v>
      </c>
    </row>
    <row r="24" spans="1:5" ht="16.5" customHeight="1" x14ac:dyDescent="0.3">
      <c r="A24" s="127">
        <v>1</v>
      </c>
      <c r="B24" s="128">
        <v>17098281</v>
      </c>
      <c r="C24" s="128">
        <v>3974.8</v>
      </c>
      <c r="D24" s="129">
        <v>1.3</v>
      </c>
      <c r="E24" s="130">
        <v>8.4</v>
      </c>
    </row>
    <row r="25" spans="1:5" ht="16.5" customHeight="1" x14ac:dyDescent="0.3">
      <c r="A25" s="127">
        <v>2</v>
      </c>
      <c r="B25" s="128">
        <v>17072033</v>
      </c>
      <c r="C25" s="128">
        <v>3960.4</v>
      </c>
      <c r="D25" s="129">
        <v>1.3</v>
      </c>
      <c r="E25" s="129">
        <v>8.4</v>
      </c>
    </row>
    <row r="26" spans="1:5" ht="16.5" customHeight="1" x14ac:dyDescent="0.3">
      <c r="A26" s="127">
        <v>3</v>
      </c>
      <c r="B26" s="128">
        <v>17072264</v>
      </c>
      <c r="C26" s="128">
        <v>3908.3</v>
      </c>
      <c r="D26" s="129">
        <v>1.3</v>
      </c>
      <c r="E26" s="129">
        <v>8.4</v>
      </c>
    </row>
    <row r="27" spans="1:5" ht="16.5" customHeight="1" x14ac:dyDescent="0.3">
      <c r="A27" s="127">
        <v>4</v>
      </c>
      <c r="B27" s="128">
        <v>17078136</v>
      </c>
      <c r="C27" s="128">
        <v>3878.4</v>
      </c>
      <c r="D27" s="129">
        <v>1.3</v>
      </c>
      <c r="E27" s="129">
        <v>8.4</v>
      </c>
    </row>
    <row r="28" spans="1:5" ht="16.5" customHeight="1" x14ac:dyDescent="0.3">
      <c r="A28" s="127">
        <v>5</v>
      </c>
      <c r="B28" s="128">
        <v>17081793</v>
      </c>
      <c r="C28" s="128">
        <v>3856</v>
      </c>
      <c r="D28" s="129">
        <v>1.3</v>
      </c>
      <c r="E28" s="129">
        <v>8.4</v>
      </c>
    </row>
    <row r="29" spans="1:5" ht="16.5" customHeight="1" x14ac:dyDescent="0.3">
      <c r="A29" s="127">
        <v>6</v>
      </c>
      <c r="B29" s="131"/>
      <c r="C29" s="131"/>
      <c r="D29" s="132"/>
      <c r="E29" s="132"/>
    </row>
    <row r="30" spans="1:5" ht="16.5" customHeight="1" x14ac:dyDescent="0.3">
      <c r="A30" s="133" t="s">
        <v>86</v>
      </c>
      <c r="B30" s="134">
        <f>AVERAGE(B24:B29)</f>
        <v>17080501.399999999</v>
      </c>
      <c r="C30" s="135">
        <f>AVERAGE(C24:C29)</f>
        <v>3915.5800000000004</v>
      </c>
      <c r="D30" s="136">
        <f>AVERAGE(D24:D29)</f>
        <v>1.3</v>
      </c>
      <c r="E30" s="136">
        <f>AVERAGE(E24:E29)</f>
        <v>8.4</v>
      </c>
    </row>
    <row r="31" spans="1:5" ht="16.5" customHeight="1" x14ac:dyDescent="0.3">
      <c r="A31" s="137" t="s">
        <v>87</v>
      </c>
      <c r="B31" s="138">
        <f>(STDEV(B24:B29)/B30)</f>
        <v>6.2984631836684839E-4</v>
      </c>
      <c r="C31" s="139"/>
      <c r="D31" s="139"/>
      <c r="E31" s="140"/>
    </row>
    <row r="32" spans="1:5" s="114" customFormat="1" ht="16.5" customHeight="1" x14ac:dyDescent="0.3">
      <c r="A32" s="141" t="s">
        <v>45</v>
      </c>
      <c r="B32" s="142">
        <f>COUNT(B24:B29)</f>
        <v>5</v>
      </c>
      <c r="C32" s="143"/>
      <c r="D32" s="144"/>
      <c r="E32" s="145"/>
    </row>
    <row r="33" spans="1:5" s="114" customFormat="1" ht="15.75" customHeight="1" x14ac:dyDescent="0.25">
      <c r="A33" s="121"/>
      <c r="B33" s="121"/>
      <c r="C33" s="121"/>
      <c r="D33" s="121"/>
      <c r="E33" s="121"/>
    </row>
    <row r="34" spans="1:5" s="114" customFormat="1" ht="16.5" customHeight="1" x14ac:dyDescent="0.3">
      <c r="A34" s="122" t="s">
        <v>88</v>
      </c>
      <c r="B34" s="146" t="s">
        <v>89</v>
      </c>
      <c r="C34" s="147"/>
      <c r="D34" s="147"/>
      <c r="E34" s="147"/>
    </row>
    <row r="35" spans="1:5" ht="16.5" customHeight="1" x14ac:dyDescent="0.3">
      <c r="A35" s="122"/>
      <c r="B35" s="146" t="s">
        <v>90</v>
      </c>
      <c r="C35" s="147"/>
      <c r="D35" s="147"/>
      <c r="E35" s="147"/>
    </row>
    <row r="36" spans="1:5" ht="16.5" customHeight="1" x14ac:dyDescent="0.3">
      <c r="A36" s="122"/>
      <c r="B36" s="146" t="s">
        <v>91</v>
      </c>
      <c r="C36" s="147"/>
      <c r="D36" s="147"/>
      <c r="E36" s="147"/>
    </row>
    <row r="37" spans="1:5" ht="15.75" customHeight="1" x14ac:dyDescent="0.25">
      <c r="A37" s="121"/>
      <c r="B37" s="121"/>
      <c r="C37" s="121"/>
      <c r="D37" s="121"/>
      <c r="E37" s="121"/>
    </row>
    <row r="38" spans="1:5" ht="16.5" customHeight="1" x14ac:dyDescent="0.3">
      <c r="A38" s="117" t="s">
        <v>46</v>
      </c>
      <c r="B38" s="118" t="s">
        <v>92</v>
      </c>
    </row>
    <row r="39" spans="1:5" ht="16.5" customHeight="1" x14ac:dyDescent="0.3">
      <c r="A39" s="122" t="s">
        <v>8</v>
      </c>
      <c r="B39" s="119"/>
      <c r="C39" s="121"/>
      <c r="D39" s="121"/>
      <c r="E39" s="121"/>
    </row>
    <row r="40" spans="1:5" ht="16.5" customHeight="1" x14ac:dyDescent="0.3">
      <c r="A40" s="122" t="s">
        <v>10</v>
      </c>
      <c r="B40" s="123"/>
      <c r="C40" s="121"/>
      <c r="D40" s="121"/>
      <c r="E40" s="121"/>
    </row>
    <row r="41" spans="1:5" ht="16.5" customHeight="1" x14ac:dyDescent="0.3">
      <c r="A41" s="119" t="s">
        <v>79</v>
      </c>
      <c r="B41" s="123"/>
      <c r="C41" s="121"/>
      <c r="D41" s="121"/>
      <c r="E41" s="121"/>
    </row>
    <row r="42" spans="1:5" ht="16.5" customHeight="1" x14ac:dyDescent="0.3">
      <c r="A42" s="119" t="s">
        <v>80</v>
      </c>
      <c r="B42" s="124"/>
      <c r="C42" s="121"/>
      <c r="D42" s="121"/>
      <c r="E42" s="121"/>
    </row>
    <row r="43" spans="1:5" ht="15.75" customHeight="1" x14ac:dyDescent="0.3">
      <c r="A43" s="121"/>
      <c r="B43" s="121"/>
      <c r="C43" s="121"/>
      <c r="D43" s="121"/>
      <c r="E43" s="121"/>
    </row>
    <row r="44" spans="1:5" ht="16.5" customHeight="1" x14ac:dyDescent="0.3">
      <c r="A44" s="125" t="s">
        <v>81</v>
      </c>
      <c r="B44" s="126" t="s">
        <v>82</v>
      </c>
      <c r="C44" s="125" t="s">
        <v>83</v>
      </c>
      <c r="D44" s="125" t="s">
        <v>84</v>
      </c>
      <c r="E44" s="125" t="s">
        <v>85</v>
      </c>
    </row>
    <row r="45" spans="1:5" ht="16.5" customHeight="1" x14ac:dyDescent="0.3">
      <c r="A45" s="127">
        <v>1</v>
      </c>
      <c r="B45" s="128"/>
      <c r="C45" s="128"/>
      <c r="D45" s="129"/>
      <c r="E45" s="130"/>
    </row>
    <row r="46" spans="1:5" ht="16.5" customHeight="1" x14ac:dyDescent="0.3">
      <c r="A46" s="127">
        <v>2</v>
      </c>
      <c r="B46" s="128"/>
      <c r="C46" s="128"/>
      <c r="D46" s="129"/>
      <c r="E46" s="129"/>
    </row>
    <row r="47" spans="1:5" ht="16.5" customHeight="1" x14ac:dyDescent="0.3">
      <c r="A47" s="127">
        <v>3</v>
      </c>
      <c r="B47" s="128"/>
      <c r="C47" s="128"/>
      <c r="D47" s="129"/>
      <c r="E47" s="129"/>
    </row>
    <row r="48" spans="1:5" ht="16.5" customHeight="1" x14ac:dyDescent="0.3">
      <c r="A48" s="127">
        <v>4</v>
      </c>
      <c r="B48" s="128"/>
      <c r="C48" s="128"/>
      <c r="D48" s="129"/>
      <c r="E48" s="129"/>
    </row>
    <row r="49" spans="1:7" ht="16.5" customHeight="1" x14ac:dyDescent="0.3">
      <c r="A49" s="127">
        <v>5</v>
      </c>
      <c r="B49" s="128"/>
      <c r="C49" s="128"/>
      <c r="D49" s="129"/>
      <c r="E49" s="129"/>
    </row>
    <row r="50" spans="1:7" ht="16.5" customHeight="1" x14ac:dyDescent="0.3">
      <c r="A50" s="127">
        <v>6</v>
      </c>
      <c r="B50" s="131"/>
      <c r="C50" s="131"/>
      <c r="D50" s="132"/>
      <c r="E50" s="132"/>
    </row>
    <row r="51" spans="1:7" ht="16.5" customHeight="1" x14ac:dyDescent="0.3">
      <c r="A51" s="133" t="s">
        <v>86</v>
      </c>
      <c r="B51" s="134" t="e">
        <f>AVERAGE(B45:B50)</f>
        <v>#DIV/0!</v>
      </c>
      <c r="C51" s="135" t="e">
        <f>AVERAGE(C45:C50)</f>
        <v>#DIV/0!</v>
      </c>
      <c r="D51" s="136" t="e">
        <f>AVERAGE(D45:D50)</f>
        <v>#DIV/0!</v>
      </c>
      <c r="E51" s="136" t="e">
        <f>AVERAGE(E45:E50)</f>
        <v>#DIV/0!</v>
      </c>
    </row>
    <row r="52" spans="1:7" ht="16.5" customHeight="1" x14ac:dyDescent="0.3">
      <c r="A52" s="137" t="s">
        <v>87</v>
      </c>
      <c r="B52" s="138" t="e">
        <f>(STDEV(B45:B50)/B51)</f>
        <v>#DIV/0!</v>
      </c>
      <c r="C52" s="139"/>
      <c r="D52" s="139"/>
      <c r="E52" s="140"/>
    </row>
    <row r="53" spans="1:7" s="114" customFormat="1" ht="16.5" customHeight="1" x14ac:dyDescent="0.3">
      <c r="A53" s="141" t="s">
        <v>45</v>
      </c>
      <c r="B53" s="142">
        <f>COUNT(B45:B50)</f>
        <v>0</v>
      </c>
      <c r="C53" s="143"/>
      <c r="D53" s="144"/>
      <c r="E53" s="145"/>
    </row>
    <row r="54" spans="1:7" s="114" customFormat="1" ht="15.75" customHeight="1" x14ac:dyDescent="0.3">
      <c r="A54" s="121"/>
      <c r="B54" s="121"/>
      <c r="C54" s="121"/>
      <c r="D54" s="121"/>
      <c r="E54" s="121"/>
    </row>
    <row r="55" spans="1:7" s="114" customFormat="1" ht="16.5" customHeight="1" x14ac:dyDescent="0.3">
      <c r="A55" s="122" t="s">
        <v>88</v>
      </c>
      <c r="B55" s="146" t="s">
        <v>89</v>
      </c>
      <c r="C55" s="147"/>
      <c r="D55" s="147"/>
      <c r="E55" s="147"/>
    </row>
    <row r="56" spans="1:7" ht="16.5" customHeight="1" x14ac:dyDescent="0.3">
      <c r="A56" s="122"/>
      <c r="B56" s="146" t="s">
        <v>90</v>
      </c>
      <c r="C56" s="147"/>
      <c r="D56" s="147"/>
      <c r="E56" s="147"/>
    </row>
    <row r="57" spans="1:7" ht="16.5" customHeight="1" x14ac:dyDescent="0.3">
      <c r="A57" s="122"/>
      <c r="B57" s="146" t="s">
        <v>91</v>
      </c>
      <c r="C57" s="147"/>
      <c r="D57" s="147"/>
      <c r="E57" s="147"/>
    </row>
    <row r="58" spans="1:7" ht="14.25" customHeight="1" thickBot="1" x14ac:dyDescent="0.35">
      <c r="A58" s="148"/>
      <c r="B58" s="149"/>
      <c r="D58" s="150"/>
      <c r="F58" s="116"/>
      <c r="G58" s="116"/>
    </row>
    <row r="59" spans="1:7" ht="15" customHeight="1" x14ac:dyDescent="0.3">
      <c r="B59" s="162" t="s">
        <v>71</v>
      </c>
      <c r="C59" s="162"/>
      <c r="E59" s="151" t="s">
        <v>72</v>
      </c>
      <c r="F59" s="152"/>
      <c r="G59" s="151" t="s">
        <v>73</v>
      </c>
    </row>
    <row r="60" spans="1:7" ht="15" customHeight="1" x14ac:dyDescent="0.3">
      <c r="A60" s="153" t="s">
        <v>74</v>
      </c>
      <c r="B60" s="154"/>
      <c r="C60" s="154"/>
      <c r="E60" s="154"/>
      <c r="G60" s="154"/>
    </row>
    <row r="61" spans="1:7" ht="15" customHeight="1" x14ac:dyDescent="0.3">
      <c r="A61" s="153" t="s">
        <v>75</v>
      </c>
      <c r="B61" s="155"/>
      <c r="C61" s="155"/>
      <c r="E61" s="155"/>
      <c r="G61" s="1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52" zoomScale="73" zoomScaleNormal="73" workbookViewId="0">
      <selection activeCell="H71" sqref="H71:H73"/>
    </sheetView>
  </sheetViews>
  <sheetFormatPr defaultRowHeight="14.4" x14ac:dyDescent="0.3"/>
  <cols>
    <col min="1" max="1" width="61.33203125" customWidth="1"/>
    <col min="2" max="2" width="30.109375" customWidth="1"/>
    <col min="3" max="3" width="50.109375" customWidth="1"/>
    <col min="4" max="4" width="22.88671875" customWidth="1"/>
    <col min="5" max="5" width="25.5546875" customWidth="1"/>
    <col min="6" max="6" width="19.33203125" customWidth="1"/>
    <col min="7" max="7" width="29.109375" customWidth="1"/>
    <col min="8" max="8" width="16.5546875" customWidth="1"/>
  </cols>
  <sheetData>
    <row r="1" spans="1:8" ht="18.75" x14ac:dyDescent="0.3">
      <c r="A1" s="1"/>
      <c r="B1" s="1"/>
      <c r="C1" s="1"/>
      <c r="D1" s="1"/>
      <c r="E1" s="1"/>
      <c r="F1" s="1"/>
      <c r="G1" s="1"/>
      <c r="H1" s="1"/>
    </row>
    <row r="2" spans="1:8" ht="18.75" x14ac:dyDescent="0.3">
      <c r="A2" s="1"/>
      <c r="B2" s="1"/>
      <c r="C2" s="1"/>
      <c r="D2" s="1"/>
      <c r="E2" s="1"/>
      <c r="F2" s="1"/>
      <c r="G2" s="1"/>
      <c r="H2" s="1"/>
    </row>
    <row r="3" spans="1:8" ht="18.7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1"/>
      <c r="B5" s="1"/>
      <c r="C5" s="1"/>
      <c r="D5" s="1"/>
      <c r="E5" s="1"/>
      <c r="F5" s="1"/>
      <c r="G5" s="1"/>
      <c r="H5" s="1"/>
    </row>
    <row r="6" spans="1:8" ht="18.75" x14ac:dyDescent="0.3">
      <c r="A6" s="1"/>
      <c r="B6" s="1"/>
      <c r="C6" s="1"/>
      <c r="D6" s="1"/>
      <c r="E6" s="1"/>
      <c r="F6" s="1"/>
      <c r="G6" s="1"/>
      <c r="H6" s="1"/>
    </row>
    <row r="7" spans="1:8" ht="18.75" x14ac:dyDescent="0.3">
      <c r="A7" s="1"/>
      <c r="B7" s="1"/>
      <c r="C7" s="1"/>
      <c r="D7" s="1"/>
      <c r="E7" s="1"/>
      <c r="F7" s="1"/>
      <c r="G7" s="1"/>
      <c r="H7" s="1"/>
    </row>
    <row r="8" spans="1:8" ht="18.75" x14ac:dyDescent="0.3">
      <c r="A8" s="1"/>
      <c r="B8" s="1"/>
      <c r="C8" s="1"/>
      <c r="D8" s="1"/>
      <c r="E8" s="1"/>
      <c r="F8" s="1"/>
      <c r="G8" s="1"/>
      <c r="H8" s="1"/>
    </row>
    <row r="9" spans="1:8" ht="18.75" x14ac:dyDescent="0.3">
      <c r="A9" s="1"/>
      <c r="B9" s="1"/>
      <c r="C9" s="1"/>
      <c r="D9" s="1"/>
      <c r="E9" s="1"/>
      <c r="F9" s="1"/>
      <c r="G9" s="1"/>
      <c r="H9" s="1"/>
    </row>
    <row r="10" spans="1:8" ht="18.75" x14ac:dyDescent="0.3">
      <c r="A10" s="1"/>
      <c r="B10" s="1"/>
      <c r="C10" s="1"/>
      <c r="D10" s="1"/>
      <c r="E10" s="1"/>
      <c r="F10" s="1"/>
      <c r="G10" s="1"/>
      <c r="H10" s="1"/>
    </row>
    <row r="11" spans="1:8" ht="18.75" x14ac:dyDescent="0.3">
      <c r="A11" s="1"/>
      <c r="B11" s="1"/>
      <c r="C11" s="1"/>
      <c r="D11" s="1"/>
      <c r="E11" s="1"/>
      <c r="F11" s="1"/>
      <c r="G11" s="1"/>
      <c r="H11" s="1"/>
    </row>
    <row r="12" spans="1:8" ht="18.75" x14ac:dyDescent="0.3">
      <c r="A12" s="1"/>
      <c r="B12" s="1"/>
      <c r="C12" s="1"/>
      <c r="D12" s="1"/>
      <c r="E12" s="1"/>
      <c r="F12" s="1"/>
      <c r="G12" s="1"/>
      <c r="H12" s="1"/>
    </row>
    <row r="13" spans="1:8" ht="18.75" x14ac:dyDescent="0.3">
      <c r="A13" s="1"/>
      <c r="B13" s="1"/>
      <c r="C13" s="1"/>
      <c r="D13" s="1"/>
      <c r="E13" s="1"/>
      <c r="F13" s="1"/>
      <c r="G13" s="1"/>
      <c r="H13" s="1"/>
    </row>
    <row r="14" spans="1:8" ht="18.75" x14ac:dyDescent="0.3">
      <c r="A14" s="1"/>
      <c r="B14" s="1"/>
      <c r="C14" s="1"/>
      <c r="D14" s="1"/>
      <c r="E14" s="1"/>
      <c r="F14" s="1"/>
      <c r="G14" s="1"/>
      <c r="H14" s="1"/>
    </row>
    <row r="15" spans="1:8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8" ht="19.5" thickBot="1" x14ac:dyDescent="0.35">
      <c r="A16" s="165" t="s">
        <v>0</v>
      </c>
      <c r="B16" s="166"/>
      <c r="C16" s="166"/>
      <c r="D16" s="166"/>
      <c r="E16" s="166"/>
      <c r="F16" s="166"/>
      <c r="G16" s="166"/>
      <c r="H16" s="167"/>
    </row>
    <row r="17" spans="1:8" ht="20.25" x14ac:dyDescent="0.25">
      <c r="A17" s="168" t="s">
        <v>1</v>
      </c>
      <c r="B17" s="168"/>
      <c r="C17" s="168"/>
      <c r="D17" s="168"/>
      <c r="E17" s="168"/>
      <c r="F17" s="168"/>
      <c r="G17" s="168"/>
      <c r="H17" s="168"/>
    </row>
    <row r="18" spans="1:8" ht="26.25" x14ac:dyDescent="0.4">
      <c r="A18" s="3" t="s">
        <v>2</v>
      </c>
      <c r="B18" s="169" t="s">
        <v>94</v>
      </c>
      <c r="C18" s="169"/>
      <c r="D18" s="1"/>
      <c r="E18" s="1"/>
      <c r="F18" s="1"/>
      <c r="G18" s="1"/>
      <c r="H18" s="1"/>
    </row>
    <row r="19" spans="1:8" ht="26.25" x14ac:dyDescent="0.4">
      <c r="A19" s="3" t="s">
        <v>3</v>
      </c>
      <c r="B19" s="4" t="s">
        <v>95</v>
      </c>
      <c r="C19" s="112">
        <v>4</v>
      </c>
      <c r="D19" s="1"/>
      <c r="E19" s="1"/>
      <c r="F19" s="1"/>
      <c r="G19" s="1"/>
      <c r="H19" s="1"/>
    </row>
    <row r="20" spans="1:8" ht="26.25" x14ac:dyDescent="0.4">
      <c r="A20" s="3" t="s">
        <v>4</v>
      </c>
      <c r="B20" s="170" t="s">
        <v>96</v>
      </c>
      <c r="C20" s="170"/>
      <c r="D20" s="1"/>
      <c r="E20" s="1"/>
      <c r="F20" s="1"/>
      <c r="G20" s="1"/>
      <c r="H20" s="1"/>
    </row>
    <row r="21" spans="1:8" ht="26.25" x14ac:dyDescent="0.4">
      <c r="A21" s="3" t="s">
        <v>5</v>
      </c>
      <c r="B21" s="171" t="s">
        <v>97</v>
      </c>
      <c r="C21" s="171"/>
      <c r="D21" s="171"/>
      <c r="E21" s="171"/>
      <c r="F21" s="171"/>
      <c r="G21" s="171"/>
      <c r="H21" s="171"/>
    </row>
    <row r="22" spans="1:8" ht="26.25" x14ac:dyDescent="0.4">
      <c r="A22" s="3" t="s">
        <v>6</v>
      </c>
      <c r="B22" s="5">
        <v>42402</v>
      </c>
      <c r="C22" s="1"/>
      <c r="D22" s="1"/>
      <c r="E22" s="1"/>
      <c r="F22" s="1"/>
      <c r="G22" s="1"/>
      <c r="H22" s="1"/>
    </row>
    <row r="23" spans="1:8" ht="26.25" x14ac:dyDescent="0.4">
      <c r="A23" s="3" t="s">
        <v>7</v>
      </c>
      <c r="B23" s="5">
        <v>42431</v>
      </c>
      <c r="C23" s="1"/>
      <c r="D23" s="1"/>
      <c r="E23" s="1"/>
      <c r="F23" s="1"/>
      <c r="G23" s="1"/>
      <c r="H23" s="1"/>
    </row>
    <row r="24" spans="1:8" ht="18.75" x14ac:dyDescent="0.3">
      <c r="A24" s="3"/>
      <c r="B24" s="6"/>
      <c r="C24" s="1"/>
      <c r="D24" s="1"/>
      <c r="E24" s="1"/>
      <c r="F24" s="1"/>
      <c r="G24" s="1"/>
      <c r="H24" s="1"/>
    </row>
    <row r="25" spans="1:8" ht="18.75" x14ac:dyDescent="0.3">
      <c r="A25" s="7"/>
      <c r="B25" s="6"/>
      <c r="C25" s="1"/>
      <c r="D25" s="1"/>
      <c r="E25" s="1"/>
      <c r="F25" s="1"/>
      <c r="G25" s="1"/>
      <c r="H25" s="1"/>
    </row>
    <row r="26" spans="1:8" ht="26.25" x14ac:dyDescent="0.4">
      <c r="A26" s="8" t="s">
        <v>8</v>
      </c>
      <c r="B26" s="169" t="s">
        <v>96</v>
      </c>
      <c r="C26" s="169"/>
      <c r="D26" s="1"/>
      <c r="E26" s="1"/>
      <c r="F26" s="1"/>
      <c r="G26" s="1"/>
      <c r="H26" s="1"/>
    </row>
    <row r="27" spans="1:8" ht="25.8" x14ac:dyDescent="0.5">
      <c r="A27" s="9" t="s">
        <v>9</v>
      </c>
      <c r="B27" s="170" t="s">
        <v>98</v>
      </c>
      <c r="C27" s="170"/>
      <c r="D27" s="1"/>
      <c r="E27" s="1"/>
      <c r="F27" s="1"/>
      <c r="G27" s="1"/>
      <c r="H27" s="1"/>
    </row>
    <row r="28" spans="1:8" ht="25.8" thickBot="1" x14ac:dyDescent="0.5">
      <c r="A28" s="9" t="s">
        <v>10</v>
      </c>
      <c r="B28" s="10">
        <v>99.58</v>
      </c>
      <c r="C28" s="1"/>
      <c r="D28" s="1"/>
      <c r="E28" s="1"/>
      <c r="F28" s="1"/>
      <c r="G28" s="1"/>
      <c r="H28" s="1"/>
    </row>
    <row r="29" spans="1:8" ht="26.4" thickBot="1" x14ac:dyDescent="0.55000000000000004">
      <c r="A29" s="9" t="s">
        <v>11</v>
      </c>
      <c r="B29" s="11">
        <v>0</v>
      </c>
      <c r="C29" s="172" t="s">
        <v>12</v>
      </c>
      <c r="D29" s="173"/>
      <c r="E29" s="173"/>
      <c r="F29" s="173"/>
      <c r="G29" s="173"/>
      <c r="H29" s="174"/>
    </row>
    <row r="30" spans="1:8" ht="18.600000000000001" thickBot="1" x14ac:dyDescent="0.4">
      <c r="A30" s="9" t="s">
        <v>13</v>
      </c>
      <c r="B30" s="12">
        <f>B28-B29</f>
        <v>99.58</v>
      </c>
      <c r="C30" s="13"/>
      <c r="D30" s="13"/>
      <c r="E30" s="13"/>
      <c r="F30" s="13"/>
      <c r="G30" s="13"/>
      <c r="H30" s="14"/>
    </row>
    <row r="31" spans="1:8" ht="25.8" thickBot="1" x14ac:dyDescent="0.5">
      <c r="A31" s="9" t="s">
        <v>14</v>
      </c>
      <c r="B31" s="15">
        <v>1</v>
      </c>
      <c r="C31" s="175" t="s">
        <v>15</v>
      </c>
      <c r="D31" s="176"/>
      <c r="E31" s="176"/>
      <c r="F31" s="176"/>
      <c r="G31" s="176"/>
      <c r="H31" s="177"/>
    </row>
    <row r="32" spans="1:8" ht="25.8" thickBot="1" x14ac:dyDescent="0.5">
      <c r="A32" s="9" t="s">
        <v>16</v>
      </c>
      <c r="B32" s="15">
        <v>1</v>
      </c>
      <c r="C32" s="175" t="s">
        <v>17</v>
      </c>
      <c r="D32" s="176"/>
      <c r="E32" s="176"/>
      <c r="F32" s="176"/>
      <c r="G32" s="176"/>
      <c r="H32" s="177"/>
    </row>
    <row r="33" spans="1:8" ht="18" x14ac:dyDescent="0.35">
      <c r="A33" s="9"/>
      <c r="B33" s="16"/>
      <c r="C33" s="17"/>
      <c r="D33" s="17"/>
      <c r="E33" s="17"/>
      <c r="F33" s="17"/>
      <c r="G33" s="17"/>
      <c r="H33" s="17"/>
    </row>
    <row r="34" spans="1:8" ht="18" x14ac:dyDescent="0.35">
      <c r="A34" s="9" t="s">
        <v>18</v>
      </c>
      <c r="B34" s="18">
        <f>B31/B32</f>
        <v>1</v>
      </c>
      <c r="C34" s="1" t="s">
        <v>19</v>
      </c>
      <c r="D34" s="1"/>
      <c r="E34" s="1"/>
      <c r="F34" s="1"/>
      <c r="G34" s="1"/>
      <c r="H34" s="1"/>
    </row>
    <row r="35" spans="1:8" ht="18.600000000000001" thickBot="1" x14ac:dyDescent="0.4">
      <c r="A35" s="9"/>
      <c r="B35" s="12"/>
      <c r="C35" s="19"/>
      <c r="D35" s="19"/>
      <c r="E35" s="19"/>
      <c r="F35" s="19"/>
      <c r="G35" s="19"/>
      <c r="H35" s="1"/>
    </row>
    <row r="36" spans="1:8" ht="25.8" thickBot="1" x14ac:dyDescent="0.5">
      <c r="A36" s="20" t="s">
        <v>20</v>
      </c>
      <c r="B36" s="21">
        <v>100</v>
      </c>
      <c r="C36" s="1"/>
      <c r="D36" s="163" t="s">
        <v>21</v>
      </c>
      <c r="E36" s="164"/>
      <c r="F36" s="22" t="s">
        <v>22</v>
      </c>
      <c r="G36" s="23"/>
      <c r="H36" s="19"/>
    </row>
    <row r="37" spans="1:8" ht="25.2" x14ac:dyDescent="0.45">
      <c r="A37" s="24" t="s">
        <v>23</v>
      </c>
      <c r="B37" s="25">
        <v>2</v>
      </c>
      <c r="C37" s="26" t="s">
        <v>24</v>
      </c>
      <c r="D37" s="27" t="s">
        <v>25</v>
      </c>
      <c r="E37" s="28" t="s">
        <v>26</v>
      </c>
      <c r="F37" s="27" t="s">
        <v>25</v>
      </c>
      <c r="G37" s="29" t="s">
        <v>26</v>
      </c>
      <c r="H37" s="19"/>
    </row>
    <row r="38" spans="1:8" ht="25.2" x14ac:dyDescent="0.45">
      <c r="A38" s="24" t="s">
        <v>27</v>
      </c>
      <c r="B38" s="25">
        <v>50</v>
      </c>
      <c r="C38" s="30">
        <v>1</v>
      </c>
      <c r="D38" s="31">
        <v>16974184</v>
      </c>
      <c r="E38" s="32">
        <f>IF(ISBLANK(D38),"-",$D$48/$D$45*D38)</f>
        <v>16689418.568440417</v>
      </c>
      <c r="F38" s="31">
        <v>16541564</v>
      </c>
      <c r="G38" s="33">
        <f>IF(ISBLANK(F38),"-",$D$48/$F$45*F38)</f>
        <v>16863382.144312475</v>
      </c>
      <c r="H38" s="19"/>
    </row>
    <row r="39" spans="1:8" ht="25.2" x14ac:dyDescent="0.45">
      <c r="A39" s="24" t="s">
        <v>28</v>
      </c>
      <c r="B39" s="25">
        <v>1</v>
      </c>
      <c r="C39" s="34">
        <v>2</v>
      </c>
      <c r="D39" s="35">
        <v>16936520</v>
      </c>
      <c r="E39" s="36">
        <f>IF(ISBLANK(D39),"-",$D$48/$D$45*D39)</f>
        <v>16652386.434173359</v>
      </c>
      <c r="F39" s="35">
        <v>16526304</v>
      </c>
      <c r="G39" s="37">
        <f>IF(ISBLANK(F39),"-",$D$48/$F$45*F39)</f>
        <v>16847825.259152025</v>
      </c>
      <c r="H39" s="19"/>
    </row>
    <row r="40" spans="1:8" ht="25.2" x14ac:dyDescent="0.45">
      <c r="A40" s="24" t="s">
        <v>29</v>
      </c>
      <c r="B40" s="25">
        <v>1</v>
      </c>
      <c r="C40" s="34">
        <v>3</v>
      </c>
      <c r="D40" s="35">
        <v>16931128</v>
      </c>
      <c r="E40" s="36">
        <f>IF(ISBLANK(D40),"-",$D$48/$D$45*D40)</f>
        <v>16647084.892436741</v>
      </c>
      <c r="F40" s="35">
        <v>16540432</v>
      </c>
      <c r="G40" s="37">
        <f>IF(ISBLANK(F40),"-",$D$48/$F$45*F40)</f>
        <v>16862228.121114466</v>
      </c>
      <c r="H40" s="1"/>
    </row>
    <row r="41" spans="1:8" ht="25.2" x14ac:dyDescent="0.45">
      <c r="A41" s="24" t="s">
        <v>30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39"/>
      <c r="G41" s="41" t="str">
        <f>IF(ISBLANK(F41),"-",$D$48/$F$45*F41)</f>
        <v>-</v>
      </c>
      <c r="H41" s="1"/>
    </row>
    <row r="42" spans="1:8" ht="25.8" thickBot="1" x14ac:dyDescent="0.5">
      <c r="A42" s="24" t="s">
        <v>31</v>
      </c>
      <c r="B42" s="25">
        <v>1</v>
      </c>
      <c r="C42" s="42" t="s">
        <v>32</v>
      </c>
      <c r="D42" s="43">
        <f>AVERAGE(D38:D41)</f>
        <v>16947277.333333332</v>
      </c>
      <c r="E42" s="44">
        <f>AVERAGE(E38:E41)</f>
        <v>16662963.298350172</v>
      </c>
      <c r="F42" s="43">
        <f>AVERAGE(F38:F41)</f>
        <v>16536100</v>
      </c>
      <c r="G42" s="45">
        <f>AVERAGE(G38:G41)</f>
        <v>16857811.841526318</v>
      </c>
      <c r="H42" s="1"/>
    </row>
    <row r="43" spans="1:8" ht="25.2" x14ac:dyDescent="0.45">
      <c r="A43" s="24" t="s">
        <v>33</v>
      </c>
      <c r="B43" s="10">
        <v>1</v>
      </c>
      <c r="C43" s="46" t="s">
        <v>34</v>
      </c>
      <c r="D43" s="47">
        <v>14.35</v>
      </c>
      <c r="E43" s="48"/>
      <c r="F43" s="47">
        <v>13.84</v>
      </c>
      <c r="G43" s="49"/>
      <c r="H43" s="1"/>
    </row>
    <row r="44" spans="1:8" ht="25.2" x14ac:dyDescent="0.45">
      <c r="A44" s="24" t="s">
        <v>35</v>
      </c>
      <c r="B44" s="10">
        <v>1</v>
      </c>
      <c r="C44" s="50" t="s">
        <v>36</v>
      </c>
      <c r="D44" s="51">
        <f>D43*$B$34</f>
        <v>14.35</v>
      </c>
      <c r="E44" s="49"/>
      <c r="F44" s="51">
        <f>F43*$B$34</f>
        <v>13.84</v>
      </c>
      <c r="G44" s="52"/>
      <c r="H44" s="1"/>
    </row>
    <row r="45" spans="1:8" ht="18.600000000000001" thickBot="1" x14ac:dyDescent="0.4">
      <c r="A45" s="24" t="s">
        <v>37</v>
      </c>
      <c r="B45" s="49">
        <f>(B44/B43)*(B42/B41)*(B40/B39)*(B38/B37)*B36</f>
        <v>2500</v>
      </c>
      <c r="C45" s="50" t="s">
        <v>38</v>
      </c>
      <c r="D45" s="53">
        <f>D44*$B$30/100</f>
        <v>14.289729999999999</v>
      </c>
      <c r="E45" s="52"/>
      <c r="F45" s="53">
        <f>F44*$B$30/100</f>
        <v>13.781872</v>
      </c>
      <c r="G45" s="52"/>
      <c r="H45" s="1"/>
    </row>
    <row r="46" spans="1:8" ht="18.600000000000001" thickBot="1" x14ac:dyDescent="0.4">
      <c r="A46" s="179" t="s">
        <v>39</v>
      </c>
      <c r="B46" s="180"/>
      <c r="C46" s="50" t="s">
        <v>40</v>
      </c>
      <c r="D46" s="158">
        <f>D45/$B$45</f>
        <v>5.7158919999999993E-3</v>
      </c>
      <c r="E46" s="52"/>
      <c r="F46" s="159">
        <f>F45/$B$45</f>
        <v>5.5127487999999999E-3</v>
      </c>
      <c r="G46" s="52"/>
      <c r="H46" s="1"/>
    </row>
    <row r="47" spans="1:8" ht="25.8" thickBot="1" x14ac:dyDescent="0.5">
      <c r="A47" s="181"/>
      <c r="B47" s="182"/>
      <c r="C47" s="50" t="s">
        <v>100</v>
      </c>
      <c r="D47" s="54">
        <f>14.05/100*2/50</f>
        <v>5.6200000000000009E-3</v>
      </c>
      <c r="E47" s="49"/>
      <c r="F47" s="49"/>
      <c r="G47" s="49"/>
      <c r="H47" s="1"/>
    </row>
    <row r="48" spans="1:8" ht="18" x14ac:dyDescent="0.35">
      <c r="A48" s="17"/>
      <c r="B48" s="17"/>
      <c r="C48" s="55" t="s">
        <v>41</v>
      </c>
      <c r="D48" s="56">
        <f>D47*$B$45</f>
        <v>14.050000000000002</v>
      </c>
      <c r="E48" s="49"/>
      <c r="F48" s="49"/>
      <c r="G48" s="49"/>
      <c r="H48" s="1"/>
    </row>
    <row r="49" spans="1:8" ht="18.600000000000001" thickBot="1" x14ac:dyDescent="0.4">
      <c r="A49" s="1"/>
      <c r="B49" s="1"/>
      <c r="C49" s="50" t="s">
        <v>42</v>
      </c>
      <c r="D49" s="57">
        <f>D48/B34</f>
        <v>14.050000000000002</v>
      </c>
      <c r="E49" s="52"/>
      <c r="F49" s="52"/>
      <c r="G49" s="52"/>
      <c r="H49" s="1"/>
    </row>
    <row r="50" spans="1:8" ht="18" x14ac:dyDescent="0.35">
      <c r="A50" s="1"/>
      <c r="B50" s="1"/>
      <c r="C50" s="58" t="s">
        <v>43</v>
      </c>
      <c r="D50" s="59">
        <f>AVERAGE(E38:E41,G38:G41)</f>
        <v>16760387.569938248</v>
      </c>
      <c r="E50" s="60"/>
      <c r="F50" s="60"/>
      <c r="G50" s="60"/>
      <c r="H50" s="1"/>
    </row>
    <row r="51" spans="1:8" ht="18" x14ac:dyDescent="0.35">
      <c r="A51" s="1"/>
      <c r="B51" s="1"/>
      <c r="C51" s="50" t="s">
        <v>44</v>
      </c>
      <c r="D51" s="61">
        <f>STDEV(E38:E41,G38:G41)/D50</f>
        <v>6.4350897008933804E-3</v>
      </c>
      <c r="E51" s="62"/>
      <c r="F51" s="62"/>
      <c r="G51" s="62"/>
      <c r="H51" s="1"/>
    </row>
    <row r="52" spans="1:8" ht="18.600000000000001" thickBot="1" x14ac:dyDescent="0.4">
      <c r="A52" s="1"/>
      <c r="B52" s="1"/>
      <c r="C52" s="63" t="s">
        <v>45</v>
      </c>
      <c r="D52" s="64">
        <f>COUNT(E38:E41,G38:G41)</f>
        <v>6</v>
      </c>
      <c r="E52" s="49"/>
      <c r="F52" s="49"/>
      <c r="G52" s="49"/>
      <c r="H52" s="1"/>
    </row>
    <row r="53" spans="1:8" ht="18" x14ac:dyDescent="0.35">
      <c r="A53" s="1"/>
      <c r="B53" s="1"/>
      <c r="C53" s="1"/>
      <c r="D53" s="1"/>
      <c r="E53" s="1"/>
      <c r="F53" s="1"/>
      <c r="G53" s="1"/>
      <c r="H53" s="1"/>
    </row>
    <row r="54" spans="1:8" ht="18" x14ac:dyDescent="0.35">
      <c r="A54" s="2" t="s">
        <v>46</v>
      </c>
      <c r="B54" s="65" t="s">
        <v>47</v>
      </c>
      <c r="C54" s="1"/>
      <c r="D54" s="1"/>
      <c r="E54" s="1"/>
      <c r="F54" s="1"/>
      <c r="G54" s="1"/>
      <c r="H54" s="1"/>
    </row>
    <row r="55" spans="1:8" ht="18" x14ac:dyDescent="0.35">
      <c r="A55" s="9" t="s">
        <v>48</v>
      </c>
      <c r="B55" s="66" t="str">
        <f>B21</f>
        <v>Terbinafine Hydrochloride cream 1%w/w Benzyl Alcohol BP 1%W/W</v>
      </c>
      <c r="C55" s="1"/>
      <c r="D55" s="1"/>
      <c r="E55" s="1"/>
      <c r="F55" s="1"/>
      <c r="G55" s="1"/>
      <c r="H55" s="1"/>
    </row>
    <row r="56" spans="1:8" ht="25.2" x14ac:dyDescent="0.45">
      <c r="A56" s="9" t="s">
        <v>49</v>
      </c>
      <c r="B56" s="67">
        <v>100</v>
      </c>
      <c r="C56" s="68" t="s">
        <v>50</v>
      </c>
      <c r="D56" s="69">
        <v>1000</v>
      </c>
      <c r="E56" s="1" t="str">
        <f>B20</f>
        <v xml:space="preserve">Terbinafine Hydrochloride </v>
      </c>
      <c r="F56" s="1"/>
      <c r="G56" s="1"/>
      <c r="H56" s="160"/>
    </row>
    <row r="57" spans="1:8" ht="18.600000000000001" thickBot="1" x14ac:dyDescent="0.4">
      <c r="A57" s="1"/>
      <c r="B57" s="1"/>
      <c r="C57" s="1"/>
      <c r="D57" s="1"/>
      <c r="E57" s="1"/>
      <c r="F57" s="1"/>
      <c r="G57" s="1"/>
      <c r="H57" s="1"/>
    </row>
    <row r="58" spans="1:8" ht="25.8" thickBot="1" x14ac:dyDescent="0.5">
      <c r="A58" s="20" t="s">
        <v>51</v>
      </c>
      <c r="B58" s="21">
        <v>100</v>
      </c>
      <c r="C58" s="1"/>
      <c r="D58" s="70" t="s">
        <v>52</v>
      </c>
      <c r="E58" s="71" t="s">
        <v>24</v>
      </c>
      <c r="F58" s="71" t="s">
        <v>25</v>
      </c>
      <c r="G58" s="71" t="s">
        <v>53</v>
      </c>
      <c r="H58" s="26" t="s">
        <v>54</v>
      </c>
    </row>
    <row r="59" spans="1:8" ht="25.8" x14ac:dyDescent="0.5">
      <c r="A59" s="24" t="s">
        <v>55</v>
      </c>
      <c r="B59" s="25">
        <v>2</v>
      </c>
      <c r="C59" s="183" t="s">
        <v>56</v>
      </c>
      <c r="D59" s="186">
        <v>1.2497799999999999</v>
      </c>
      <c r="E59" s="72">
        <v>1</v>
      </c>
      <c r="F59" s="73">
        <v>15635936</v>
      </c>
      <c r="G59" s="74">
        <f>IF(ISBLANK(F59),"-",(F59/$D$50*$D$47*$B$67)*$B$56/$D$59)</f>
        <v>1048.7756144388864</v>
      </c>
      <c r="H59" s="75">
        <f>IF(ISBLANK(F59),"-",G59/$D$56)</f>
        <v>1.0487756144388864</v>
      </c>
    </row>
    <row r="60" spans="1:8" ht="25.8" x14ac:dyDescent="0.5">
      <c r="A60" s="24" t="s">
        <v>57</v>
      </c>
      <c r="B60" s="25">
        <v>50</v>
      </c>
      <c r="C60" s="184"/>
      <c r="D60" s="187"/>
      <c r="E60" s="76">
        <v>2</v>
      </c>
      <c r="F60" s="77">
        <v>15679846</v>
      </c>
      <c r="G60" s="78">
        <f t="shared" ref="G60:G62" si="0">IF(ISBLANK(F60),"-",(F60/$D$50*$D$47*$B$67)*$B$56/$D$59)</f>
        <v>1051.7208642294977</v>
      </c>
      <c r="H60" s="79">
        <f t="shared" ref="H60:H70" si="1">IF(ISBLANK(F60),"-",G60/$D$56)</f>
        <v>1.0517208642294977</v>
      </c>
    </row>
    <row r="61" spans="1:8" ht="25.8" x14ac:dyDescent="0.5">
      <c r="A61" s="24" t="s">
        <v>58</v>
      </c>
      <c r="B61" s="25">
        <v>1</v>
      </c>
      <c r="C61" s="184"/>
      <c r="D61" s="187"/>
      <c r="E61" s="76">
        <v>3</v>
      </c>
      <c r="F61" s="77">
        <v>15667522</v>
      </c>
      <c r="G61" s="78">
        <f t="shared" si="0"/>
        <v>1050.8942357070771</v>
      </c>
      <c r="H61" s="79">
        <f t="shared" si="1"/>
        <v>1.0508942357070772</v>
      </c>
    </row>
    <row r="62" spans="1:8" ht="26.4" thickBot="1" x14ac:dyDescent="0.55000000000000004">
      <c r="A62" s="24" t="s">
        <v>59</v>
      </c>
      <c r="B62" s="25">
        <v>1</v>
      </c>
      <c r="C62" s="185"/>
      <c r="D62" s="188"/>
      <c r="E62" s="80">
        <v>4</v>
      </c>
      <c r="F62" s="81"/>
      <c r="G62" s="82" t="str">
        <f t="shared" si="0"/>
        <v>-</v>
      </c>
      <c r="H62" s="83" t="str">
        <f t="shared" si="1"/>
        <v>-</v>
      </c>
    </row>
    <row r="63" spans="1:8" ht="25.8" x14ac:dyDescent="0.5">
      <c r="A63" s="24" t="s">
        <v>60</v>
      </c>
      <c r="B63" s="25">
        <v>1</v>
      </c>
      <c r="C63" s="183" t="s">
        <v>61</v>
      </c>
      <c r="D63" s="186">
        <v>1.3036000000000001</v>
      </c>
      <c r="E63" s="72">
        <v>1</v>
      </c>
      <c r="F63" s="73"/>
      <c r="G63" s="74" t="str">
        <f>IF(ISBLANK(F63),"-",(F63/$D$50*$D$47*$B$67)*$B$56/$D$63)</f>
        <v>-</v>
      </c>
      <c r="H63" s="84" t="str">
        <f t="shared" si="1"/>
        <v>-</v>
      </c>
    </row>
    <row r="64" spans="1:8" ht="25.8" x14ac:dyDescent="0.5">
      <c r="A64" s="24" t="s">
        <v>62</v>
      </c>
      <c r="B64" s="25">
        <v>1</v>
      </c>
      <c r="C64" s="184"/>
      <c r="D64" s="187"/>
      <c r="E64" s="76">
        <v>2</v>
      </c>
      <c r="F64" s="77"/>
      <c r="G64" s="78" t="str">
        <f t="shared" ref="G64:G66" si="2">IF(ISBLANK(F64),"-",(F64/$D$50*$D$47*$B$67)*$B$56/$D$63)</f>
        <v>-</v>
      </c>
      <c r="H64" s="85" t="str">
        <f t="shared" si="1"/>
        <v>-</v>
      </c>
    </row>
    <row r="65" spans="1:8" ht="25.8" x14ac:dyDescent="0.5">
      <c r="A65" s="24" t="s">
        <v>63</v>
      </c>
      <c r="B65" s="25">
        <v>1</v>
      </c>
      <c r="C65" s="184"/>
      <c r="D65" s="187"/>
      <c r="E65" s="76">
        <v>3</v>
      </c>
      <c r="F65" s="77"/>
      <c r="G65" s="78" t="str">
        <f t="shared" si="2"/>
        <v>-</v>
      </c>
      <c r="H65" s="85" t="str">
        <f t="shared" si="1"/>
        <v>-</v>
      </c>
    </row>
    <row r="66" spans="1:8" ht="26.4" thickBot="1" x14ac:dyDescent="0.55000000000000004">
      <c r="A66" s="24" t="s">
        <v>64</v>
      </c>
      <c r="B66" s="25">
        <v>1</v>
      </c>
      <c r="C66" s="185"/>
      <c r="D66" s="188"/>
      <c r="E66" s="80">
        <v>4</v>
      </c>
      <c r="F66" s="81"/>
      <c r="G66" s="78" t="str">
        <f t="shared" si="2"/>
        <v>-</v>
      </c>
      <c r="H66" s="86" t="str">
        <f t="shared" si="1"/>
        <v>-</v>
      </c>
    </row>
    <row r="67" spans="1:8" ht="25.8" x14ac:dyDescent="0.5">
      <c r="A67" s="24" t="s">
        <v>65</v>
      </c>
      <c r="B67" s="87">
        <f>(B66/B65)*(B64/B63)*(B62/B61)*(B60/B59)*B58</f>
        <v>2500</v>
      </c>
      <c r="C67" s="183" t="s">
        <v>66</v>
      </c>
      <c r="D67" s="186">
        <v>1.351</v>
      </c>
      <c r="E67" s="72">
        <v>1</v>
      </c>
      <c r="F67" s="73">
        <v>16492367</v>
      </c>
      <c r="G67" s="74">
        <f>IF(ISBLANK(F67),"-",(F67/$D$50*$D$47*$B$67)*$B$56/$D$67)</f>
        <v>1023.3399023386504</v>
      </c>
      <c r="H67" s="75">
        <f t="shared" si="1"/>
        <v>1.0233399023386505</v>
      </c>
    </row>
    <row r="68" spans="1:8" ht="26.4" thickBot="1" x14ac:dyDescent="0.55000000000000004">
      <c r="A68" s="88" t="s">
        <v>67</v>
      </c>
      <c r="B68" s="89">
        <f>(D47*B67)/D56*B56</f>
        <v>1.4050000000000002</v>
      </c>
      <c r="C68" s="184"/>
      <c r="D68" s="187"/>
      <c r="E68" s="76">
        <v>2</v>
      </c>
      <c r="F68" s="77">
        <v>16483286</v>
      </c>
      <c r="G68" s="78">
        <f t="shared" ref="G68:G70" si="3">IF(ISBLANK(F68),"-",(F68/$D$50*$D$47*$B$67)*$B$56/$D$67)</f>
        <v>1022.7764326042493</v>
      </c>
      <c r="H68" s="79">
        <f t="shared" si="1"/>
        <v>1.0227764326042492</v>
      </c>
    </row>
    <row r="69" spans="1:8" ht="25.8" x14ac:dyDescent="0.5">
      <c r="A69" s="179" t="s">
        <v>39</v>
      </c>
      <c r="B69" s="190"/>
      <c r="C69" s="184"/>
      <c r="D69" s="187"/>
      <c r="E69" s="76">
        <v>3</v>
      </c>
      <c r="F69" s="77">
        <v>16517111</v>
      </c>
      <c r="G69" s="78">
        <f t="shared" si="3"/>
        <v>1024.8752503298433</v>
      </c>
      <c r="H69" s="79">
        <f t="shared" si="1"/>
        <v>1.0248752503298433</v>
      </c>
    </row>
    <row r="70" spans="1:8" ht="26.4" thickBot="1" x14ac:dyDescent="0.55000000000000004">
      <c r="A70" s="181"/>
      <c r="B70" s="191"/>
      <c r="C70" s="189"/>
      <c r="D70" s="188"/>
      <c r="E70" s="80">
        <v>4</v>
      </c>
      <c r="F70" s="81"/>
      <c r="G70" s="82" t="str">
        <f t="shared" si="3"/>
        <v>-</v>
      </c>
      <c r="H70" s="83" t="str">
        <f t="shared" si="1"/>
        <v>-</v>
      </c>
    </row>
    <row r="71" spans="1:8" ht="25.2" x14ac:dyDescent="0.45">
      <c r="A71" s="90"/>
      <c r="B71" s="90"/>
      <c r="C71" s="90"/>
      <c r="D71" s="90"/>
      <c r="E71" s="90"/>
      <c r="F71" s="91"/>
      <c r="G71" s="58" t="s">
        <v>32</v>
      </c>
      <c r="H71" s="92">
        <f>AVERAGE(H59:H70)</f>
        <v>1.0370637166080341</v>
      </c>
    </row>
    <row r="72" spans="1:8" ht="25.2" x14ac:dyDescent="0.45">
      <c r="A72" s="1"/>
      <c r="B72" s="1">
        <f>B68/100*1000</f>
        <v>14.050000000000002</v>
      </c>
      <c r="C72" s="90"/>
      <c r="D72" s="90"/>
      <c r="E72" s="90"/>
      <c r="F72" s="91"/>
      <c r="G72" s="50" t="s">
        <v>44</v>
      </c>
      <c r="H72" s="93">
        <f>STDEV(H59:H70)/H71</f>
        <v>1.4199946284441179E-2</v>
      </c>
    </row>
    <row r="73" spans="1:8" ht="25.8" thickBot="1" x14ac:dyDescent="0.5">
      <c r="A73" s="90"/>
      <c r="B73" s="90"/>
      <c r="C73" s="91"/>
      <c r="D73" s="94"/>
      <c r="E73" s="94"/>
      <c r="F73" s="91"/>
      <c r="G73" s="63" t="s">
        <v>45</v>
      </c>
      <c r="H73" s="95">
        <f>COUNT(H59:H70)</f>
        <v>6</v>
      </c>
    </row>
    <row r="74" spans="1:8" ht="18" x14ac:dyDescent="0.35">
      <c r="A74" s="90"/>
      <c r="B74" s="90"/>
      <c r="C74" s="91"/>
      <c r="D74" s="94"/>
      <c r="E74" s="94"/>
      <c r="F74" s="94"/>
      <c r="G74" s="94"/>
      <c r="H74" s="91"/>
    </row>
    <row r="75" spans="1:8" ht="25.2" x14ac:dyDescent="0.35">
      <c r="A75" s="96" t="s">
        <v>68</v>
      </c>
      <c r="B75" s="97" t="s">
        <v>69</v>
      </c>
      <c r="C75" s="178" t="str">
        <f>B20</f>
        <v xml:space="preserve">Terbinafine Hydrochloride </v>
      </c>
      <c r="D75" s="178"/>
      <c r="E75" s="98" t="s">
        <v>70</v>
      </c>
      <c r="F75" s="99">
        <f>H71</f>
        <v>1.0370637166080341</v>
      </c>
      <c r="G75" s="1"/>
      <c r="H75" s="91"/>
    </row>
    <row r="76" spans="1:8" ht="18.600000000000001" thickBot="1" x14ac:dyDescent="0.4">
      <c r="A76" s="100"/>
      <c r="B76" s="101"/>
      <c r="C76" s="102"/>
      <c r="D76" s="102"/>
      <c r="E76" s="101"/>
      <c r="F76" s="101"/>
      <c r="G76" s="101"/>
      <c r="H76" s="101"/>
    </row>
    <row r="77" spans="1:8" ht="18" x14ac:dyDescent="0.35">
      <c r="A77" s="1"/>
      <c r="B77" s="68" t="s">
        <v>71</v>
      </c>
      <c r="C77" s="1"/>
      <c r="D77" s="1"/>
      <c r="E77" s="91" t="s">
        <v>72</v>
      </c>
      <c r="F77" s="91"/>
      <c r="G77" s="91" t="s">
        <v>73</v>
      </c>
      <c r="H77" s="1"/>
    </row>
    <row r="78" spans="1:8" ht="18" x14ac:dyDescent="0.35">
      <c r="A78" s="103" t="s">
        <v>74</v>
      </c>
      <c r="B78" s="104"/>
      <c r="C78" s="104"/>
      <c r="D78" s="90"/>
      <c r="E78" s="105"/>
      <c r="F78" s="106"/>
      <c r="G78" s="107"/>
      <c r="H78" s="107"/>
    </row>
    <row r="79" spans="1:8" ht="18" x14ac:dyDescent="0.35">
      <c r="A79" s="103" t="s">
        <v>75</v>
      </c>
      <c r="B79" s="108"/>
      <c r="C79" s="108"/>
      <c r="D79" s="109"/>
      <c r="E79" s="110"/>
      <c r="F79" s="106"/>
      <c r="G79" s="111"/>
      <c r="H79" s="111"/>
    </row>
  </sheetData>
  <mergeCells count="20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  <mergeCell ref="B21:H21"/>
    <mergeCell ref="B26:C26"/>
    <mergeCell ref="B27:C27"/>
    <mergeCell ref="C29:H29"/>
    <mergeCell ref="C31:H31"/>
    <mergeCell ref="C32:H32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Nicholas Njuguna</cp:lastModifiedBy>
  <dcterms:created xsi:type="dcterms:W3CDTF">2015-03-07T09:56:30Z</dcterms:created>
  <dcterms:modified xsi:type="dcterms:W3CDTF">2016-03-16T11:35:27Z</dcterms:modified>
</cp:coreProperties>
</file>