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4940" windowHeight="8640" activeTab="2"/>
  </bookViews>
  <sheets>
    <sheet name="Uniformity" sheetId="32" r:id="rId1"/>
    <sheet name="SST" sheetId="34" r:id="rId2"/>
    <sheet name="Isoniazid" sheetId="33" r:id="rId3"/>
  </sheets>
  <definedNames>
    <definedName name="_xlnm.Print_Area" localSheetId="2">Isoniazid!$A$1:$H$124</definedName>
    <definedName name="_xlnm.Print_Area" localSheetId="1">SST!$A$1:$F$68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15" i="32" l="1"/>
  <c r="C16" i="32"/>
  <c r="C17" i="32"/>
  <c r="C18" i="32"/>
  <c r="C19" i="32"/>
  <c r="C14" i="32"/>
  <c r="B87" i="33"/>
  <c r="D97" i="33" s="1"/>
  <c r="B18" i="34"/>
  <c r="B19" i="34"/>
  <c r="B20" i="34"/>
  <c r="B21" i="34"/>
  <c r="B22" i="34"/>
  <c r="B17" i="34"/>
  <c r="F97" i="33" l="1"/>
  <c r="C45" i="32"/>
  <c r="C46" i="32"/>
  <c r="D50" i="32" l="1"/>
  <c r="B49" i="32"/>
  <c r="C50" i="32"/>
  <c r="C49" i="32"/>
  <c r="D49" i="32"/>
  <c r="G94" i="33"/>
  <c r="B81" i="33" l="1"/>
  <c r="C120" i="33" l="1"/>
  <c r="B116" i="33" l="1"/>
  <c r="D100" i="33" s="1"/>
  <c r="B98" i="33"/>
  <c r="F95" i="33"/>
  <c r="D95" i="33"/>
  <c r="E94" i="33"/>
  <c r="B82" i="33"/>
  <c r="B83" i="33" s="1"/>
  <c r="B80" i="33"/>
  <c r="B79" i="33"/>
  <c r="B46" i="34" s="1"/>
  <c r="C76" i="33"/>
  <c r="H71" i="33"/>
  <c r="G71" i="33"/>
  <c r="B68" i="33"/>
  <c r="H67" i="33"/>
  <c r="G67" i="33"/>
  <c r="H63" i="33"/>
  <c r="G63" i="33"/>
  <c r="C56" i="33"/>
  <c r="B55" i="33"/>
  <c r="B45" i="33"/>
  <c r="F42" i="33"/>
  <c r="D42" i="33"/>
  <c r="G41" i="33"/>
  <c r="B34" i="33"/>
  <c r="B30" i="33"/>
  <c r="B26" i="34" s="1"/>
  <c r="B60" i="34"/>
  <c r="E58" i="34"/>
  <c r="D58" i="34"/>
  <c r="C58" i="34"/>
  <c r="B58" i="34"/>
  <c r="B59" i="34" s="1"/>
  <c r="B48" i="34"/>
  <c r="B39" i="34"/>
  <c r="E37" i="34"/>
  <c r="D37" i="34"/>
  <c r="C37" i="34"/>
  <c r="B37" i="34"/>
  <c r="B38" i="34" s="1"/>
  <c r="B27" i="34"/>
  <c r="B25" i="34"/>
  <c r="D32" i="32"/>
  <c r="B49" i="34" l="1"/>
  <c r="B47" i="34"/>
  <c r="B57" i="33"/>
  <c r="B69" i="33" s="1"/>
  <c r="D101" i="33"/>
  <c r="D102" i="33" s="1"/>
  <c r="D33" i="32"/>
  <c r="D25" i="32"/>
  <c r="D29" i="32"/>
  <c r="D41" i="32"/>
  <c r="D37" i="32"/>
  <c r="D44" i="33"/>
  <c r="D45" i="33" s="1"/>
  <c r="D46" i="33" s="1"/>
  <c r="F98" i="33"/>
  <c r="F44" i="33"/>
  <c r="F45" i="33" s="1"/>
  <c r="F46" i="33" s="1"/>
  <c r="D98" i="33"/>
  <c r="D26" i="32"/>
  <c r="D30" i="32"/>
  <c r="D34" i="32"/>
  <c r="D38" i="32"/>
  <c r="D42" i="32"/>
  <c r="D27" i="32"/>
  <c r="D31" i="32"/>
  <c r="D35" i="32"/>
  <c r="D39" i="32"/>
  <c r="D43" i="32"/>
  <c r="D24" i="32"/>
  <c r="D28" i="32"/>
  <c r="D36" i="32"/>
  <c r="D40" i="32"/>
  <c r="B28" i="34"/>
  <c r="D48" i="33"/>
  <c r="E39" i="33" l="1"/>
  <c r="G93" i="33"/>
  <c r="F99" i="33"/>
  <c r="G92" i="33"/>
  <c r="G91" i="33"/>
  <c r="E92" i="33"/>
  <c r="D99" i="33"/>
  <c r="E93" i="33"/>
  <c r="E91" i="33"/>
  <c r="D49" i="33"/>
  <c r="G39" i="33"/>
  <c r="E41" i="33"/>
  <c r="G40" i="33"/>
  <c r="G38" i="33"/>
  <c r="E40" i="33"/>
  <c r="E38" i="33"/>
  <c r="D105" i="33" l="1"/>
  <c r="E95" i="33"/>
  <c r="D103" i="33"/>
  <c r="E109" i="33" s="1"/>
  <c r="F109" i="33" s="1"/>
  <c r="G95" i="33"/>
  <c r="G42" i="33"/>
  <c r="D52" i="33"/>
  <c r="E42" i="33"/>
  <c r="D50" i="33"/>
  <c r="D51" i="33" s="1"/>
  <c r="D104" i="33" l="1"/>
  <c r="E110" i="33"/>
  <c r="F110" i="33" s="1"/>
  <c r="E111" i="33"/>
  <c r="F111" i="33" s="1"/>
  <c r="E113" i="33"/>
  <c r="F113" i="33" s="1"/>
  <c r="E112" i="33"/>
  <c r="F112" i="33" s="1"/>
  <c r="E108" i="33"/>
  <c r="F108" i="33" s="1"/>
  <c r="G68" i="33"/>
  <c r="H68" i="33" s="1"/>
  <c r="G61" i="33"/>
  <c r="H61" i="33" s="1"/>
  <c r="G69" i="33"/>
  <c r="H69" i="33" s="1"/>
  <c r="G64" i="33"/>
  <c r="H64" i="33" s="1"/>
  <c r="G65" i="33"/>
  <c r="H65" i="33" s="1"/>
  <c r="G66" i="33"/>
  <c r="H66" i="33" s="1"/>
  <c r="G70" i="33"/>
  <c r="H70" i="33" s="1"/>
  <c r="G62" i="33"/>
  <c r="H62" i="33" s="1"/>
  <c r="G60" i="33"/>
  <c r="H60" i="33" s="1"/>
  <c r="F115" i="33" l="1"/>
  <c r="G120" i="33" s="1"/>
  <c r="F117" i="33"/>
  <c r="H72" i="33"/>
  <c r="G76" i="33" s="1"/>
  <c r="H74" i="33"/>
  <c r="F116" i="33" l="1"/>
  <c r="H73" i="33"/>
</calcChain>
</file>

<file path=xl/sharedStrings.xml><?xml version="1.0" encoding="utf-8"?>
<sst xmlns="http://schemas.openxmlformats.org/spreadsheetml/2006/main" count="227" uniqueCount="116">
  <si>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</si>
  <si>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</si>
  <si>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</si>
  <si>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</si>
  <si>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</si>
  <si>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</si>
  <si>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</si>
  <si>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</si>
  <si>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</si>
  <si>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</si>
  <si>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</si>
  <si>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</si>
  <si>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</si>
  <si>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Average tablet Content Weight (mg):</t>
  </si>
  <si>
    <t>tablet No.</t>
  </si>
  <si>
    <t>Standard A</t>
  </si>
  <si>
    <t>Standard B</t>
  </si>
  <si>
    <t>Date Analysis Started:</t>
  </si>
  <si>
    <t>Injection</t>
  </si>
  <si>
    <t>Assay Smp A</t>
  </si>
  <si>
    <t>Assay Smp B</t>
  </si>
  <si>
    <t>Assay Smp C</t>
  </si>
  <si>
    <t>Average Normalised Peak Area: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</si>
  <si>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</si>
  <si>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</si>
  <si>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</si>
  <si>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</si>
  <si>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</si>
  <si>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</si>
  <si>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If there are no serial dilutions, or only one dilution, enter 1 in all boxes not used.</t>
  </si>
  <si>
    <t>RSD:</t>
  </si>
  <si>
    <t xml:space="preserve"> Mwt of compound in free base form:</t>
  </si>
  <si>
    <t>Mwt of compound in salt form:</t>
  </si>
  <si>
    <t>Standard Dilution Factor</t>
  </si>
  <si>
    <t>Each tablet contains</t>
  </si>
  <si>
    <t>Powder Weight (mg)</t>
  </si>
  <si>
    <t>% Assay</t>
  </si>
  <si>
    <t>DISSOLUTION:</t>
  </si>
  <si>
    <t>Medium Volume (mL):</t>
  </si>
  <si>
    <t>Response:</t>
  </si>
  <si>
    <t>Determination of Active Ingredient Dissolved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</si>
  <si>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</si>
  <si>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</si>
  <si>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</si>
  <si>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</si>
  <si>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</si>
  <si>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</si>
  <si>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</si>
  <si>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</si>
  <si>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</si>
  <si>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</si>
  <si>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</si>
  <si>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</si>
  <si>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</si>
  <si>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</si>
  <si>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</si>
  <si>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</si>
  <si>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</si>
  <si>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</si>
  <si>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</si>
  <si>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</si>
  <si>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Determination of Content of Active Ingredient in the Sample</t>
  </si>
  <si>
    <t>Normalised Response:</t>
  </si>
  <si>
    <t>Average Normalised Response:</t>
  </si>
  <si>
    <t>Desired Concetration (mg/mL):</t>
  </si>
  <si>
    <t>Amt Released (mg):</t>
  </si>
  <si>
    <t>%age Released:</t>
  </si>
  <si>
    <t>Desired Sample Weight (mg)</t>
  </si>
  <si>
    <t xml:space="preserve">The content of </t>
  </si>
  <si>
    <t xml:space="preserve">in the sample as a percentage of the stated  label claim is </t>
  </si>
  <si>
    <t>Comment</t>
  </si>
  <si>
    <t>Determined Amt (mg)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</si>
  <si>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</si>
  <si>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</si>
  <si>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</si>
  <si>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</si>
  <si>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</si>
  <si>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</si>
  <si>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</si>
  <si>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</si>
  <si>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</si>
  <si>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</si>
  <si>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</si>
  <si>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</si>
  <si>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</si>
  <si>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</si>
  <si>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</si>
  <si>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Dissolution</t>
  </si>
  <si>
    <t>Desired Weight as free base (mg):</t>
  </si>
  <si>
    <t>Desired Weight as salt (mg):</t>
  </si>
  <si>
    <t xml:space="preserve">The amount  of </t>
  </si>
  <si>
    <t xml:space="preserve">dissolved as a percentage of the stated  label claim is </t>
  </si>
  <si>
    <t>Please enter the required information in the cells highlighted in green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</si>
  <si>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</si>
  <si>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</si>
  <si>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</si>
  <si>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</si>
  <si>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</si>
  <si>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</si>
  <si>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</si>
  <si>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Initial Standard dilution (mL):</t>
  </si>
  <si>
    <t>Initial Sample dilution (mL):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</si>
  <si>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</si>
  <si>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</si>
  <si>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If correction for water content is NOT needed please enter 0</t>
  </si>
  <si>
    <t>Concentration (mg/mL):</t>
  </si>
  <si>
    <t>Mass of RS (mg):</t>
  </si>
  <si>
    <t>Mass of WRS as free base (mg):</t>
  </si>
  <si>
    <t>Purity correction (mg):</t>
  </si>
  <si>
    <t>NQCL-WRS-S1-1</t>
  </si>
  <si>
    <t xml:space="preserve">ISONIAZID </t>
  </si>
  <si>
    <t>ISONIAZID</t>
  </si>
  <si>
    <t>Cosmas Rotich</t>
  </si>
  <si>
    <t>NDQA201503146</t>
  </si>
  <si>
    <t>ISONIAZID 300mg</t>
  </si>
  <si>
    <t>ISONIAZID 300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</si>
</sst>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"/>
    <numFmt numFmtId="166" formatCode="0.00000"/>
    <numFmt numFmtId="167" formatCode="0.0000\ &quot;mg&quot;"/>
    <numFmt numFmtId="168" formatCode="0.0%"/>
    <numFmt numFmtId="169" formatCode="[$-409]d/mmm/yy;@"/>
  </numFmts>
  <fonts count="41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2"/>
      <name val="Book Antiqua"/>
      <family val="1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u/>
      <sz val="12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i/>
      <sz val="12"/>
      <name val="Book Antiqua"/>
      <family val="1"/>
    </font>
    <font>
      <b/>
      <u/>
      <sz val="16"/>
      <name val="Book Antiqua"/>
      <family val="1"/>
    </font>
    <font>
      <sz val="12"/>
      <name val="Arial"/>
      <family val="2"/>
    </font>
    <font>
      <b/>
      <i/>
      <sz val="10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14">
    <xf numFmtId="0" fontId="0" fillId="0" borderId="0" xfId="0"/>
    <xf numFmtId="0" fontId="1" fillId="0" borderId="0" xfId="42"/>
    <xf numFmtId="0" fontId="3" fillId="0" borderId="0" xfId="42" applyFont="1" applyAlignment="1">
      <alignment horizontal="center"/>
    </xf>
    <xf numFmtId="10" fontId="5" fillId="0" borderId="0" xfId="42" applyNumberFormat="1" applyFont="1" applyAlignment="1">
      <alignment horizontal="center"/>
    </xf>
    <xf numFmtId="164" fontId="3" fillId="0" borderId="0" xfId="42" applyNumberFormat="1" applyFont="1" applyAlignment="1">
      <alignment horizontal="center"/>
    </xf>
    <xf numFmtId="10" fontId="3" fillId="0" borderId="0" xfId="42" applyNumberFormat="1" applyFont="1" applyAlignment="1">
      <alignment horizontal="center"/>
    </xf>
    <xf numFmtId="2" fontId="6" fillId="0" borderId="0" xfId="42" applyNumberFormat="1" applyFont="1" applyAlignment="1">
      <alignment horizontal="right"/>
    </xf>
    <xf numFmtId="166" fontId="2" fillId="0" borderId="0" xfId="42" applyNumberFormat="1" applyFont="1" applyAlignment="1"/>
    <xf numFmtId="2" fontId="6" fillId="0" borderId="0" xfId="42" applyNumberFormat="1" applyFont="1"/>
    <xf numFmtId="0" fontId="24" fillId="0" borderId="0" xfId="42" applyFont="1"/>
    <xf numFmtId="0" fontId="27" fillId="0" borderId="0" xfId="0" applyFont="1"/>
    <xf numFmtId="0" fontId="28" fillId="0" borderId="0" xfId="0" applyFont="1" applyFill="1" applyBorder="1" applyAlignment="1">
      <alignment vertical="center" wrapText="1"/>
    </xf>
    <xf numFmtId="0" fontId="25" fillId="0" borderId="0" xfId="42" applyFont="1" applyFill="1" applyBorder="1" applyAlignment="1">
      <alignment vertical="center" wrapText="1"/>
    </xf>
    <xf numFmtId="0" fontId="27" fillId="0" borderId="0" xfId="0" applyFont="1" applyFill="1" applyBorder="1"/>
    <xf numFmtId="0" fontId="26" fillId="0" borderId="0" xfId="42" applyFont="1" applyFill="1" applyBorder="1" applyAlignment="1">
      <alignment horizontal="left" vertical="center" wrapText="1"/>
    </xf>
    <xf numFmtId="0" fontId="24" fillId="0" borderId="0" xfId="42" applyFont="1" applyFill="1" applyBorder="1"/>
    <xf numFmtId="0" fontId="24" fillId="0" borderId="0" xfId="42" applyFont="1" applyBorder="1"/>
    <xf numFmtId="0" fontId="25" fillId="0" borderId="0" xfId="42" applyFont="1" applyFill="1" applyBorder="1" applyAlignment="1">
      <alignment horizontal="center" wrapText="1"/>
    </xf>
    <xf numFmtId="10" fontId="24" fillId="0" borderId="0" xfId="42" applyNumberFormat="1" applyFont="1" applyFill="1" applyBorder="1" applyAlignment="1">
      <alignment horizontal="center"/>
    </xf>
    <xf numFmtId="10" fontId="24" fillId="0" borderId="41" xfId="42" applyNumberFormat="1" applyFont="1" applyBorder="1" applyAlignment="1">
      <alignment horizontal="center" vertical="center"/>
    </xf>
    <xf numFmtId="10" fontId="24" fillId="0" borderId="42" xfId="42" applyNumberFormat="1" applyFont="1" applyBorder="1" applyAlignment="1">
      <alignment horizontal="center" vertical="center"/>
    </xf>
    <xf numFmtId="10" fontId="24" fillId="0" borderId="50" xfId="42" applyNumberFormat="1" applyFont="1" applyBorder="1" applyAlignment="1">
      <alignment horizontal="center" vertical="center"/>
    </xf>
    <xf numFmtId="10" fontId="24" fillId="0" borderId="19" xfId="42" applyNumberFormat="1" applyFont="1" applyBorder="1" applyAlignment="1">
      <alignment horizontal="center" vertical="center"/>
    </xf>
    <xf numFmtId="10" fontId="24" fillId="0" borderId="21" xfId="42" applyNumberFormat="1" applyFont="1" applyBorder="1" applyAlignment="1">
      <alignment horizontal="center" vertical="center"/>
    </xf>
    <xf numFmtId="10" fontId="24" fillId="0" borderId="23" xfId="42" applyNumberFormat="1" applyFont="1" applyBorder="1" applyAlignment="1">
      <alignment horizontal="center" vertical="center"/>
    </xf>
    <xf numFmtId="0" fontId="24" fillId="26" borderId="0" xfId="42" quotePrefix="1" applyFont="1" applyFill="1" applyAlignment="1" applyProtection="1">
      <protection locked="0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32" fillId="0" borderId="0" xfId="42" applyFont="1"/>
    <xf numFmtId="0" fontId="32" fillId="0" borderId="0" xfId="42" applyFont="1" applyAlignment="1">
      <alignment horizontal="left"/>
    </xf>
    <xf numFmtId="0" fontId="33" fillId="0" borderId="0" xfId="42" quotePrefix="1" applyFont="1" applyAlignment="1">
      <alignment horizontal="left"/>
    </xf>
    <xf numFmtId="0" fontId="33" fillId="0" borderId="0" xfId="42" applyFont="1" applyAlignment="1">
      <alignment horizontal="left"/>
    </xf>
    <xf numFmtId="0" fontId="5" fillId="0" borderId="0" xfId="42" applyFont="1"/>
    <xf numFmtId="0" fontId="33" fillId="0" borderId="0" xfId="42" applyFont="1"/>
    <xf numFmtId="2" fontId="33" fillId="0" borderId="0" xfId="42" applyNumberFormat="1" applyFont="1" applyAlignment="1">
      <alignment horizontal="center"/>
    </xf>
    <xf numFmtId="166" fontId="33" fillId="0" borderId="0" xfId="42" applyNumberFormat="1" applyFont="1" applyAlignment="1">
      <alignment horizontal="center"/>
    </xf>
    <xf numFmtId="0" fontId="33" fillId="0" borderId="60" xfId="42" applyFont="1" applyBorder="1" applyAlignment="1">
      <alignment horizontal="center"/>
    </xf>
    <xf numFmtId="0" fontId="33" fillId="0" borderId="17" xfId="42" quotePrefix="1" applyFont="1" applyBorder="1" applyAlignment="1">
      <alignment horizontal="center"/>
    </xf>
    <xf numFmtId="0" fontId="33" fillId="0" borderId="60" xfId="42" quotePrefix="1" applyFont="1" applyBorder="1" applyAlignment="1">
      <alignment horizontal="center"/>
    </xf>
    <xf numFmtId="0" fontId="5" fillId="0" borderId="61" xfId="42" applyFont="1" applyBorder="1" applyAlignment="1">
      <alignment horizontal="center"/>
    </xf>
    <xf numFmtId="0" fontId="34" fillId="26" borderId="61" xfId="42" applyFont="1" applyFill="1" applyBorder="1" applyAlignment="1" applyProtection="1">
      <alignment horizontal="center"/>
      <protection locked="0"/>
    </xf>
    <xf numFmtId="2" fontId="34" fillId="26" borderId="61" xfId="42" applyNumberFormat="1" applyFont="1" applyFill="1" applyBorder="1" applyAlignment="1" applyProtection="1">
      <alignment horizontal="center"/>
      <protection locked="0"/>
    </xf>
    <xf numFmtId="2" fontId="34" fillId="26" borderId="62" xfId="42" applyNumberFormat="1" applyFont="1" applyFill="1" applyBorder="1" applyAlignment="1" applyProtection="1">
      <alignment horizontal="center"/>
      <protection locked="0"/>
    </xf>
    <xf numFmtId="0" fontId="34" fillId="26" borderId="63" xfId="42" applyFont="1" applyFill="1" applyBorder="1" applyAlignment="1" applyProtection="1">
      <alignment horizontal="center"/>
      <protection locked="0"/>
    </xf>
    <xf numFmtId="2" fontId="34" fillId="26" borderId="63" xfId="42" applyNumberFormat="1" applyFont="1" applyFill="1" applyBorder="1" applyAlignment="1" applyProtection="1">
      <alignment horizontal="center"/>
      <protection locked="0"/>
    </xf>
    <xf numFmtId="0" fontId="5" fillId="0" borderId="62" xfId="42" applyFont="1" applyBorder="1"/>
    <xf numFmtId="1" fontId="33" fillId="27" borderId="17" xfId="42" applyNumberFormat="1" applyFont="1" applyFill="1" applyBorder="1" applyAlignment="1">
      <alignment horizontal="center"/>
    </xf>
    <xf numFmtId="1" fontId="33" fillId="27" borderId="60" xfId="42" applyNumberFormat="1" applyFont="1" applyFill="1" applyBorder="1" applyAlignment="1">
      <alignment horizontal="center"/>
    </xf>
    <xf numFmtId="2" fontId="33" fillId="27" borderId="60" xfId="42" applyNumberFormat="1" applyFont="1" applyFill="1" applyBorder="1" applyAlignment="1">
      <alignment horizontal="center"/>
    </xf>
    <xf numFmtId="0" fontId="5" fillId="0" borderId="61" xfId="42" applyFont="1" applyBorder="1"/>
    <xf numFmtId="10" fontId="33" fillId="28" borderId="60" xfId="42" applyNumberFormat="1" applyFont="1" applyFill="1" applyBorder="1" applyAlignment="1">
      <alignment horizontal="center"/>
    </xf>
    <xf numFmtId="168" fontId="33" fillId="0" borderId="0" xfId="42" applyNumberFormat="1" applyFont="1" applyFill="1" applyBorder="1" applyAlignment="1">
      <alignment horizontal="center"/>
    </xf>
    <xf numFmtId="0" fontId="5" fillId="0" borderId="14" xfId="42" applyFont="1" applyBorder="1"/>
    <xf numFmtId="0" fontId="5" fillId="0" borderId="63" xfId="42" applyFont="1" applyBorder="1"/>
    <xf numFmtId="0" fontId="33" fillId="27" borderId="60" xfId="42" applyFont="1" applyFill="1" applyBorder="1" applyAlignment="1">
      <alignment horizontal="center"/>
    </xf>
    <xf numFmtId="0" fontId="33" fillId="0" borderId="10" xfId="42" applyFont="1" applyFill="1" applyBorder="1" applyAlignment="1">
      <alignment horizontal="center"/>
    </xf>
    <xf numFmtId="0" fontId="5" fillId="0" borderId="10" xfId="42" applyFont="1" applyBorder="1"/>
    <xf numFmtId="0" fontId="5" fillId="0" borderId="64" xfId="42" applyFont="1" applyBorder="1"/>
    <xf numFmtId="0" fontId="5" fillId="0" borderId="0" xfId="42" applyFont="1" applyBorder="1"/>
    <xf numFmtId="0" fontId="5" fillId="0" borderId="0" xfId="42" quotePrefix="1" applyFont="1" applyAlignment="1" applyProtection="1">
      <alignment horizontal="left"/>
      <protection locked="0"/>
    </xf>
    <xf numFmtId="0" fontId="5" fillId="0" borderId="0" xfId="42" applyFont="1" applyProtection="1">
      <protection locked="0"/>
    </xf>
    <xf numFmtId="0" fontId="5" fillId="0" borderId="0" xfId="42" applyFont="1" applyBorder="1" applyProtection="1">
      <protection locked="0"/>
    </xf>
    <xf numFmtId="0" fontId="5" fillId="0" borderId="0" xfId="42" applyFont="1" applyAlignment="1" applyProtection="1">
      <alignment horizontal="left"/>
      <protection locked="0"/>
    </xf>
    <xf numFmtId="0" fontId="4" fillId="0" borderId="0" xfId="42" quotePrefix="1" applyFont="1" applyAlignment="1">
      <alignment horizontal="center"/>
    </xf>
    <xf numFmtId="0" fontId="25" fillId="0" borderId="25" xfId="42" applyFont="1" applyBorder="1" applyAlignment="1">
      <alignment horizontal="center" vertical="center"/>
    </xf>
    <xf numFmtId="0" fontId="26" fillId="0" borderId="15" xfId="42" applyFont="1" applyFill="1" applyBorder="1" applyAlignment="1">
      <alignment horizontal="left" vertical="center" wrapText="1"/>
    </xf>
    <xf numFmtId="0" fontId="26" fillId="0" borderId="0" xfId="42" applyFont="1" applyBorder="1" applyAlignment="1"/>
    <xf numFmtId="0" fontId="33" fillId="0" borderId="0" xfId="42" applyFont="1" applyAlignment="1">
      <alignment horizontal="right"/>
    </xf>
    <xf numFmtId="0" fontId="5" fillId="0" borderId="0" xfId="42" quotePrefix="1" applyFont="1" applyAlignment="1">
      <alignment horizontal="left"/>
    </xf>
    <xf numFmtId="169" fontId="5" fillId="0" borderId="0" xfId="42" quotePrefix="1" applyNumberFormat="1" applyFont="1" applyAlignment="1">
      <alignment horizontal="left"/>
    </xf>
    <xf numFmtId="0" fontId="5" fillId="0" borderId="15" xfId="42" applyFont="1" applyBorder="1"/>
    <xf numFmtId="0" fontId="5" fillId="0" borderId="0" xfId="42" applyFont="1" applyAlignment="1">
      <alignment horizontal="center"/>
    </xf>
    <xf numFmtId="10" fontId="5" fillId="0" borderId="15" xfId="43" applyNumberFormat="1" applyFont="1" applyBorder="1"/>
    <xf numFmtId="0" fontId="39" fillId="0" borderId="0" xfId="42" applyFont="1"/>
    <xf numFmtId="0" fontId="33" fillId="0" borderId="25" xfId="42" applyFont="1" applyBorder="1" applyAlignment="1"/>
    <xf numFmtId="0" fontId="33" fillId="0" borderId="25" xfId="42" applyFont="1" applyBorder="1" applyAlignment="1">
      <alignment horizontal="center"/>
    </xf>
    <xf numFmtId="0" fontId="5" fillId="0" borderId="25" xfId="42" applyFont="1" applyBorder="1" applyAlignment="1">
      <alignment horizontal="center"/>
    </xf>
    <xf numFmtId="0" fontId="33" fillId="0" borderId="0" xfId="42" applyFont="1" applyBorder="1" applyAlignment="1">
      <alignment horizontal="right"/>
    </xf>
    <xf numFmtId="0" fontId="5" fillId="0" borderId="10" xfId="42" quotePrefix="1" applyFont="1" applyBorder="1" applyAlignment="1"/>
    <xf numFmtId="0" fontId="5" fillId="0" borderId="0" xfId="42" quotePrefix="1" applyFont="1" applyBorder="1" applyAlignment="1"/>
    <xf numFmtId="0" fontId="5" fillId="0" borderId="10" xfId="42" applyFont="1" applyBorder="1" applyAlignment="1"/>
    <xf numFmtId="0" fontId="33" fillId="0" borderId="56" xfId="42" applyFont="1" applyBorder="1" applyAlignment="1"/>
    <xf numFmtId="0" fontId="33" fillId="0" borderId="0" xfId="42" applyFont="1" applyBorder="1" applyAlignment="1"/>
    <xf numFmtId="0" fontId="5" fillId="0" borderId="56" xfId="42" applyFont="1" applyBorder="1" applyAlignment="1"/>
    <xf numFmtId="165" fontId="24" fillId="0" borderId="11" xfId="42" applyNumberFormat="1" applyFont="1" applyBorder="1" applyAlignment="1">
      <alignment horizontal="center" vertical="center"/>
    </xf>
    <xf numFmtId="0" fontId="24" fillId="0" borderId="0" xfId="42" applyFont="1" applyAlignment="1">
      <alignment vertical="center"/>
    </xf>
    <xf numFmtId="0" fontId="25" fillId="0" borderId="0" xfId="42" applyFont="1" applyAlignment="1">
      <alignment vertical="center"/>
    </xf>
    <xf numFmtId="0" fontId="25" fillId="26" borderId="0" xfId="42" applyFont="1" applyFill="1" applyAlignment="1" applyProtection="1">
      <alignment horizontal="left" vertical="center"/>
      <protection locked="0"/>
    </xf>
    <xf numFmtId="0" fontId="36" fillId="26" borderId="0" xfId="42" applyFont="1" applyFill="1" applyAlignment="1" applyProtection="1">
      <alignment horizontal="left" vertical="center"/>
      <protection locked="0"/>
    </xf>
    <xf numFmtId="0" fontId="36" fillId="26" borderId="0" xfId="42" quotePrefix="1" applyFont="1" applyFill="1" applyAlignment="1" applyProtection="1">
      <alignment vertical="center"/>
      <protection locked="0"/>
    </xf>
    <xf numFmtId="0" fontId="24" fillId="26" borderId="0" xfId="42" quotePrefix="1" applyFont="1" applyFill="1" applyAlignment="1" applyProtection="1">
      <alignment vertical="center"/>
      <protection locked="0"/>
    </xf>
    <xf numFmtId="15" fontId="36" fillId="26" borderId="0" xfId="42" applyNumberFormat="1" applyFont="1" applyFill="1" applyAlignment="1" applyProtection="1">
      <alignment horizontal="left" vertical="center"/>
      <protection locked="0"/>
    </xf>
    <xf numFmtId="15" fontId="24" fillId="0" borderId="0" xfId="42" applyNumberFormat="1" applyFont="1" applyAlignment="1">
      <alignment horizontal="left" vertical="center"/>
    </xf>
    <xf numFmtId="0" fontId="4" fillId="0" borderId="0" xfId="42" applyFont="1" applyAlignment="1">
      <alignment horizontal="left" vertical="center"/>
    </xf>
    <xf numFmtId="0" fontId="25" fillId="0" borderId="0" xfId="42" applyFont="1" applyAlignment="1">
      <alignment horizontal="right" vertical="center"/>
    </xf>
    <xf numFmtId="0" fontId="24" fillId="0" borderId="0" xfId="42" applyFont="1" applyAlignment="1">
      <alignment horizontal="right" vertical="center"/>
    </xf>
    <xf numFmtId="0" fontId="35" fillId="26" borderId="0" xfId="42" applyFont="1" applyFill="1" applyBorder="1" applyAlignment="1" applyProtection="1">
      <alignment horizontal="center" vertical="center"/>
      <protection locked="0"/>
    </xf>
    <xf numFmtId="0" fontId="36" fillId="26" borderId="0" xfId="42" applyFont="1" applyFill="1" applyAlignment="1" applyProtection="1">
      <alignment horizontal="center" vertical="center"/>
      <protection locked="0"/>
    </xf>
    <xf numFmtId="0" fontId="27" fillId="0" borderId="0" xfId="0" applyFont="1" applyAlignment="1">
      <alignment vertical="center"/>
    </xf>
    <xf numFmtId="0" fontId="25" fillId="0" borderId="0" xfId="42" applyFont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30" fillId="0" borderId="0" xfId="42" applyFont="1" applyFill="1" applyAlignment="1">
      <alignment vertical="center"/>
    </xf>
    <xf numFmtId="2" fontId="35" fillId="26" borderId="0" xfId="42" applyNumberFormat="1" applyFont="1" applyFill="1" applyAlignment="1" applyProtection="1">
      <alignment horizontal="center" vertical="center"/>
      <protection locked="0"/>
    </xf>
    <xf numFmtId="2" fontId="25" fillId="0" borderId="0" xfId="42" applyNumberFormat="1" applyFont="1" applyAlignment="1">
      <alignment horizontal="center" vertical="center"/>
    </xf>
    <xf numFmtId="167" fontId="25" fillId="0" borderId="0" xfId="42" applyNumberFormat="1" applyFont="1" applyAlignment="1">
      <alignment horizontal="center" vertical="center"/>
    </xf>
    <xf numFmtId="0" fontId="24" fillId="0" borderId="18" xfId="42" applyFont="1" applyBorder="1" applyAlignment="1">
      <alignment horizontal="right" vertical="center"/>
    </xf>
    <xf numFmtId="0" fontId="35" fillId="26" borderId="19" xfId="42" applyFont="1" applyFill="1" applyBorder="1" applyAlignment="1" applyProtection="1">
      <alignment horizontal="center" vertical="center"/>
      <protection locked="0"/>
    </xf>
    <xf numFmtId="0" fontId="24" fillId="0" borderId="20" xfId="42" applyFont="1" applyBorder="1" applyAlignment="1">
      <alignment horizontal="right" vertical="center"/>
    </xf>
    <xf numFmtId="0" fontId="35" fillId="26" borderId="21" xfId="42" applyFont="1" applyFill="1" applyBorder="1" applyAlignment="1" applyProtection="1">
      <alignment horizontal="center" vertical="center"/>
      <protection locked="0"/>
    </xf>
    <xf numFmtId="0" fontId="25" fillId="0" borderId="57" xfId="42" applyFont="1" applyBorder="1" applyAlignment="1">
      <alignment horizontal="center" vertical="center"/>
    </xf>
    <xf numFmtId="0" fontId="25" fillId="0" borderId="16" xfId="42" applyFont="1" applyBorder="1" applyAlignment="1">
      <alignment horizontal="center" vertical="center"/>
    </xf>
    <xf numFmtId="0" fontId="25" fillId="0" borderId="32" xfId="42" applyFont="1" applyBorder="1" applyAlignment="1">
      <alignment horizontal="center" vertical="center"/>
    </xf>
    <xf numFmtId="0" fontId="24" fillId="0" borderId="11" xfId="42" applyFont="1" applyBorder="1" applyAlignment="1">
      <alignment horizontal="center" vertical="center"/>
    </xf>
    <xf numFmtId="0" fontId="35" fillId="26" borderId="57" xfId="42" applyFont="1" applyFill="1" applyBorder="1" applyAlignment="1" applyProtection="1">
      <alignment horizontal="center" vertical="center"/>
      <protection locked="0"/>
    </xf>
    <xf numFmtId="165" fontId="24" fillId="0" borderId="44" xfId="42" applyNumberFormat="1" applyFont="1" applyBorder="1" applyAlignment="1">
      <alignment horizontal="center" vertical="center"/>
    </xf>
    <xf numFmtId="0" fontId="24" fillId="0" borderId="0" xfId="42" applyFont="1" applyBorder="1" applyAlignment="1">
      <alignment horizontal="center" vertical="center"/>
    </xf>
    <xf numFmtId="0" fontId="35" fillId="26" borderId="58" xfId="42" applyFont="1" applyFill="1" applyBorder="1" applyAlignment="1" applyProtection="1">
      <alignment horizontal="center" vertical="center"/>
      <protection locked="0"/>
    </xf>
    <xf numFmtId="165" fontId="24" fillId="0" borderId="0" xfId="42" applyNumberFormat="1" applyFont="1" applyBorder="1" applyAlignment="1">
      <alignment horizontal="center" vertical="center"/>
    </xf>
    <xf numFmtId="165" fontId="24" fillId="0" borderId="21" xfId="42" applyNumberFormat="1" applyFont="1" applyBorder="1" applyAlignment="1">
      <alignment horizontal="center" vertical="center"/>
    </xf>
    <xf numFmtId="0" fontId="24" fillId="0" borderId="10" xfId="42" applyFont="1" applyBorder="1" applyAlignment="1">
      <alignment horizontal="center" vertical="center"/>
    </xf>
    <xf numFmtId="0" fontId="35" fillId="26" borderId="59" xfId="42" applyFont="1" applyFill="1" applyBorder="1" applyAlignment="1" applyProtection="1">
      <alignment horizontal="center" vertical="center"/>
      <protection locked="0"/>
    </xf>
    <xf numFmtId="165" fontId="24" fillId="0" borderId="10" xfId="42" applyNumberFormat="1" applyFont="1" applyBorder="1" applyAlignment="1">
      <alignment horizontal="center" vertical="center"/>
    </xf>
    <xf numFmtId="165" fontId="24" fillId="0" borderId="45" xfId="42" applyNumberFormat="1" applyFont="1" applyBorder="1" applyAlignment="1">
      <alignment horizontal="center" vertical="center"/>
    </xf>
    <xf numFmtId="0" fontId="24" fillId="0" borderId="0" xfId="42" applyFont="1" applyBorder="1" applyAlignment="1">
      <alignment horizontal="right" vertical="center"/>
    </xf>
    <xf numFmtId="165" fontId="25" fillId="24" borderId="58" xfId="42" applyNumberFormat="1" applyFont="1" applyFill="1" applyBorder="1" applyAlignment="1">
      <alignment horizontal="center" vertical="center"/>
    </xf>
    <xf numFmtId="165" fontId="25" fillId="24" borderId="49" xfId="42" applyNumberFormat="1" applyFont="1" applyFill="1" applyBorder="1" applyAlignment="1">
      <alignment horizontal="center" vertical="center"/>
    </xf>
    <xf numFmtId="1" fontId="25" fillId="24" borderId="55" xfId="42" applyNumberFormat="1" applyFont="1" applyFill="1" applyBorder="1" applyAlignment="1">
      <alignment horizontal="center" vertical="center"/>
    </xf>
    <xf numFmtId="165" fontId="25" fillId="24" borderId="37" xfId="42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5" fillId="26" borderId="65" xfId="42" applyFont="1" applyFill="1" applyBorder="1" applyAlignment="1" applyProtection="1">
      <alignment horizontal="center" vertical="center"/>
      <protection locked="0"/>
    </xf>
    <xf numFmtId="0" fontId="24" fillId="0" borderId="0" xfId="42" applyFont="1" applyFill="1" applyBorder="1" applyAlignment="1">
      <alignment vertical="center"/>
    </xf>
    <xf numFmtId="0" fontId="35" fillId="26" borderId="38" xfId="42" applyFont="1" applyFill="1" applyBorder="1" applyAlignment="1" applyProtection="1">
      <alignment horizontal="center" vertical="center"/>
      <protection locked="0"/>
    </xf>
    <xf numFmtId="0" fontId="24" fillId="0" borderId="31" xfId="42" applyFont="1" applyBorder="1" applyAlignment="1">
      <alignment horizontal="right" vertical="center"/>
    </xf>
    <xf numFmtId="2" fontId="24" fillId="24" borderId="51" xfId="42" applyNumberFormat="1" applyFont="1" applyFill="1" applyBorder="1" applyAlignment="1">
      <alignment horizontal="center" vertical="center"/>
    </xf>
    <xf numFmtId="0" fontId="24" fillId="0" borderId="0" xfId="42" applyFont="1" applyFill="1" applyBorder="1" applyAlignment="1">
      <alignment horizontal="center" vertical="center"/>
    </xf>
    <xf numFmtId="2" fontId="24" fillId="24" borderId="39" xfId="42" applyNumberFormat="1" applyFont="1" applyFill="1" applyBorder="1" applyAlignment="1">
      <alignment horizontal="center" vertical="center"/>
    </xf>
    <xf numFmtId="0" fontId="24" fillId="0" borderId="0" xfId="42" applyFont="1" applyFill="1" applyBorder="1" applyAlignment="1" applyProtection="1">
      <alignment horizontal="center" vertical="center"/>
    </xf>
    <xf numFmtId="2" fontId="24" fillId="25" borderId="51" xfId="42" applyNumberFormat="1" applyFont="1" applyFill="1" applyBorder="1" applyAlignment="1">
      <alignment horizontal="center" vertical="center"/>
    </xf>
    <xf numFmtId="2" fontId="24" fillId="0" borderId="0" xfId="42" applyNumberFormat="1" applyFont="1" applyFill="1" applyBorder="1" applyAlignment="1">
      <alignment horizontal="center" vertical="center"/>
    </xf>
    <xf numFmtId="2" fontId="24" fillId="25" borderId="39" xfId="42" applyNumberFormat="1" applyFont="1" applyFill="1" applyBorder="1" applyAlignment="1">
      <alignment horizontal="center" vertical="center"/>
    </xf>
    <xf numFmtId="2" fontId="24" fillId="24" borderId="40" xfId="42" applyNumberFormat="1" applyFont="1" applyFill="1" applyBorder="1" applyAlignment="1">
      <alignment horizontal="center" vertical="center"/>
    </xf>
    <xf numFmtId="164" fontId="35" fillId="26" borderId="51" xfId="42" applyNumberFormat="1" applyFont="1" applyFill="1" applyBorder="1" applyAlignment="1" applyProtection="1">
      <alignment horizontal="center" vertical="center"/>
      <protection locked="0"/>
    </xf>
    <xf numFmtId="1" fontId="24" fillId="0" borderId="0" xfId="42" applyNumberFormat="1" applyFont="1" applyFill="1" applyBorder="1" applyAlignment="1">
      <alignment horizontal="center" vertical="center"/>
    </xf>
    <xf numFmtId="0" fontId="24" fillId="0" borderId="57" xfId="42" applyFont="1" applyBorder="1" applyAlignment="1">
      <alignment horizontal="right" vertical="center"/>
    </xf>
    <xf numFmtId="2" fontId="24" fillId="24" borderId="32" xfId="42" applyNumberFormat="1" applyFont="1" applyFill="1" applyBorder="1" applyAlignment="1">
      <alignment horizontal="center" vertical="center"/>
    </xf>
    <xf numFmtId="165" fontId="24" fillId="0" borderId="0" xfId="42" applyNumberFormat="1" applyFont="1" applyFill="1" applyBorder="1" applyAlignment="1">
      <alignment horizontal="center" vertical="center"/>
    </xf>
    <xf numFmtId="0" fontId="24" fillId="0" borderId="38" xfId="42" applyFont="1" applyBorder="1" applyAlignment="1">
      <alignment horizontal="right" vertical="center"/>
    </xf>
    <xf numFmtId="165" fontId="25" fillId="25" borderId="38" xfId="42" applyNumberFormat="1" applyFont="1" applyFill="1" applyBorder="1" applyAlignment="1">
      <alignment horizontal="center" vertical="center"/>
    </xf>
    <xf numFmtId="0" fontId="24" fillId="0" borderId="39" xfId="42" applyFont="1" applyBorder="1" applyAlignment="1">
      <alignment horizontal="right" vertical="center"/>
    </xf>
    <xf numFmtId="10" fontId="24" fillId="24" borderId="39" xfId="42" applyNumberFormat="1" applyFont="1" applyFill="1" applyBorder="1" applyAlignment="1">
      <alignment horizontal="center" vertical="center"/>
    </xf>
    <xf numFmtId="0" fontId="24" fillId="0" borderId="40" xfId="42" applyFont="1" applyBorder="1" applyAlignment="1">
      <alignment horizontal="right" vertical="center"/>
    </xf>
    <xf numFmtId="0" fontId="24" fillId="25" borderId="40" xfId="42" applyFont="1" applyFill="1" applyBorder="1" applyAlignment="1">
      <alignment horizontal="center" vertical="center"/>
    </xf>
    <xf numFmtId="0" fontId="4" fillId="0" borderId="0" xfId="42" applyFont="1" applyAlignment="1">
      <alignment vertical="center"/>
    </xf>
    <xf numFmtId="0" fontId="25" fillId="0" borderId="0" xfId="42" quotePrefix="1" applyFont="1" applyAlignment="1">
      <alignment horizontal="left" vertical="center"/>
    </xf>
    <xf numFmtId="0" fontId="24" fillId="0" borderId="0" xfId="42" quotePrefix="1" applyFont="1" applyAlignment="1">
      <alignment horizontal="left" vertical="center"/>
    </xf>
    <xf numFmtId="0" fontId="24" fillId="0" borderId="0" xfId="42" applyFont="1" applyAlignment="1">
      <alignment horizontal="left" vertical="center"/>
    </xf>
    <xf numFmtId="0" fontId="35" fillId="26" borderId="0" xfId="42" applyFont="1" applyFill="1" applyAlignment="1" applyProtection="1">
      <alignment horizontal="center" vertical="center"/>
      <protection locked="0"/>
    </xf>
    <xf numFmtId="0" fontId="24" fillId="0" borderId="0" xfId="42" applyFont="1" applyAlignment="1">
      <alignment horizontal="center" vertical="center"/>
    </xf>
    <xf numFmtId="164" fontId="25" fillId="0" borderId="0" xfId="42" applyNumberFormat="1" applyFont="1" applyFill="1" applyBorder="1" applyAlignment="1">
      <alignment horizontal="center" vertical="center"/>
    </xf>
    <xf numFmtId="2" fontId="25" fillId="0" borderId="41" xfId="42" applyNumberFormat="1" applyFont="1" applyBorder="1" applyAlignment="1">
      <alignment horizontal="center" vertical="center"/>
    </xf>
    <xf numFmtId="0" fontId="25" fillId="0" borderId="41" xfId="42" applyFont="1" applyBorder="1" applyAlignment="1">
      <alignment horizontal="center" vertical="center"/>
    </xf>
    <xf numFmtId="0" fontId="25" fillId="0" borderId="19" xfId="42" applyFont="1" applyBorder="1" applyAlignment="1">
      <alignment horizontal="center" vertical="center"/>
    </xf>
    <xf numFmtId="0" fontId="24" fillId="0" borderId="41" xfId="42" applyFont="1" applyBorder="1" applyAlignment="1">
      <alignment horizontal="center" vertical="center"/>
    </xf>
    <xf numFmtId="0" fontId="35" fillId="26" borderId="18" xfId="42" applyFont="1" applyFill="1" applyBorder="1" applyAlignment="1" applyProtection="1">
      <alignment horizontal="center" vertical="center"/>
      <protection locked="0"/>
    </xf>
    <xf numFmtId="2" fontId="24" fillId="0" borderId="18" xfId="42" applyNumberFormat="1" applyFont="1" applyBorder="1" applyAlignment="1">
      <alignment horizontal="center" vertical="center"/>
    </xf>
    <xf numFmtId="0" fontId="24" fillId="0" borderId="42" xfId="42" applyFont="1" applyBorder="1" applyAlignment="1">
      <alignment horizontal="center" vertical="center"/>
    </xf>
    <xf numFmtId="0" fontId="35" fillId="26" borderId="20" xfId="42" applyFont="1" applyFill="1" applyBorder="1" applyAlignment="1" applyProtection="1">
      <alignment horizontal="center" vertical="center"/>
      <protection locked="0"/>
    </xf>
    <xf numFmtId="2" fontId="24" fillId="0" borderId="20" xfId="42" applyNumberFormat="1" applyFont="1" applyBorder="1" applyAlignment="1">
      <alignment horizontal="center" vertical="center"/>
    </xf>
    <xf numFmtId="0" fontId="24" fillId="0" borderId="50" xfId="42" applyFont="1" applyBorder="1" applyAlignment="1">
      <alignment horizontal="center" vertical="center"/>
    </xf>
    <xf numFmtId="0" fontId="35" fillId="26" borderId="22" xfId="42" applyFont="1" applyFill="1" applyBorder="1" applyAlignment="1" applyProtection="1">
      <alignment horizontal="center" vertical="center"/>
      <protection locked="0"/>
    </xf>
    <xf numFmtId="2" fontId="24" fillId="0" borderId="41" xfId="42" applyNumberFormat="1" applyFont="1" applyBorder="1" applyAlignment="1">
      <alignment horizontal="center" vertical="center"/>
    </xf>
    <xf numFmtId="2" fontId="24" fillId="0" borderId="42" xfId="42" applyNumberFormat="1" applyFont="1" applyBorder="1" applyAlignment="1">
      <alignment horizontal="center" vertical="center"/>
    </xf>
    <xf numFmtId="2" fontId="24" fillId="0" borderId="50" xfId="42" applyNumberFormat="1" applyFont="1" applyBorder="1" applyAlignment="1">
      <alignment horizontal="center" vertical="center"/>
    </xf>
    <xf numFmtId="0" fontId="24" fillId="0" borderId="21" xfId="42" applyFont="1" applyFill="1" applyBorder="1" applyAlignment="1">
      <alignment horizontal="center" vertical="center"/>
    </xf>
    <xf numFmtId="0" fontId="24" fillId="0" borderId="22" xfId="42" applyFont="1" applyBorder="1" applyAlignment="1">
      <alignment horizontal="right" vertical="center"/>
    </xf>
    <xf numFmtId="2" fontId="25" fillId="0" borderId="23" xfId="42" applyNumberFormat="1" applyFont="1" applyBorder="1" applyAlignment="1">
      <alignment horizontal="center" vertical="center"/>
    </xf>
    <xf numFmtId="0" fontId="24" fillId="0" borderId="0" xfId="42" quotePrefix="1" applyFont="1" applyBorder="1" applyAlignment="1">
      <alignment horizontal="center" vertical="center"/>
    </xf>
    <xf numFmtId="0" fontId="24" fillId="0" borderId="43" xfId="42" applyFont="1" applyBorder="1" applyAlignment="1">
      <alignment horizontal="right" vertical="center"/>
    </xf>
    <xf numFmtId="10" fontId="25" fillId="25" borderId="45" xfId="42" applyNumberFormat="1" applyFont="1" applyFill="1" applyBorder="1" applyAlignment="1">
      <alignment horizontal="center" vertical="center"/>
    </xf>
    <xf numFmtId="10" fontId="25" fillId="24" borderId="46" xfId="42" applyNumberFormat="1" applyFont="1" applyFill="1" applyBorder="1" applyAlignment="1">
      <alignment horizontal="center" vertical="center"/>
    </xf>
    <xf numFmtId="2" fontId="24" fillId="0" borderId="0" xfId="42" applyNumberFormat="1" applyFont="1" applyBorder="1" applyAlignment="1">
      <alignment horizontal="center" vertical="center"/>
    </xf>
    <xf numFmtId="0" fontId="25" fillId="25" borderId="54" xfId="42" applyFont="1" applyFill="1" applyBorder="1" applyAlignment="1">
      <alignment horizontal="center" vertical="center"/>
    </xf>
    <xf numFmtId="0" fontId="25" fillId="0" borderId="0" xfId="42" applyFont="1" applyFill="1" applyBorder="1" applyAlignment="1">
      <alignment horizontal="center" vertical="center"/>
    </xf>
    <xf numFmtId="0" fontId="24" fillId="0" borderId="0" xfId="42" quotePrefix="1" applyFont="1" applyBorder="1" applyAlignment="1">
      <alignment horizontal="right" vertical="center"/>
    </xf>
    <xf numFmtId="0" fontId="24" fillId="0" borderId="0" xfId="42" applyFont="1" applyBorder="1" applyAlignment="1">
      <alignment vertical="center"/>
    </xf>
    <xf numFmtId="168" fontId="25" fillId="0" borderId="0" xfId="42" applyNumberFormat="1" applyFont="1" applyFill="1" applyBorder="1" applyAlignment="1">
      <alignment horizontal="center" vertical="center"/>
    </xf>
    <xf numFmtId="0" fontId="25" fillId="0" borderId="29" xfId="42" applyFont="1" applyBorder="1" applyAlignment="1">
      <alignment horizontal="center" vertical="center"/>
    </xf>
    <xf numFmtId="0" fontId="25" fillId="0" borderId="53" xfId="42" applyFont="1" applyBorder="1" applyAlignment="1">
      <alignment horizontal="center" vertical="center"/>
    </xf>
    <xf numFmtId="0" fontId="25" fillId="0" borderId="31" xfId="42" applyFont="1" applyBorder="1" applyAlignment="1">
      <alignment horizontal="center" vertical="center"/>
    </xf>
    <xf numFmtId="0" fontId="35" fillId="26" borderId="33" xfId="42" applyFont="1" applyFill="1" applyBorder="1" applyAlignment="1" applyProtection="1">
      <alignment horizontal="center" vertical="center"/>
      <protection locked="0"/>
    </xf>
    <xf numFmtId="165" fontId="24" fillId="0" borderId="16" xfId="42" applyNumberFormat="1" applyFont="1" applyBorder="1" applyAlignment="1">
      <alignment horizontal="center" vertical="center"/>
    </xf>
    <xf numFmtId="1" fontId="35" fillId="26" borderId="33" xfId="42" applyNumberFormat="1" applyFont="1" applyFill="1" applyBorder="1" applyAlignment="1" applyProtection="1">
      <alignment horizontal="center" vertical="center"/>
      <protection locked="0"/>
    </xf>
    <xf numFmtId="165" fontId="24" fillId="0" borderId="32" xfId="42" applyNumberFormat="1" applyFont="1" applyBorder="1" applyAlignment="1">
      <alignment horizontal="center" vertical="center"/>
    </xf>
    <xf numFmtId="165" fontId="24" fillId="0" borderId="12" xfId="42" applyNumberFormat="1" applyFont="1" applyBorder="1" applyAlignment="1">
      <alignment horizontal="center" vertical="center"/>
    </xf>
    <xf numFmtId="1" fontId="35" fillId="26" borderId="20" xfId="42" applyNumberFormat="1" applyFont="1" applyFill="1" applyBorder="1" applyAlignment="1" applyProtection="1">
      <alignment horizontal="center" vertical="center"/>
      <protection locked="0"/>
    </xf>
    <xf numFmtId="165" fontId="24" fillId="0" borderId="34" xfId="42" applyNumberFormat="1" applyFont="1" applyBorder="1" applyAlignment="1">
      <alignment horizontal="center" vertical="center"/>
    </xf>
    <xf numFmtId="0" fontId="35" fillId="26" borderId="35" xfId="42" applyFont="1" applyFill="1" applyBorder="1" applyAlignment="1" applyProtection="1">
      <alignment horizontal="center" vertical="center"/>
      <protection locked="0"/>
    </xf>
    <xf numFmtId="165" fontId="24" fillId="0" borderId="13" xfId="42" applyNumberFormat="1" applyFont="1" applyBorder="1" applyAlignment="1">
      <alignment horizontal="center" vertical="center"/>
    </xf>
    <xf numFmtId="1" fontId="35" fillId="26" borderId="35" xfId="42" applyNumberFormat="1" applyFont="1" applyFill="1" applyBorder="1" applyAlignment="1" applyProtection="1">
      <alignment horizontal="center" vertical="center"/>
      <protection locked="0"/>
    </xf>
    <xf numFmtId="165" fontId="24" fillId="0" borderId="36" xfId="42" applyNumberFormat="1" applyFont="1" applyBorder="1" applyAlignment="1">
      <alignment horizontal="center" vertical="center"/>
    </xf>
    <xf numFmtId="165" fontId="25" fillId="24" borderId="55" xfId="42" applyNumberFormat="1" applyFont="1" applyFill="1" applyBorder="1" applyAlignment="1">
      <alignment horizontal="center" vertical="center"/>
    </xf>
    <xf numFmtId="165" fontId="25" fillId="24" borderId="50" xfId="42" applyNumberFormat="1" applyFont="1" applyFill="1" applyBorder="1" applyAlignment="1">
      <alignment horizontal="center" vertical="center"/>
    </xf>
    <xf numFmtId="166" fontId="24" fillId="24" borderId="51" xfId="42" applyNumberFormat="1" applyFont="1" applyFill="1" applyBorder="1" applyAlignment="1">
      <alignment horizontal="center" vertical="center"/>
    </xf>
    <xf numFmtId="166" fontId="24" fillId="0" borderId="0" xfId="42" applyNumberFormat="1" applyFont="1" applyFill="1" applyBorder="1" applyAlignment="1">
      <alignment horizontal="center" vertical="center"/>
    </xf>
    <xf numFmtId="166" fontId="24" fillId="24" borderId="40" xfId="42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24" fillId="25" borderId="51" xfId="42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24" fillId="25" borderId="32" xfId="42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0" fontId="25" fillId="24" borderId="39" xfId="42" applyNumberFormat="1" applyFont="1" applyFill="1" applyBorder="1" applyAlignment="1">
      <alignment horizontal="center" vertical="center"/>
    </xf>
    <xf numFmtId="0" fontId="25" fillId="25" borderId="40" xfId="42" applyFont="1" applyFill="1" applyBorder="1" applyAlignment="1">
      <alignment horizontal="center" vertical="center"/>
    </xf>
    <xf numFmtId="0" fontId="25" fillId="0" borderId="29" xfId="42" applyFont="1" applyFill="1" applyBorder="1" applyAlignment="1">
      <alignment horizontal="center" vertical="center"/>
    </xf>
    <xf numFmtId="0" fontId="25" fillId="0" borderId="47" xfId="42" applyFont="1" applyFill="1" applyBorder="1" applyAlignment="1">
      <alignment horizontal="center" vertical="center"/>
    </xf>
    <xf numFmtId="0" fontId="25" fillId="0" borderId="48" xfId="42" applyFont="1" applyFill="1" applyBorder="1" applyAlignment="1">
      <alignment vertical="center"/>
    </xf>
    <xf numFmtId="0" fontId="25" fillId="0" borderId="19" xfId="42" applyFont="1" applyFill="1" applyBorder="1" applyAlignment="1">
      <alignment horizontal="center" vertical="center" wrapText="1"/>
    </xf>
    <xf numFmtId="0" fontId="24" fillId="0" borderId="20" xfId="42" applyFont="1" applyFill="1" applyBorder="1" applyAlignment="1">
      <alignment horizontal="center" vertical="center"/>
    </xf>
    <xf numFmtId="2" fontId="24" fillId="0" borderId="16" xfId="42" applyNumberFormat="1" applyFont="1" applyBorder="1" applyAlignment="1">
      <alignment horizontal="center" vertical="center"/>
    </xf>
    <xf numFmtId="10" fontId="24" fillId="0" borderId="32" xfId="42" applyNumberFormat="1" applyFont="1" applyBorder="1" applyAlignment="1" applyProtection="1">
      <alignment horizontal="center" vertical="center"/>
    </xf>
    <xf numFmtId="2" fontId="24" fillId="0" borderId="12" xfId="42" applyNumberFormat="1" applyFont="1" applyBorder="1" applyAlignment="1">
      <alignment horizontal="center" vertical="center"/>
    </xf>
    <xf numFmtId="10" fontId="24" fillId="0" borderId="34" xfId="42" applyNumberFormat="1" applyFont="1" applyBorder="1" applyAlignment="1" applyProtection="1">
      <alignment horizontal="center" vertical="center"/>
    </xf>
    <xf numFmtId="0" fontId="24" fillId="0" borderId="35" xfId="42" applyFont="1" applyFill="1" applyBorder="1" applyAlignment="1">
      <alignment horizontal="center" vertical="center"/>
    </xf>
    <xf numFmtId="2" fontId="24" fillId="0" borderId="13" xfId="42" applyNumberFormat="1" applyFont="1" applyBorder="1" applyAlignment="1">
      <alignment horizontal="center" vertical="center"/>
    </xf>
    <xf numFmtId="10" fontId="24" fillId="0" borderId="36" xfId="42" applyNumberFormat="1" applyFont="1" applyBorder="1" applyAlignment="1" applyProtection="1">
      <alignment horizontal="center" vertical="center"/>
    </xf>
    <xf numFmtId="2" fontId="24" fillId="0" borderId="21" xfId="42" applyNumberFormat="1" applyFont="1" applyBorder="1" applyAlignment="1">
      <alignment horizontal="center" vertical="center"/>
    </xf>
    <xf numFmtId="165" fontId="25" fillId="0" borderId="0" xfId="42" applyNumberFormat="1" applyFont="1" applyFill="1" applyBorder="1" applyAlignment="1">
      <alignment horizontal="center" vertical="center"/>
    </xf>
    <xf numFmtId="165" fontId="24" fillId="0" borderId="17" xfId="42" quotePrefix="1" applyNumberFormat="1" applyFont="1" applyBorder="1" applyAlignment="1">
      <alignment horizontal="right" vertical="center"/>
    </xf>
    <xf numFmtId="0" fontId="24" fillId="0" borderId="21" xfId="42" applyFont="1" applyFill="1" applyBorder="1" applyAlignment="1" applyProtection="1">
      <alignment horizontal="center" vertical="center"/>
    </xf>
    <xf numFmtId="0" fontId="24" fillId="0" borderId="20" xfId="42" applyFont="1" applyBorder="1" applyAlignment="1">
      <alignment vertical="center"/>
    </xf>
    <xf numFmtId="0" fontId="24" fillId="0" borderId="14" xfId="42" applyFont="1" applyBorder="1" applyAlignment="1">
      <alignment vertical="center"/>
    </xf>
    <xf numFmtId="0" fontId="24" fillId="0" borderId="22" xfId="42" applyFont="1" applyBorder="1" applyAlignment="1">
      <alignment vertical="center"/>
    </xf>
    <xf numFmtId="0" fontId="24" fillId="0" borderId="52" xfId="42" applyFont="1" applyBorder="1" applyAlignment="1">
      <alignment horizontal="center" vertical="center"/>
    </xf>
    <xf numFmtId="0" fontId="24" fillId="0" borderId="24" xfId="42" applyFont="1" applyBorder="1" applyAlignment="1">
      <alignment horizontal="right" vertical="center"/>
    </xf>
    <xf numFmtId="0" fontId="24" fillId="0" borderId="15" xfId="42" applyFont="1" applyBorder="1" applyAlignment="1">
      <alignment vertical="center"/>
    </xf>
    <xf numFmtId="0" fontId="24" fillId="0" borderId="25" xfId="42" applyFont="1" applyBorder="1" applyAlignment="1">
      <alignment horizontal="center" vertical="center"/>
    </xf>
    <xf numFmtId="0" fontId="25" fillId="0" borderId="0" xfId="42" applyFont="1" applyBorder="1" applyAlignment="1">
      <alignment horizontal="right" vertical="center"/>
    </xf>
    <xf numFmtId="0" fontId="24" fillId="0" borderId="10" xfId="42" quotePrefix="1" applyFont="1" applyBorder="1" applyAlignment="1" applyProtection="1">
      <alignment vertical="center"/>
      <protection locked="0"/>
    </xf>
    <xf numFmtId="0" fontId="24" fillId="0" borderId="10" xfId="42" quotePrefix="1" applyFont="1" applyBorder="1" applyAlignment="1">
      <alignment vertical="center"/>
    </xf>
    <xf numFmtId="0" fontId="24" fillId="0" borderId="10" xfId="42" applyFont="1" applyBorder="1" applyAlignment="1">
      <alignment vertical="center"/>
    </xf>
    <xf numFmtId="0" fontId="25" fillId="0" borderId="56" xfId="42" applyFont="1" applyBorder="1" applyAlignment="1" applyProtection="1">
      <alignment vertical="center"/>
      <protection locked="0"/>
    </xf>
    <xf numFmtId="0" fontId="25" fillId="0" borderId="56" xfId="42" applyFont="1" applyBorder="1" applyAlignment="1">
      <alignment vertical="center"/>
    </xf>
    <xf numFmtId="0" fontId="24" fillId="0" borderId="56" xfId="42" applyFont="1" applyBorder="1" applyAlignment="1">
      <alignment vertical="center"/>
    </xf>
    <xf numFmtId="169" fontId="5" fillId="0" borderId="0" xfId="42" applyNumberFormat="1" applyFont="1"/>
    <xf numFmtId="164" fontId="5" fillId="0" borderId="0" xfId="42" applyNumberFormat="1" applyFont="1" applyAlignment="1">
      <alignment horizontal="center"/>
    </xf>
    <xf numFmtId="2" fontId="33" fillId="0" borderId="0" xfId="42" applyNumberFormat="1" applyFont="1"/>
    <xf numFmtId="10" fontId="3" fillId="0" borderId="0" xfId="43" applyNumberFormat="1" applyFont="1"/>
    <xf numFmtId="2" fontId="33" fillId="0" borderId="66" xfId="42" applyNumberFormat="1" applyFont="1" applyBorder="1" applyAlignment="1">
      <alignment horizontal="center" vertical="center"/>
    </xf>
    <xf numFmtId="0" fontId="5" fillId="0" borderId="66" xfId="42" applyFont="1" applyBorder="1" applyAlignment="1">
      <alignment horizontal="right" vertical="center"/>
    </xf>
    <xf numFmtId="164" fontId="5" fillId="0" borderId="66" xfId="42" applyNumberFormat="1" applyFont="1" applyBorder="1" applyAlignment="1">
      <alignment horizontal="center" vertical="center"/>
    </xf>
    <xf numFmtId="166" fontId="33" fillId="0" borderId="66" xfId="42" applyNumberFormat="1" applyFont="1" applyBorder="1" applyAlignment="1">
      <alignment horizontal="center" vertical="center"/>
    </xf>
    <xf numFmtId="0" fontId="33" fillId="0" borderId="66" xfId="42" applyFont="1" applyBorder="1" applyAlignment="1">
      <alignment horizontal="center" wrapText="1"/>
    </xf>
    <xf numFmtId="166" fontId="33" fillId="0" borderId="66" xfId="42" applyNumberFormat="1" applyFont="1" applyBorder="1" applyAlignment="1">
      <alignment horizontal="center" wrapText="1"/>
    </xf>
    <xf numFmtId="10" fontId="5" fillId="0" borderId="41" xfId="42" applyNumberFormat="1" applyFont="1" applyBorder="1" applyAlignment="1">
      <alignment horizontal="center"/>
    </xf>
    <xf numFmtId="10" fontId="5" fillId="0" borderId="42" xfId="42" applyNumberFormat="1" applyFont="1" applyBorder="1" applyAlignment="1">
      <alignment horizontal="center"/>
    </xf>
    <xf numFmtId="10" fontId="5" fillId="0" borderId="50" xfId="42" applyNumberFormat="1" applyFont="1" applyBorder="1" applyAlignment="1">
      <alignment horizontal="center"/>
    </xf>
    <xf numFmtId="0" fontId="32" fillId="0" borderId="0" xfId="42" applyFont="1" applyAlignment="1"/>
    <xf numFmtId="0" fontId="40" fillId="0" borderId="0" xfId="42" applyFont="1" applyBorder="1" applyAlignment="1">
      <alignment wrapText="1"/>
    </xf>
    <xf numFmtId="0" fontId="33" fillId="0" borderId="66" xfId="42" applyFont="1" applyBorder="1" applyAlignment="1">
      <alignment horizontal="center" vertical="center"/>
    </xf>
    <xf numFmtId="168" fontId="33" fillId="0" borderId="38" xfId="42" applyNumberFormat="1" applyFont="1" applyBorder="1" applyAlignment="1">
      <alignment horizontal="center"/>
    </xf>
    <xf numFmtId="168" fontId="33" fillId="0" borderId="40" xfId="42" applyNumberFormat="1" applyFont="1" applyBorder="1" applyAlignment="1">
      <alignment horizontal="center"/>
    </xf>
    <xf numFmtId="2" fontId="5" fillId="26" borderId="42" xfId="42" applyNumberFormat="1" applyFont="1" applyFill="1" applyBorder="1" applyProtection="1">
      <protection locked="0"/>
    </xf>
    <xf numFmtId="2" fontId="5" fillId="26" borderId="50" xfId="42" applyNumberFormat="1" applyFont="1" applyFill="1" applyBorder="1" applyProtection="1">
      <protection locked="0"/>
    </xf>
    <xf numFmtId="169" fontId="5" fillId="0" borderId="0" xfId="42" applyNumberFormat="1" applyFont="1" applyAlignment="1">
      <alignment horizontal="center"/>
    </xf>
    <xf numFmtId="10" fontId="35" fillId="25" borderId="51" xfId="42" applyNumberFormat="1" applyFont="1" applyFill="1" applyBorder="1" applyAlignment="1">
      <alignment horizontal="center" vertical="center"/>
    </xf>
    <xf numFmtId="10" fontId="35" fillId="24" borderId="51" xfId="42" applyNumberFormat="1" applyFont="1" applyFill="1" applyBorder="1" applyAlignment="1">
      <alignment horizontal="center" vertical="center"/>
    </xf>
    <xf numFmtId="0" fontId="35" fillId="25" borderId="40" xfId="42" applyFont="1" applyFill="1" applyBorder="1" applyAlignment="1">
      <alignment horizontal="center" vertical="center"/>
    </xf>
    <xf numFmtId="0" fontId="24" fillId="0" borderId="53" xfId="42" applyFont="1" applyBorder="1" applyAlignment="1">
      <alignment horizontal="right"/>
    </xf>
    <xf numFmtId="0" fontId="24" fillId="0" borderId="56" xfId="42" applyFont="1" applyBorder="1" applyAlignment="1">
      <alignment horizontal="right"/>
    </xf>
    <xf numFmtId="0" fontId="24" fillId="0" borderId="67" xfId="42" applyFont="1" applyBorder="1" applyAlignment="1">
      <alignment horizontal="right" vertical="center"/>
    </xf>
    <xf numFmtId="165" fontId="24" fillId="26" borderId="16" xfId="42" applyNumberFormat="1" applyFont="1" applyFill="1" applyBorder="1" applyAlignment="1" applyProtection="1">
      <alignment horizontal="center"/>
      <protection locked="0"/>
    </xf>
    <xf numFmtId="165" fontId="24" fillId="26" borderId="12" xfId="42" applyNumberFormat="1" applyFont="1" applyFill="1" applyBorder="1" applyAlignment="1" applyProtection="1">
      <alignment horizontal="center"/>
      <protection locked="0"/>
    </xf>
    <xf numFmtId="165" fontId="24" fillId="26" borderId="13" xfId="42" applyNumberFormat="1" applyFont="1" applyFill="1" applyBorder="1" applyAlignment="1" applyProtection="1">
      <alignment horizontal="center"/>
      <protection locked="0"/>
    </xf>
    <xf numFmtId="164" fontId="33" fillId="0" borderId="41" xfId="42" applyNumberFormat="1" applyFont="1" applyBorder="1" applyAlignment="1">
      <alignment horizontal="center" vertical="center"/>
    </xf>
    <xf numFmtId="164" fontId="33" fillId="0" borderId="50" xfId="42" applyNumberFormat="1" applyFont="1" applyBorder="1" applyAlignment="1">
      <alignment horizontal="center" vertical="center"/>
    </xf>
    <xf numFmtId="0" fontId="32" fillId="0" borderId="0" xfId="42" applyFont="1" applyAlignment="1">
      <alignment horizontal="center"/>
    </xf>
    <xf numFmtId="0" fontId="40" fillId="0" borderId="26" xfId="42" applyFont="1" applyBorder="1" applyAlignment="1">
      <alignment horizontal="center" wrapText="1"/>
    </xf>
    <xf numFmtId="0" fontId="40" fillId="0" borderId="28" xfId="42" applyFont="1" applyBorder="1" applyAlignment="1">
      <alignment horizontal="center" wrapText="1"/>
    </xf>
    <xf numFmtId="0" fontId="40" fillId="0" borderId="27" xfId="42" applyFont="1" applyBorder="1" applyAlignment="1">
      <alignment horizontal="center" wrapText="1"/>
    </xf>
    <xf numFmtId="166" fontId="2" fillId="0" borderId="0" xfId="42" applyNumberFormat="1" applyFont="1" applyAlignment="1">
      <alignment horizontal="center"/>
    </xf>
    <xf numFmtId="0" fontId="33" fillId="0" borderId="0" xfId="42" applyFont="1" applyAlignment="1">
      <alignment horizontal="right"/>
    </xf>
    <xf numFmtId="0" fontId="4" fillId="0" borderId="0" xfId="42" quotePrefix="1" applyFont="1" applyAlignment="1">
      <alignment horizontal="center"/>
    </xf>
    <xf numFmtId="0" fontId="37" fillId="0" borderId="26" xfId="42" applyFont="1" applyBorder="1" applyAlignment="1">
      <alignment horizontal="center"/>
    </xf>
    <xf numFmtId="0" fontId="37" fillId="0" borderId="28" xfId="42" applyFont="1" applyBorder="1" applyAlignment="1">
      <alignment horizontal="center"/>
    </xf>
    <xf numFmtId="0" fontId="37" fillId="0" borderId="27" xfId="42" applyFont="1" applyBorder="1" applyAlignment="1">
      <alignment horizontal="center"/>
    </xf>
    <xf numFmtId="0" fontId="26" fillId="0" borderId="18" xfId="42" applyFont="1" applyFill="1" applyBorder="1" applyAlignment="1">
      <alignment horizontal="left" vertical="center" wrapText="1"/>
    </xf>
    <xf numFmtId="0" fontId="26" fillId="0" borderId="19" xfId="42" applyFont="1" applyFill="1" applyBorder="1" applyAlignment="1">
      <alignment horizontal="left" vertical="center" wrapText="1"/>
    </xf>
    <xf numFmtId="0" fontId="26" fillId="0" borderId="22" xfId="42" applyFont="1" applyFill="1" applyBorder="1" applyAlignment="1">
      <alignment horizontal="left" vertical="center" wrapText="1"/>
    </xf>
    <xf numFmtId="0" fontId="26" fillId="0" borderId="23" xfId="42" applyFont="1" applyFill="1" applyBorder="1" applyAlignment="1">
      <alignment horizontal="left" vertical="center" wrapText="1"/>
    </xf>
    <xf numFmtId="0" fontId="26" fillId="0" borderId="26" xfId="42" applyFont="1" applyBorder="1" applyAlignment="1">
      <alignment horizontal="center" vertical="center"/>
    </xf>
    <xf numFmtId="0" fontId="26" fillId="0" borderId="28" xfId="42" applyFont="1" applyBorder="1" applyAlignment="1">
      <alignment horizontal="center" vertical="center"/>
    </xf>
    <xf numFmtId="0" fontId="26" fillId="0" borderId="27" xfId="42" applyFont="1" applyBorder="1" applyAlignment="1">
      <alignment horizontal="center" vertical="center"/>
    </xf>
    <xf numFmtId="0" fontId="35" fillId="26" borderId="0" xfId="42" applyFont="1" applyFill="1" applyAlignment="1" applyProtection="1">
      <alignment horizontal="left" vertical="center"/>
      <protection locked="0"/>
    </xf>
    <xf numFmtId="0" fontId="36" fillId="26" borderId="0" xfId="42" applyFont="1" applyFill="1" applyAlignment="1" applyProtection="1">
      <alignment horizontal="left" vertical="center"/>
      <protection locked="0"/>
    </xf>
    <xf numFmtId="0" fontId="38" fillId="0" borderId="25" xfId="42" applyFont="1" applyBorder="1" applyAlignment="1">
      <alignment horizontal="center" vertical="center"/>
    </xf>
    <xf numFmtId="0" fontId="25" fillId="0" borderId="29" xfId="42" applyFont="1" applyBorder="1" applyAlignment="1">
      <alignment horizontal="center" vertical="center"/>
    </xf>
    <xf numFmtId="0" fontId="25" fillId="0" borderId="30" xfId="42" applyFont="1" applyBorder="1" applyAlignment="1">
      <alignment horizontal="center" vertical="center"/>
    </xf>
    <xf numFmtId="0" fontId="26" fillId="0" borderId="26" xfId="42" applyFont="1" applyFill="1" applyBorder="1" applyAlignment="1">
      <alignment horizontal="justify" vertical="center" wrapText="1"/>
    </xf>
    <xf numFmtId="0" fontId="26" fillId="0" borderId="28" xfId="42" applyFont="1" applyFill="1" applyBorder="1" applyAlignment="1">
      <alignment horizontal="justify" vertical="center" wrapText="1"/>
    </xf>
    <xf numFmtId="0" fontId="26" fillId="0" borderId="27" xfId="42" applyFont="1" applyFill="1" applyBorder="1" applyAlignment="1">
      <alignment horizontal="justify" vertical="center" wrapText="1"/>
    </xf>
    <xf numFmtId="0" fontId="25" fillId="0" borderId="0" xfId="42" quotePrefix="1" applyFont="1" applyBorder="1" applyAlignment="1">
      <alignment horizontal="center" vertical="center"/>
    </xf>
    <xf numFmtId="0" fontId="26" fillId="0" borderId="26" xfId="42" applyFont="1" applyFill="1" applyBorder="1" applyAlignment="1">
      <alignment horizontal="left" vertical="center" wrapText="1"/>
    </xf>
    <xf numFmtId="0" fontId="26" fillId="0" borderId="28" xfId="42" applyFont="1" applyFill="1" applyBorder="1" applyAlignment="1">
      <alignment horizontal="left" vertical="center" wrapText="1"/>
    </xf>
    <xf numFmtId="0" fontId="26" fillId="0" borderId="27" xfId="42" applyFont="1" applyFill="1" applyBorder="1" applyAlignment="1">
      <alignment horizontal="left" vertical="center" wrapText="1"/>
    </xf>
    <xf numFmtId="0" fontId="25" fillId="0" borderId="25" xfId="42" applyFont="1" applyBorder="1" applyAlignment="1">
      <alignment horizontal="center" vertical="center"/>
    </xf>
    <xf numFmtId="0" fontId="25" fillId="0" borderId="0" xfId="42" applyFont="1" applyBorder="1" applyAlignment="1">
      <alignment horizontal="center" vertical="center"/>
    </xf>
    <xf numFmtId="0" fontId="25" fillId="0" borderId="15" xfId="42" applyFont="1" applyBorder="1" applyAlignment="1">
      <alignment horizontal="center" vertical="center"/>
    </xf>
    <xf numFmtId="0" fontId="25" fillId="0" borderId="22" xfId="42" applyFont="1" applyBorder="1" applyAlignment="1">
      <alignment horizontal="center" vertical="center"/>
    </xf>
    <xf numFmtId="2" fontId="35" fillId="26" borderId="41" xfId="42" applyNumberFormat="1" applyFont="1" applyFill="1" applyBorder="1" applyAlignment="1" applyProtection="1">
      <alignment horizontal="center" vertical="center"/>
      <protection locked="0"/>
    </xf>
    <xf numFmtId="2" fontId="35" fillId="26" borderId="42" xfId="42" applyNumberFormat="1" applyFont="1" applyFill="1" applyBorder="1" applyAlignment="1" applyProtection="1">
      <alignment horizontal="center" vertical="center"/>
      <protection locked="0"/>
    </xf>
    <xf numFmtId="2" fontId="35" fillId="26" borderId="50" xfId="42" applyNumberFormat="1" applyFont="1" applyFill="1" applyBorder="1" applyAlignment="1" applyProtection="1">
      <alignment horizontal="center" vertical="center"/>
      <protection locked="0"/>
    </xf>
    <xf numFmtId="0" fontId="25" fillId="0" borderId="53" xfId="42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color rgb="FFFF0000"/>
      </font>
    </dxf>
  </dxfs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1819275</xdr:colOff>
      <xdr:row>9</xdr:row>
      <xdr:rowOff>63500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48450" cy="152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28574</xdr:rowOff>
    </xdr:from>
    <xdr:to>
      <xdr:col>7</xdr:col>
      <xdr:colOff>2667000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28574"/>
          <a:ext cx="20794436" cy="35782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54"/>
  <sheetViews>
    <sheetView view="pageBreakPreview" topLeftCell="A6" zoomScaleNormal="100" zoomScaleSheetLayoutView="100" workbookViewId="0">
      <selection activeCell="C44" sqref="C44"/>
    </sheetView>
  </sheetViews>
  <sheetFormatPr defaultRowHeight="12.75" x14ac:dyDescent="0.2"/>
  <cols>
    <col min="1" max="1" width="15.5703125" style="1" bestFit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/>
    <col min="6" max="6" width="27.85546875" style="1" customWidth="1"/>
    <col min="7" max="7" width="12.28515625" style="1" bestFit="1" customWidth="1"/>
    <col min="8" max="16384" width="9.140625" style="1"/>
  </cols>
  <sheetData>
    <row r="10" spans="1:7" ht="13.5" thickBot="1" x14ac:dyDescent="0.25"/>
    <row r="11" spans="1:7" ht="13.5" customHeight="1" thickBot="1" x14ac:dyDescent="0.3">
      <c r="A11" s="278" t="s">
        <v>92</v>
      </c>
      <c r="B11" s="279"/>
      <c r="C11" s="279"/>
      <c r="D11" s="279"/>
      <c r="E11" s="279"/>
      <c r="F11" s="280"/>
      <c r="G11" s="259"/>
    </row>
    <row r="12" spans="1:7" ht="16.5" x14ac:dyDescent="0.3">
      <c r="A12" s="277" t="s">
        <v>93</v>
      </c>
      <c r="B12" s="277"/>
      <c r="C12" s="277"/>
      <c r="D12" s="277"/>
      <c r="E12" s="277"/>
      <c r="F12" s="277"/>
      <c r="G12" s="258"/>
    </row>
    <row r="14" spans="1:7" ht="16.5" x14ac:dyDescent="0.3">
      <c r="A14" s="282" t="s">
        <v>1</v>
      </c>
      <c r="B14" s="282"/>
      <c r="C14" s="35" t="str">
        <f>Isoniazid!B18</f>
        <v>ISONIAZID 300 TABLETS</v>
      </c>
    </row>
    <row r="15" spans="1:7" ht="16.5" x14ac:dyDescent="0.3">
      <c r="A15" s="282" t="s">
        <v>2</v>
      </c>
      <c r="B15" s="282"/>
      <c r="C15" s="35" t="str">
        <f>Isoniazid!B19</f>
        <v>NDQA201503146</v>
      </c>
    </row>
    <row r="16" spans="1:7" ht="16.5" x14ac:dyDescent="0.3">
      <c r="A16" s="282" t="s">
        <v>3</v>
      </c>
      <c r="B16" s="282"/>
      <c r="C16" s="35" t="str">
        <f>Isoniazid!B20</f>
        <v xml:space="preserve">ISONIAZID </v>
      </c>
    </row>
    <row r="17" spans="1:5" ht="16.5" x14ac:dyDescent="0.3">
      <c r="A17" s="282" t="s">
        <v>4</v>
      </c>
      <c r="B17" s="282"/>
      <c r="C17" s="35" t="str">
        <f>Isoniazid!B21</f>
        <v>ISONIAZID 300mg</v>
      </c>
    </row>
    <row r="18" spans="1:5" ht="16.5" x14ac:dyDescent="0.3">
      <c r="A18" s="282" t="s">
        <v>17</v>
      </c>
      <c r="B18" s="282"/>
      <c r="C18" s="265">
        <f>Isoniazid!B22</f>
        <v>42077</v>
      </c>
    </row>
    <row r="19" spans="1:5" ht="16.5" x14ac:dyDescent="0.3">
      <c r="A19" s="282" t="s">
        <v>5</v>
      </c>
      <c r="B19" s="282"/>
      <c r="C19" s="265">
        <f>Isoniazid!B23</f>
        <v>42086</v>
      </c>
    </row>
    <row r="20" spans="1:5" ht="16.5" x14ac:dyDescent="0.3">
      <c r="A20" s="70"/>
      <c r="B20" s="70"/>
      <c r="C20" s="245"/>
    </row>
    <row r="21" spans="1:5" ht="16.5" x14ac:dyDescent="0.3">
      <c r="A21" s="277" t="s">
        <v>7</v>
      </c>
      <c r="B21" s="277"/>
      <c r="C21" s="32" t="s">
        <v>94</v>
      </c>
      <c r="D21" s="76"/>
    </row>
    <row r="22" spans="1:5" ht="15.75" thickBot="1" x14ac:dyDescent="0.35">
      <c r="A22" s="281"/>
      <c r="B22" s="281"/>
      <c r="C22" s="7"/>
      <c r="D22" s="281"/>
      <c r="E22" s="281"/>
    </row>
    <row r="23" spans="1:5" ht="33.75" thickBot="1" x14ac:dyDescent="0.35">
      <c r="C23" s="254" t="s">
        <v>95</v>
      </c>
      <c r="D23" s="253" t="s">
        <v>96</v>
      </c>
      <c r="E23" s="2"/>
    </row>
    <row r="24" spans="1:5" ht="15.75" x14ac:dyDescent="0.25">
      <c r="C24" s="263">
        <v>397</v>
      </c>
      <c r="D24" s="255">
        <f t="shared" ref="D24:D43" si="0">(C24-$C$46)/$C$46</f>
        <v>-5.3615272836596934E-3</v>
      </c>
      <c r="E24" s="3"/>
    </row>
    <row r="25" spans="1:5" ht="15.75" x14ac:dyDescent="0.25">
      <c r="C25" s="263">
        <v>397.44</v>
      </c>
      <c r="D25" s="256">
        <f t="shared" si="0"/>
        <v>-4.2591571879539315E-3</v>
      </c>
      <c r="E25" s="3"/>
    </row>
    <row r="26" spans="1:5" ht="15.75" x14ac:dyDescent="0.25">
      <c r="C26" s="263">
        <v>400.84</v>
      </c>
      <c r="D26" s="256">
        <f t="shared" si="0"/>
        <v>4.259157187954216E-3</v>
      </c>
      <c r="E26" s="3"/>
    </row>
    <row r="27" spans="1:5" ht="15.75" x14ac:dyDescent="0.25">
      <c r="C27" s="263">
        <v>400.32</v>
      </c>
      <c r="D27" s="256">
        <f t="shared" si="0"/>
        <v>2.9563561657565364E-3</v>
      </c>
      <c r="E27" s="3"/>
    </row>
    <row r="28" spans="1:5" ht="15.75" x14ac:dyDescent="0.25">
      <c r="C28" s="263">
        <v>401.54</v>
      </c>
      <c r="D28" s="256">
        <f t="shared" si="0"/>
        <v>6.0129277947589604E-3</v>
      </c>
      <c r="E28" s="3"/>
    </row>
    <row r="29" spans="1:5" ht="15.75" x14ac:dyDescent="0.25">
      <c r="C29" s="263">
        <v>398.7</v>
      </c>
      <c r="D29" s="256">
        <f t="shared" si="0"/>
        <v>-1.1023700957056195E-3</v>
      </c>
      <c r="E29" s="3"/>
    </row>
    <row r="30" spans="1:5" ht="15.75" x14ac:dyDescent="0.25">
      <c r="C30" s="263">
        <v>394.55</v>
      </c>
      <c r="D30" s="256">
        <f t="shared" si="0"/>
        <v>-1.149972440747587E-2</v>
      </c>
      <c r="E30" s="3"/>
    </row>
    <row r="31" spans="1:5" ht="15.75" x14ac:dyDescent="0.25">
      <c r="C31" s="263">
        <v>400.44</v>
      </c>
      <c r="D31" s="256">
        <f t="shared" si="0"/>
        <v>3.2570025554944843E-3</v>
      </c>
      <c r="E31" s="3"/>
    </row>
    <row r="32" spans="1:5" ht="15.75" x14ac:dyDescent="0.25">
      <c r="C32" s="263">
        <v>399.14</v>
      </c>
      <c r="D32" s="256">
        <f t="shared" si="0"/>
        <v>1.424147388405272E-16</v>
      </c>
      <c r="E32" s="3"/>
    </row>
    <row r="33" spans="1:7" ht="15.75" x14ac:dyDescent="0.25">
      <c r="C33" s="263">
        <v>403.4</v>
      </c>
      <c r="D33" s="256">
        <f t="shared" si="0"/>
        <v>1.067294683569687E-2</v>
      </c>
      <c r="E33" s="3"/>
    </row>
    <row r="34" spans="1:7" ht="15.75" x14ac:dyDescent="0.25">
      <c r="C34" s="263">
        <v>399.91</v>
      </c>
      <c r="D34" s="256">
        <f t="shared" si="0"/>
        <v>1.9291476674853326E-3</v>
      </c>
      <c r="E34" s="3"/>
    </row>
    <row r="35" spans="1:7" ht="15.75" x14ac:dyDescent="0.25">
      <c r="C35" s="263">
        <v>399.53</v>
      </c>
      <c r="D35" s="256">
        <f t="shared" si="0"/>
        <v>9.7710076664840216E-4</v>
      </c>
      <c r="E35" s="3"/>
    </row>
    <row r="36" spans="1:7" ht="15.75" x14ac:dyDescent="0.25">
      <c r="C36" s="263">
        <v>400.53</v>
      </c>
      <c r="D36" s="256">
        <f t="shared" si="0"/>
        <v>3.4824873477978741E-3</v>
      </c>
      <c r="E36" s="3"/>
    </row>
    <row r="37" spans="1:7" ht="15.75" x14ac:dyDescent="0.25">
      <c r="C37" s="263">
        <v>401.67</v>
      </c>
      <c r="D37" s="256">
        <f t="shared" si="0"/>
        <v>6.3386280503083805E-3</v>
      </c>
      <c r="E37" s="3"/>
    </row>
    <row r="38" spans="1:7" ht="15.75" x14ac:dyDescent="0.25">
      <c r="C38" s="263">
        <v>397.78</v>
      </c>
      <c r="D38" s="256">
        <f t="shared" si="0"/>
        <v>-3.4073257503631736E-3</v>
      </c>
      <c r="E38" s="3"/>
    </row>
    <row r="39" spans="1:7" ht="15.75" x14ac:dyDescent="0.25">
      <c r="C39" s="263">
        <v>398.19</v>
      </c>
      <c r="D39" s="256">
        <f t="shared" si="0"/>
        <v>-2.3801172520918272E-3</v>
      </c>
      <c r="E39" s="3"/>
    </row>
    <row r="40" spans="1:7" ht="15.75" x14ac:dyDescent="0.25">
      <c r="C40" s="263">
        <v>397.3</v>
      </c>
      <c r="D40" s="256">
        <f t="shared" si="0"/>
        <v>-4.6099113093148233E-3</v>
      </c>
      <c r="E40" s="3"/>
    </row>
    <row r="41" spans="1:7" ht="15.75" x14ac:dyDescent="0.25">
      <c r="C41" s="263">
        <v>395.98</v>
      </c>
      <c r="D41" s="256">
        <f t="shared" si="0"/>
        <v>-7.9170215964321083E-3</v>
      </c>
      <c r="E41" s="3"/>
    </row>
    <row r="42" spans="1:7" ht="15.75" x14ac:dyDescent="0.25">
      <c r="C42" s="263">
        <v>398.86</v>
      </c>
      <c r="D42" s="256">
        <f t="shared" si="0"/>
        <v>-7.0150824272164128E-4</v>
      </c>
      <c r="E42" s="3"/>
    </row>
    <row r="43" spans="1:7" ht="16.5" thickBot="1" x14ac:dyDescent="0.3">
      <c r="C43" s="264">
        <v>399.68</v>
      </c>
      <c r="D43" s="257">
        <f t="shared" si="0"/>
        <v>1.3529087538209084E-3</v>
      </c>
      <c r="E43" s="3"/>
    </row>
    <row r="44" spans="1:7" ht="16.5" thickBot="1" x14ac:dyDescent="0.3">
      <c r="C44" s="4"/>
      <c r="D44" s="3"/>
      <c r="E44" s="5"/>
    </row>
    <row r="45" spans="1:7" ht="16.5" thickBot="1" x14ac:dyDescent="0.3">
      <c r="B45" s="250" t="s">
        <v>97</v>
      </c>
      <c r="C45" s="251">
        <f>SUM(C24:C44)</f>
        <v>7982.7999999999984</v>
      </c>
      <c r="D45" s="246"/>
      <c r="E45" s="4"/>
    </row>
    <row r="46" spans="1:7" ht="17.25" thickBot="1" x14ac:dyDescent="0.25">
      <c r="B46" s="250" t="s">
        <v>98</v>
      </c>
      <c r="C46" s="252">
        <f>AVERAGE(C24:C44)</f>
        <v>399.13999999999993</v>
      </c>
      <c r="E46" s="6"/>
    </row>
    <row r="47" spans="1:7" ht="17.25" thickBot="1" x14ac:dyDescent="0.35">
      <c r="A47" s="35"/>
      <c r="B47" s="247"/>
      <c r="D47" s="8"/>
      <c r="E47" s="6"/>
    </row>
    <row r="48" spans="1:7" ht="33.75" thickBot="1" x14ac:dyDescent="0.35">
      <c r="B48" s="260" t="s">
        <v>98</v>
      </c>
      <c r="C48" s="253" t="s">
        <v>99</v>
      </c>
      <c r="D48" s="248"/>
      <c r="G48" s="8"/>
    </row>
    <row r="49" spans="1:6" ht="17.25" thickBot="1" x14ac:dyDescent="0.35">
      <c r="B49" s="275">
        <f>C46</f>
        <v>399.13999999999993</v>
      </c>
      <c r="C49" s="261">
        <f>-IF(C46&lt;=80,10%,IF(C46&lt;250,7.5%,5%))</f>
        <v>-0.05</v>
      </c>
      <c r="D49" s="249">
        <f>IF(C46&lt;=80,C46*0.9,IF(C46&lt;250,C46*0.925,C46*0.95))</f>
        <v>379.18299999999994</v>
      </c>
    </row>
    <row r="50" spans="1:6" ht="17.25" thickBot="1" x14ac:dyDescent="0.35">
      <c r="B50" s="276"/>
      <c r="C50" s="262">
        <f>IF(C46&lt;=80, 10%, IF(C46&lt;250, 7.5%, 5%))</f>
        <v>0.05</v>
      </c>
      <c r="D50" s="249">
        <f>IF(C46&lt;=80, C46*1.1, IF(C46&lt;250, C46*1.075, C46*1.05))</f>
        <v>419.09699999999992</v>
      </c>
    </row>
    <row r="51" spans="1:6" ht="16.5" thickBot="1" x14ac:dyDescent="0.3">
      <c r="A51" s="73"/>
      <c r="B51" s="74"/>
      <c r="C51" s="35"/>
      <c r="D51" s="75"/>
      <c r="E51" s="35"/>
      <c r="F51" s="76"/>
    </row>
    <row r="52" spans="1:6" ht="16.5" x14ac:dyDescent="0.3">
      <c r="A52" s="35"/>
      <c r="B52" s="77" t="s">
        <v>57</v>
      </c>
      <c r="C52" s="77"/>
      <c r="D52" s="78" t="s">
        <v>59</v>
      </c>
      <c r="E52" s="79"/>
      <c r="F52" s="78" t="s">
        <v>58</v>
      </c>
    </row>
    <row r="53" spans="1:6" ht="34.5" customHeight="1" x14ac:dyDescent="0.3">
      <c r="A53" s="80" t="s">
        <v>11</v>
      </c>
      <c r="B53" s="81"/>
      <c r="C53" s="82"/>
      <c r="D53" s="81"/>
      <c r="E53" s="61"/>
      <c r="F53" s="83"/>
    </row>
    <row r="54" spans="1:6" ht="34.5" customHeight="1" x14ac:dyDescent="0.3">
      <c r="A54" s="80" t="s">
        <v>60</v>
      </c>
      <c r="B54" s="84"/>
      <c r="C54" s="85"/>
      <c r="D54" s="84"/>
      <c r="E54" s="61"/>
      <c r="F54" s="86"/>
    </row>
  </sheetData>
  <sheetProtection password="AD9C" sheet="1" objects="1" scenarios="1" formatCells="0" formatColumn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:D44">
    <cfRule type="cellIs" dxfId="3" priority="1" stopIfTrue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view="pageBreakPreview" topLeftCell="A26" zoomScaleSheetLayoutView="100" workbookViewId="0">
      <selection activeCell="B31" sqref="B31:E36"/>
    </sheetView>
  </sheetViews>
  <sheetFormatPr defaultRowHeight="13.5" x14ac:dyDescent="0.25"/>
  <cols>
    <col min="1" max="1" width="27.5703125" style="29" bestFit="1" customWidth="1"/>
    <col min="2" max="2" width="20.42578125" style="29" customWidth="1"/>
    <col min="3" max="3" width="31.85546875" style="29" customWidth="1"/>
    <col min="4" max="4" width="25.85546875" style="29" bestFit="1" customWidth="1"/>
    <col min="5" max="5" width="25.7109375" style="29" bestFit="1" customWidth="1"/>
    <col min="6" max="6" width="23.140625" style="29" customWidth="1"/>
    <col min="7" max="7" width="28.42578125" style="29" customWidth="1"/>
    <col min="8" max="8" width="21.5703125" style="29" customWidth="1"/>
    <col min="9" max="16384" width="9.140625" style="29"/>
  </cols>
  <sheetData>
    <row r="13" spans="1:9" x14ac:dyDescent="0.25">
      <c r="F13" s="27"/>
      <c r="G13" s="27"/>
      <c r="H13" s="27"/>
      <c r="I13" s="27"/>
    </row>
    <row r="14" spans="1:9" ht="15.75" thickBot="1" x14ac:dyDescent="0.35">
      <c r="A14" s="26"/>
      <c r="B14" s="27"/>
      <c r="C14" s="28"/>
      <c r="D14" s="27"/>
      <c r="F14" s="30"/>
      <c r="G14" s="27"/>
      <c r="H14" s="27"/>
      <c r="I14" s="27"/>
    </row>
    <row r="15" spans="1:9" ht="19.5" thickBot="1" x14ac:dyDescent="0.35">
      <c r="A15" s="284" t="s">
        <v>92</v>
      </c>
      <c r="B15" s="285"/>
      <c r="C15" s="285"/>
      <c r="D15" s="285"/>
      <c r="E15" s="285"/>
      <c r="F15" s="286"/>
      <c r="G15" s="69"/>
      <c r="H15" s="69"/>
      <c r="I15" s="27"/>
    </row>
    <row r="16" spans="1:9" ht="20.100000000000001" customHeight="1" x14ac:dyDescent="0.3">
      <c r="A16" s="283" t="s">
        <v>72</v>
      </c>
      <c r="B16" s="283"/>
      <c r="C16" s="283"/>
      <c r="D16" s="283"/>
      <c r="E16" s="283"/>
      <c r="F16" s="27"/>
      <c r="G16" s="27"/>
      <c r="H16" s="27"/>
      <c r="I16" s="27"/>
    </row>
    <row r="17" spans="1:9" ht="20.100000000000001" customHeight="1" x14ac:dyDescent="0.3">
      <c r="A17" s="70" t="s">
        <v>1</v>
      </c>
      <c r="B17" s="71" t="str">
        <f>Isoniazid!B18</f>
        <v>ISONIAZID 300 TABLETS</v>
      </c>
      <c r="C17" s="66"/>
      <c r="D17" s="66"/>
      <c r="E17" s="66"/>
      <c r="F17" s="27"/>
      <c r="G17" s="27"/>
      <c r="H17" s="27"/>
      <c r="I17" s="27"/>
    </row>
    <row r="18" spans="1:9" ht="20.100000000000001" customHeight="1" x14ac:dyDescent="0.3">
      <c r="A18" s="70" t="s">
        <v>2</v>
      </c>
      <c r="B18" s="71" t="str">
        <f>Isoniazid!B19</f>
        <v>NDQA201503146</v>
      </c>
      <c r="C18" s="66"/>
      <c r="D18" s="66"/>
      <c r="E18" s="66"/>
      <c r="F18" s="27"/>
      <c r="G18" s="27"/>
      <c r="H18" s="27"/>
      <c r="I18" s="27"/>
    </row>
    <row r="19" spans="1:9" ht="20.100000000000001" customHeight="1" x14ac:dyDescent="0.3">
      <c r="A19" s="70" t="s">
        <v>3</v>
      </c>
      <c r="B19" s="71" t="str">
        <f>Isoniazid!B20</f>
        <v xml:space="preserve">ISONIAZID </v>
      </c>
      <c r="C19" s="66"/>
      <c r="D19" s="66"/>
      <c r="E19" s="66"/>
      <c r="F19" s="27"/>
      <c r="G19" s="27"/>
      <c r="H19" s="27"/>
      <c r="I19" s="27"/>
    </row>
    <row r="20" spans="1:9" ht="20.100000000000001" customHeight="1" x14ac:dyDescent="0.3">
      <c r="A20" s="70" t="s">
        <v>4</v>
      </c>
      <c r="B20" s="71" t="str">
        <f>Isoniazid!B21</f>
        <v>ISONIAZID 300mg</v>
      </c>
      <c r="C20" s="66"/>
      <c r="D20" s="66"/>
      <c r="E20" s="66"/>
      <c r="F20" s="27"/>
      <c r="G20" s="27"/>
      <c r="H20" s="27"/>
      <c r="I20" s="27"/>
    </row>
    <row r="21" spans="1:9" ht="20.100000000000001" customHeight="1" x14ac:dyDescent="0.3">
      <c r="A21" s="70" t="s">
        <v>17</v>
      </c>
      <c r="B21" s="72">
        <f>Isoniazid!B22</f>
        <v>42077</v>
      </c>
      <c r="C21" s="66"/>
      <c r="D21" s="66"/>
      <c r="E21" s="66"/>
      <c r="F21" s="27"/>
      <c r="G21" s="27"/>
      <c r="H21" s="27"/>
      <c r="I21" s="27"/>
    </row>
    <row r="22" spans="1:9" ht="20.100000000000001" customHeight="1" x14ac:dyDescent="0.3">
      <c r="A22" s="70" t="s">
        <v>5</v>
      </c>
      <c r="B22" s="72">
        <f>Isoniazid!B23</f>
        <v>42086</v>
      </c>
      <c r="C22" s="66"/>
      <c r="D22" s="66"/>
      <c r="E22" s="66"/>
      <c r="F22" s="27"/>
      <c r="G22" s="27"/>
      <c r="H22" s="27"/>
      <c r="I22" s="27"/>
    </row>
    <row r="23" spans="1:9" ht="20.100000000000001" customHeight="1" x14ac:dyDescent="0.3">
      <c r="A23" s="70"/>
      <c r="B23" s="72"/>
      <c r="C23" s="66"/>
      <c r="D23" s="66"/>
      <c r="E23" s="66"/>
      <c r="F23" s="27"/>
      <c r="G23" s="27"/>
      <c r="H23" s="27"/>
      <c r="I23" s="27"/>
    </row>
    <row r="24" spans="1:9" ht="16.5" x14ac:dyDescent="0.3">
      <c r="A24" s="31" t="s">
        <v>7</v>
      </c>
      <c r="B24" s="32" t="s">
        <v>73</v>
      </c>
      <c r="F24" s="27"/>
      <c r="G24" s="27"/>
      <c r="H24" s="27"/>
      <c r="I24" s="27"/>
    </row>
    <row r="25" spans="1:9" ht="16.5" x14ac:dyDescent="0.3">
      <c r="A25" s="36" t="s">
        <v>9</v>
      </c>
      <c r="B25" s="34" t="str">
        <f>Isoniazid!B26</f>
        <v>ISONIAZID</v>
      </c>
      <c r="C25" s="35"/>
      <c r="D25" s="35"/>
      <c r="E25" s="35"/>
    </row>
    <row r="26" spans="1:9" ht="16.5" x14ac:dyDescent="0.3">
      <c r="A26" s="36" t="s">
        <v>10</v>
      </c>
      <c r="B26" s="37">
        <f>Isoniazid!B30</f>
        <v>100</v>
      </c>
      <c r="C26" s="35"/>
      <c r="D26" s="35"/>
      <c r="E26" s="35"/>
    </row>
    <row r="27" spans="1:9" ht="16.5" x14ac:dyDescent="0.3">
      <c r="A27" s="33" t="s">
        <v>74</v>
      </c>
      <c r="B27" s="37">
        <f>Isoniazid!D43</f>
        <v>15.67</v>
      </c>
      <c r="C27" s="35"/>
      <c r="D27" s="35"/>
      <c r="E27" s="35"/>
    </row>
    <row r="28" spans="1:9" ht="16.5" x14ac:dyDescent="0.3">
      <c r="A28" s="33" t="s">
        <v>75</v>
      </c>
      <c r="B28" s="38">
        <f>B27/Isoniazid!B45</f>
        <v>0.31340000000000001</v>
      </c>
      <c r="C28" s="35"/>
      <c r="D28" s="35"/>
      <c r="E28" s="35"/>
    </row>
    <row r="29" spans="1:9" ht="15.75" x14ac:dyDescent="0.25">
      <c r="A29" s="35"/>
      <c r="B29" s="35"/>
      <c r="C29" s="35"/>
      <c r="D29" s="35"/>
      <c r="E29" s="35"/>
    </row>
    <row r="30" spans="1:9" ht="16.5" x14ac:dyDescent="0.3">
      <c r="A30" s="39" t="s">
        <v>76</v>
      </c>
      <c r="B30" s="40" t="s">
        <v>77</v>
      </c>
      <c r="C30" s="39" t="s">
        <v>78</v>
      </c>
      <c r="D30" s="39" t="s">
        <v>79</v>
      </c>
      <c r="E30" s="41" t="s">
        <v>80</v>
      </c>
    </row>
    <row r="31" spans="1:9" ht="16.5" x14ac:dyDescent="0.3">
      <c r="A31" s="42">
        <v>1</v>
      </c>
      <c r="B31" s="43">
        <v>171893855</v>
      </c>
      <c r="C31" s="43">
        <v>9486</v>
      </c>
      <c r="D31" s="44">
        <v>1.4</v>
      </c>
      <c r="E31" s="45">
        <v>3.9</v>
      </c>
    </row>
    <row r="32" spans="1:9" ht="16.5" x14ac:dyDescent="0.3">
      <c r="A32" s="42">
        <v>2</v>
      </c>
      <c r="B32" s="43">
        <v>173634869</v>
      </c>
      <c r="C32" s="43">
        <v>9412</v>
      </c>
      <c r="D32" s="44">
        <v>1.4</v>
      </c>
      <c r="E32" s="44">
        <v>3.9</v>
      </c>
    </row>
    <row r="33" spans="1:6" ht="16.5" x14ac:dyDescent="0.3">
      <c r="A33" s="42">
        <v>3</v>
      </c>
      <c r="B33" s="43">
        <v>173532589</v>
      </c>
      <c r="C33" s="43">
        <v>9412</v>
      </c>
      <c r="D33" s="44">
        <v>1.4</v>
      </c>
      <c r="E33" s="44">
        <v>3.9</v>
      </c>
    </row>
    <row r="34" spans="1:6" ht="16.5" x14ac:dyDescent="0.3">
      <c r="A34" s="42">
        <v>4</v>
      </c>
      <c r="B34" s="43">
        <v>173303851</v>
      </c>
      <c r="C34" s="43">
        <v>9406</v>
      </c>
      <c r="D34" s="44">
        <v>1.4</v>
      </c>
      <c r="E34" s="44">
        <v>3.9</v>
      </c>
    </row>
    <row r="35" spans="1:6" ht="16.5" x14ac:dyDescent="0.3">
      <c r="A35" s="42">
        <v>5</v>
      </c>
      <c r="B35" s="43">
        <v>173027672</v>
      </c>
      <c r="C35" s="43">
        <v>9396</v>
      </c>
      <c r="D35" s="44">
        <v>1.4</v>
      </c>
      <c r="E35" s="44">
        <v>3.9</v>
      </c>
    </row>
    <row r="36" spans="1:6" ht="16.5" x14ac:dyDescent="0.3">
      <c r="A36" s="42">
        <v>6</v>
      </c>
      <c r="B36" s="46">
        <v>173243716</v>
      </c>
      <c r="C36" s="46">
        <v>9395</v>
      </c>
      <c r="D36" s="47">
        <v>1.4</v>
      </c>
      <c r="E36" s="47">
        <v>3.9</v>
      </c>
    </row>
    <row r="37" spans="1:6" ht="16.5" x14ac:dyDescent="0.3">
      <c r="A37" s="48" t="s">
        <v>81</v>
      </c>
      <c r="B37" s="49">
        <f>AVERAGE(B31:B36)</f>
        <v>173106092</v>
      </c>
      <c r="C37" s="50">
        <f>AVERAGE(C31:C36)</f>
        <v>9417.8333333333339</v>
      </c>
      <c r="D37" s="51">
        <f>AVERAGE(D31:D36)</f>
        <v>1.4000000000000001</v>
      </c>
      <c r="E37" s="51">
        <f>AVERAGE(E31:E36)</f>
        <v>3.9</v>
      </c>
    </row>
    <row r="38" spans="1:6" ht="16.5" x14ac:dyDescent="0.3">
      <c r="A38" s="52" t="s">
        <v>82</v>
      </c>
      <c r="B38" s="53">
        <f>(STDEV(B31:B36)/B37)</f>
        <v>3.6492050069549214E-3</v>
      </c>
      <c r="C38" s="54"/>
      <c r="D38" s="54"/>
      <c r="E38" s="55"/>
      <c r="F38" s="27"/>
    </row>
    <row r="39" spans="1:6" s="27" customFormat="1" ht="16.5" x14ac:dyDescent="0.3">
      <c r="A39" s="56" t="s">
        <v>6</v>
      </c>
      <c r="B39" s="57">
        <f>COUNT(B31:B36)</f>
        <v>6</v>
      </c>
      <c r="C39" s="58"/>
      <c r="D39" s="59"/>
      <c r="E39" s="60"/>
    </row>
    <row r="40" spans="1:6" s="27" customFormat="1" ht="15.75" x14ac:dyDescent="0.25">
      <c r="A40" s="35"/>
      <c r="B40" s="35"/>
      <c r="C40" s="35"/>
      <c r="D40" s="35"/>
      <c r="E40" s="61"/>
    </row>
    <row r="41" spans="1:6" s="27" customFormat="1" ht="16.5" x14ac:dyDescent="0.3">
      <c r="A41" s="36" t="s">
        <v>83</v>
      </c>
      <c r="B41" s="62" t="s">
        <v>84</v>
      </c>
      <c r="C41" s="63"/>
      <c r="D41" s="63"/>
      <c r="E41" s="64"/>
    </row>
    <row r="42" spans="1:6" ht="16.5" x14ac:dyDescent="0.3">
      <c r="A42" s="36"/>
      <c r="B42" s="62" t="s">
        <v>85</v>
      </c>
      <c r="C42" s="63"/>
      <c r="D42" s="63"/>
      <c r="E42" s="64"/>
      <c r="F42" s="27"/>
    </row>
    <row r="43" spans="1:6" ht="16.5" x14ac:dyDescent="0.3">
      <c r="A43" s="36"/>
      <c r="B43" s="65" t="s">
        <v>86</v>
      </c>
      <c r="C43" s="63"/>
      <c r="D43" s="63"/>
      <c r="E43" s="63"/>
    </row>
    <row r="44" spans="1:6" ht="15.75" x14ac:dyDescent="0.25">
      <c r="A44" s="35"/>
      <c r="B44" s="35"/>
      <c r="C44" s="35"/>
      <c r="D44" s="35"/>
      <c r="E44" s="35"/>
    </row>
    <row r="45" spans="1:6" ht="16.5" x14ac:dyDescent="0.3">
      <c r="A45" s="31" t="s">
        <v>7</v>
      </c>
      <c r="B45" s="32" t="s">
        <v>87</v>
      </c>
    </row>
    <row r="46" spans="1:6" ht="16.5" x14ac:dyDescent="0.3">
      <c r="A46" s="36" t="s">
        <v>9</v>
      </c>
      <c r="B46" s="34" t="str">
        <f>Isoniazid!B79</f>
        <v>ISONIAZID</v>
      </c>
      <c r="C46" s="35"/>
      <c r="D46" s="35"/>
      <c r="E46" s="35"/>
    </row>
    <row r="47" spans="1:6" ht="16.5" x14ac:dyDescent="0.3">
      <c r="A47" s="36" t="s">
        <v>10</v>
      </c>
      <c r="B47" s="37">
        <f>Isoniazid!B83</f>
        <v>100</v>
      </c>
      <c r="C47" s="35"/>
      <c r="D47" s="35"/>
      <c r="E47" s="35"/>
    </row>
    <row r="48" spans="1:6" ht="16.5" x14ac:dyDescent="0.3">
      <c r="A48" s="33" t="s">
        <v>74</v>
      </c>
      <c r="B48" s="37">
        <f>Isoniazid!D96</f>
        <v>16.62</v>
      </c>
      <c r="C48" s="35"/>
      <c r="D48" s="35"/>
      <c r="E48" s="35"/>
    </row>
    <row r="49" spans="1:6" ht="16.5" x14ac:dyDescent="0.3">
      <c r="A49" s="33" t="s">
        <v>75</v>
      </c>
      <c r="B49" s="38">
        <f>B48/Isoniazid!B98</f>
        <v>9.972E-3</v>
      </c>
      <c r="C49" s="35"/>
      <c r="D49" s="35"/>
      <c r="E49" s="35"/>
    </row>
    <row r="50" spans="1:6" ht="15.75" x14ac:dyDescent="0.25">
      <c r="A50" s="35"/>
      <c r="B50" s="35"/>
      <c r="C50" s="35"/>
      <c r="D50" s="35"/>
      <c r="E50" s="35"/>
    </row>
    <row r="51" spans="1:6" ht="16.5" x14ac:dyDescent="0.3">
      <c r="A51" s="39" t="s">
        <v>76</v>
      </c>
      <c r="B51" s="40" t="s">
        <v>77</v>
      </c>
      <c r="C51" s="39" t="s">
        <v>78</v>
      </c>
      <c r="D51" s="39" t="s">
        <v>79</v>
      </c>
      <c r="E51" s="41" t="s">
        <v>80</v>
      </c>
    </row>
    <row r="52" spans="1:6" ht="16.5" x14ac:dyDescent="0.3">
      <c r="A52" s="42">
        <v>1</v>
      </c>
      <c r="B52" s="43"/>
      <c r="C52" s="43"/>
      <c r="D52" s="44"/>
      <c r="E52" s="45"/>
    </row>
    <row r="53" spans="1:6" ht="16.5" x14ac:dyDescent="0.3">
      <c r="A53" s="42">
        <v>2</v>
      </c>
      <c r="B53" s="43"/>
      <c r="C53" s="43"/>
      <c r="D53" s="44"/>
      <c r="E53" s="44"/>
    </row>
    <row r="54" spans="1:6" ht="16.5" x14ac:dyDescent="0.3">
      <c r="A54" s="42">
        <v>3</v>
      </c>
      <c r="B54" s="43"/>
      <c r="C54" s="43"/>
      <c r="D54" s="44"/>
      <c r="E54" s="44"/>
    </row>
    <row r="55" spans="1:6" ht="16.5" x14ac:dyDescent="0.3">
      <c r="A55" s="42">
        <v>4</v>
      </c>
      <c r="B55" s="43"/>
      <c r="C55" s="43"/>
      <c r="D55" s="44"/>
      <c r="E55" s="44"/>
    </row>
    <row r="56" spans="1:6" ht="16.5" x14ac:dyDescent="0.3">
      <c r="A56" s="42">
        <v>5</v>
      </c>
      <c r="B56" s="43"/>
      <c r="C56" s="43"/>
      <c r="D56" s="44"/>
      <c r="E56" s="44"/>
    </row>
    <row r="57" spans="1:6" ht="16.5" x14ac:dyDescent="0.3">
      <c r="A57" s="42">
        <v>6</v>
      </c>
      <c r="B57" s="46"/>
      <c r="C57" s="46"/>
      <c r="D57" s="47"/>
      <c r="E57" s="47"/>
    </row>
    <row r="58" spans="1:6" ht="16.5" x14ac:dyDescent="0.3">
      <c r="A58" s="48" t="s">
        <v>81</v>
      </c>
      <c r="B58" s="49" t="e">
        <f>AVERAGE(B52:B57)</f>
        <v>#DIV/0!</v>
      </c>
      <c r="C58" s="50" t="e">
        <f>AVERAGE(C52:C57)</f>
        <v>#DIV/0!</v>
      </c>
      <c r="D58" s="51" t="e">
        <f>AVERAGE(D52:D57)</f>
        <v>#DIV/0!</v>
      </c>
      <c r="E58" s="51" t="e">
        <f>AVERAGE(E52:E57)</f>
        <v>#DIV/0!</v>
      </c>
    </row>
    <row r="59" spans="1:6" ht="16.5" x14ac:dyDescent="0.3">
      <c r="A59" s="52" t="s">
        <v>82</v>
      </c>
      <c r="B59" s="53" t="e">
        <f>(STDEV(B52:B57)/B58)</f>
        <v>#DIV/0!</v>
      </c>
      <c r="C59" s="54"/>
      <c r="D59" s="54"/>
      <c r="E59" s="55"/>
      <c r="F59" s="27"/>
    </row>
    <row r="60" spans="1:6" s="27" customFormat="1" ht="16.5" x14ac:dyDescent="0.3">
      <c r="A60" s="56" t="s">
        <v>6</v>
      </c>
      <c r="B60" s="57">
        <f>COUNT(B52:B57)</f>
        <v>0</v>
      </c>
      <c r="C60" s="58"/>
      <c r="D60" s="59"/>
      <c r="E60" s="60"/>
    </row>
    <row r="61" spans="1:6" s="27" customFormat="1" ht="15.75" x14ac:dyDescent="0.25">
      <c r="A61" s="35"/>
      <c r="B61" s="35"/>
      <c r="C61" s="35"/>
      <c r="D61" s="35"/>
      <c r="E61" s="61"/>
    </row>
    <row r="62" spans="1:6" s="27" customFormat="1" ht="16.5" x14ac:dyDescent="0.3">
      <c r="A62" s="36" t="s">
        <v>83</v>
      </c>
      <c r="B62" s="62" t="s">
        <v>84</v>
      </c>
      <c r="C62" s="63"/>
      <c r="D62" s="63"/>
      <c r="E62" s="64"/>
    </row>
    <row r="63" spans="1:6" ht="16.5" x14ac:dyDescent="0.3">
      <c r="A63" s="36"/>
      <c r="B63" s="62" t="s">
        <v>85</v>
      </c>
      <c r="C63" s="63"/>
      <c r="D63" s="63"/>
      <c r="E63" s="64"/>
      <c r="F63" s="27"/>
    </row>
    <row r="64" spans="1:6" ht="16.5" x14ac:dyDescent="0.3">
      <c r="A64" s="36"/>
      <c r="B64" s="65" t="s">
        <v>86</v>
      </c>
      <c r="C64" s="63"/>
      <c r="D64" s="63"/>
      <c r="E64" s="63"/>
    </row>
    <row r="65" spans="1:6" ht="16.5" thickBot="1" x14ac:dyDescent="0.3">
      <c r="A65" s="73"/>
      <c r="B65" s="74"/>
      <c r="C65" s="35"/>
      <c r="D65" s="75"/>
      <c r="E65" s="35"/>
      <c r="F65" s="76"/>
    </row>
    <row r="66" spans="1:6" ht="16.5" x14ac:dyDescent="0.3">
      <c r="A66" s="35"/>
      <c r="B66" s="77" t="s">
        <v>57</v>
      </c>
      <c r="C66" s="77"/>
      <c r="D66" s="78" t="s">
        <v>59</v>
      </c>
      <c r="E66" s="79"/>
      <c r="F66" s="78" t="s">
        <v>58</v>
      </c>
    </row>
    <row r="67" spans="1:6" ht="34.5" customHeight="1" x14ac:dyDescent="0.3">
      <c r="A67" s="80" t="s">
        <v>11</v>
      </c>
      <c r="B67" s="81"/>
      <c r="C67" s="82"/>
      <c r="D67" s="81"/>
      <c r="E67" s="61"/>
      <c r="F67" s="83"/>
    </row>
    <row r="68" spans="1:6" ht="34.5" customHeight="1" x14ac:dyDescent="0.3">
      <c r="A68" s="80" t="s">
        <v>60</v>
      </c>
      <c r="B68" s="84"/>
      <c r="C68" s="85"/>
      <c r="D68" s="84"/>
      <c r="E68" s="61"/>
      <c r="F68" s="86"/>
    </row>
  </sheetData>
  <sheetProtection password="AD9C" sheet="1" objects="1" scenarios="1" formatCells="0" formatColumns="0" formatRows="0"/>
  <mergeCells count="2">
    <mergeCell ref="A16:E16"/>
    <mergeCell ref="A15:F15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33"/>
  <sheetViews>
    <sheetView tabSelected="1" view="pageBreakPreview" zoomScale="55" zoomScaleNormal="75" zoomScaleSheetLayoutView="55" zoomScalePageLayoutView="55" workbookViewId="0">
      <selection activeCell="C19" sqref="C19"/>
    </sheetView>
  </sheetViews>
  <sheetFormatPr defaultRowHeight="18.75" x14ac:dyDescent="0.3"/>
  <cols>
    <col min="1" max="1" width="55.42578125" style="88" customWidth="1"/>
    <col min="2" max="2" width="33.7109375" style="88" customWidth="1"/>
    <col min="3" max="3" width="42.28515625" style="88" bestFit="1" customWidth="1"/>
    <col min="4" max="4" width="30.5703125" style="88" customWidth="1"/>
    <col min="5" max="5" width="39.85546875" style="88" customWidth="1"/>
    <col min="6" max="6" width="30.7109375" style="88" customWidth="1"/>
    <col min="7" max="7" width="39.85546875" style="88" customWidth="1"/>
    <col min="8" max="8" width="41.140625" style="88" bestFit="1" customWidth="1"/>
    <col min="9" max="9" width="30.28515625" style="9" bestFit="1" customWidth="1"/>
    <col min="10" max="10" width="30.42578125" style="9" customWidth="1"/>
    <col min="11" max="11" width="21.28515625" style="9" customWidth="1"/>
    <col min="12" max="16384" width="9.140625" style="9"/>
  </cols>
  <sheetData>
    <row r="15" spans="1:8" ht="19.5" thickBot="1" x14ac:dyDescent="0.35"/>
    <row r="16" spans="1:8" ht="19.5" thickBot="1" x14ac:dyDescent="0.35">
      <c r="A16" s="291" t="s">
        <v>92</v>
      </c>
      <c r="B16" s="292"/>
      <c r="C16" s="292"/>
      <c r="D16" s="292"/>
      <c r="E16" s="292"/>
      <c r="F16" s="292"/>
      <c r="G16" s="292"/>
      <c r="H16" s="293"/>
    </row>
    <row r="17" spans="1:14" ht="20.25" x14ac:dyDescent="0.3">
      <c r="A17" s="296" t="s">
        <v>0</v>
      </c>
      <c r="B17" s="296"/>
      <c r="C17" s="296"/>
      <c r="D17" s="296"/>
      <c r="E17" s="296"/>
      <c r="F17" s="296"/>
      <c r="G17" s="296"/>
      <c r="H17" s="296"/>
    </row>
    <row r="18" spans="1:14" ht="26.25" x14ac:dyDescent="0.3">
      <c r="A18" s="89" t="s">
        <v>1</v>
      </c>
      <c r="B18" s="294" t="s">
        <v>115</v>
      </c>
      <c r="C18" s="294"/>
      <c r="D18" s="90"/>
      <c r="E18" s="90"/>
    </row>
    <row r="19" spans="1:14" ht="26.25" x14ac:dyDescent="0.3">
      <c r="A19" s="89" t="s">
        <v>2</v>
      </c>
      <c r="B19" s="91" t="s">
        <v>113</v>
      </c>
      <c r="C19" s="88">
        <v>1</v>
      </c>
    </row>
    <row r="20" spans="1:14" ht="26.25" x14ac:dyDescent="0.3">
      <c r="A20" s="89" t="s">
        <v>3</v>
      </c>
      <c r="B20" s="91" t="s">
        <v>110</v>
      </c>
    </row>
    <row r="21" spans="1:14" ht="26.25" x14ac:dyDescent="0.3">
      <c r="A21" s="89" t="s">
        <v>4</v>
      </c>
      <c r="B21" s="92" t="s">
        <v>114</v>
      </c>
      <c r="C21" s="93"/>
      <c r="D21" s="93"/>
      <c r="E21" s="93"/>
      <c r="F21" s="93"/>
      <c r="G21" s="93"/>
      <c r="H21" s="93"/>
      <c r="I21" s="25"/>
    </row>
    <row r="22" spans="1:14" ht="26.25" x14ac:dyDescent="0.3">
      <c r="A22" s="89" t="s">
        <v>17</v>
      </c>
      <c r="B22" s="94">
        <v>42077</v>
      </c>
    </row>
    <row r="23" spans="1:14" ht="26.25" x14ac:dyDescent="0.3">
      <c r="A23" s="89" t="s">
        <v>5</v>
      </c>
      <c r="B23" s="94">
        <v>42086</v>
      </c>
    </row>
    <row r="24" spans="1:14" x14ac:dyDescent="0.3">
      <c r="A24" s="89"/>
      <c r="B24" s="95"/>
    </row>
    <row r="25" spans="1:14" x14ac:dyDescent="0.3">
      <c r="A25" s="96" t="s">
        <v>7</v>
      </c>
      <c r="B25" s="95"/>
    </row>
    <row r="26" spans="1:14" ht="26.25" x14ac:dyDescent="0.3">
      <c r="A26" s="97" t="s">
        <v>9</v>
      </c>
      <c r="B26" s="294" t="s">
        <v>111</v>
      </c>
      <c r="C26" s="294"/>
    </row>
    <row r="27" spans="1:14" ht="26.25" x14ac:dyDescent="0.3">
      <c r="A27" s="98" t="s">
        <v>24</v>
      </c>
      <c r="B27" s="295" t="s">
        <v>109</v>
      </c>
      <c r="C27" s="295"/>
    </row>
    <row r="28" spans="1:14" ht="27" thickBot="1" x14ac:dyDescent="0.35">
      <c r="A28" s="98" t="s">
        <v>10</v>
      </c>
      <c r="B28" s="99">
        <v>100</v>
      </c>
    </row>
    <row r="29" spans="1:14" s="10" customFormat="1" ht="15.75" customHeight="1" thickBot="1" x14ac:dyDescent="0.3">
      <c r="A29" s="98" t="s">
        <v>26</v>
      </c>
      <c r="B29" s="100">
        <v>0</v>
      </c>
      <c r="C29" s="299" t="s">
        <v>104</v>
      </c>
      <c r="D29" s="300"/>
      <c r="E29" s="300"/>
      <c r="F29" s="300"/>
      <c r="G29" s="301"/>
      <c r="H29" s="101"/>
      <c r="I29" s="11"/>
      <c r="J29" s="11"/>
      <c r="K29" s="11"/>
      <c r="L29" s="11"/>
    </row>
    <row r="30" spans="1:14" s="10" customFormat="1" ht="19.5" thickBot="1" x14ac:dyDescent="0.3">
      <c r="A30" s="98" t="s">
        <v>25</v>
      </c>
      <c r="B30" s="102">
        <f>B28-B29</f>
        <v>100</v>
      </c>
      <c r="C30" s="103"/>
      <c r="D30" s="103"/>
      <c r="E30" s="103"/>
      <c r="F30" s="103"/>
      <c r="G30" s="104"/>
      <c r="H30" s="101"/>
      <c r="I30" s="11"/>
      <c r="J30" s="11"/>
      <c r="K30" s="11"/>
      <c r="L30" s="11"/>
    </row>
    <row r="31" spans="1:14" s="10" customFormat="1" ht="27" customHeight="1" thickBot="1" x14ac:dyDescent="0.3">
      <c r="A31" s="98" t="s">
        <v>31</v>
      </c>
      <c r="B31" s="105">
        <v>1</v>
      </c>
      <c r="C31" s="303" t="s">
        <v>102</v>
      </c>
      <c r="D31" s="304"/>
      <c r="E31" s="304"/>
      <c r="F31" s="304"/>
      <c r="G31" s="304"/>
      <c r="H31" s="305"/>
      <c r="I31" s="11"/>
      <c r="J31" s="11"/>
      <c r="K31" s="11"/>
      <c r="L31" s="11"/>
    </row>
    <row r="32" spans="1:14" s="10" customFormat="1" ht="27" customHeight="1" thickBot="1" x14ac:dyDescent="0.3">
      <c r="A32" s="98" t="s">
        <v>32</v>
      </c>
      <c r="B32" s="105">
        <v>1</v>
      </c>
      <c r="C32" s="303" t="s">
        <v>103</v>
      </c>
      <c r="D32" s="304"/>
      <c r="E32" s="304"/>
      <c r="F32" s="304"/>
      <c r="G32" s="304"/>
      <c r="H32" s="305"/>
      <c r="I32" s="11"/>
      <c r="J32" s="11"/>
      <c r="K32" s="11"/>
      <c r="L32" s="12"/>
      <c r="M32" s="12"/>
      <c r="N32" s="13"/>
    </row>
    <row r="33" spans="1:14" s="10" customFormat="1" ht="17.25" customHeight="1" x14ac:dyDescent="0.25">
      <c r="A33" s="98"/>
      <c r="B33" s="106"/>
      <c r="C33" s="14"/>
      <c r="D33" s="14"/>
      <c r="E33" s="14"/>
      <c r="F33" s="14"/>
      <c r="G33" s="14"/>
      <c r="H33" s="14"/>
      <c r="I33" s="11"/>
      <c r="J33" s="11"/>
      <c r="K33" s="11"/>
      <c r="L33" s="12"/>
      <c r="M33" s="12"/>
      <c r="N33" s="13"/>
    </row>
    <row r="34" spans="1:14" s="10" customFormat="1" x14ac:dyDescent="0.25">
      <c r="A34" s="98" t="s">
        <v>27</v>
      </c>
      <c r="B34" s="107">
        <f>B31/B32</f>
        <v>1</v>
      </c>
      <c r="C34" s="88" t="s">
        <v>28</v>
      </c>
      <c r="D34" s="88"/>
      <c r="E34" s="88"/>
      <c r="F34" s="88"/>
      <c r="G34" s="88"/>
      <c r="H34" s="101"/>
      <c r="I34" s="11"/>
      <c r="J34" s="11"/>
      <c r="K34" s="11"/>
      <c r="L34" s="12"/>
      <c r="M34" s="12"/>
      <c r="N34" s="13"/>
    </row>
    <row r="35" spans="1:14" s="10" customFormat="1" ht="19.5" thickBot="1" x14ac:dyDescent="0.3">
      <c r="A35" s="98"/>
      <c r="B35" s="102"/>
      <c r="C35" s="101"/>
      <c r="D35" s="101"/>
      <c r="E35" s="101"/>
      <c r="F35" s="101"/>
      <c r="G35" s="88"/>
      <c r="H35" s="101"/>
      <c r="I35" s="11"/>
      <c r="J35" s="11"/>
      <c r="K35" s="11"/>
      <c r="L35" s="12"/>
      <c r="M35" s="12"/>
      <c r="N35" s="13"/>
    </row>
    <row r="36" spans="1:14" s="10" customFormat="1" ht="27" thickBot="1" x14ac:dyDescent="0.3">
      <c r="A36" s="108" t="s">
        <v>100</v>
      </c>
      <c r="B36" s="109">
        <v>50</v>
      </c>
      <c r="C36" s="88"/>
      <c r="D36" s="297" t="s">
        <v>15</v>
      </c>
      <c r="E36" s="313"/>
      <c r="F36" s="297" t="s">
        <v>16</v>
      </c>
      <c r="G36" s="298"/>
      <c r="H36" s="101"/>
      <c r="J36" s="11"/>
      <c r="K36" s="11"/>
      <c r="L36" s="12"/>
      <c r="M36" s="12"/>
      <c r="N36" s="13"/>
    </row>
    <row r="37" spans="1:14" s="10" customFormat="1" ht="26.25" x14ac:dyDescent="0.25">
      <c r="A37" s="110" t="s">
        <v>41</v>
      </c>
      <c r="B37" s="111">
        <v>1</v>
      </c>
      <c r="C37" s="67" t="s">
        <v>18</v>
      </c>
      <c r="D37" s="112" t="s">
        <v>39</v>
      </c>
      <c r="E37" s="113" t="s">
        <v>62</v>
      </c>
      <c r="F37" s="112" t="s">
        <v>39</v>
      </c>
      <c r="G37" s="114" t="s">
        <v>62</v>
      </c>
      <c r="H37" s="101"/>
      <c r="J37" s="11"/>
      <c r="K37" s="11"/>
      <c r="L37" s="12"/>
      <c r="M37" s="12"/>
      <c r="N37" s="13"/>
    </row>
    <row r="38" spans="1:14" s="10" customFormat="1" ht="26.25" x14ac:dyDescent="0.25">
      <c r="A38" s="110" t="s">
        <v>42</v>
      </c>
      <c r="B38" s="111">
        <v>1</v>
      </c>
      <c r="C38" s="115">
        <v>1</v>
      </c>
      <c r="D38" s="116">
        <v>173275225</v>
      </c>
      <c r="E38" s="87">
        <f>IF(ISBLANK(D38),"-",$D$48/$D$45*D38)</f>
        <v>176924288.44926611</v>
      </c>
      <c r="F38" s="116">
        <v>170724730</v>
      </c>
      <c r="G38" s="117">
        <f>IF(ISBLANK(F38),"-",$D$48/$F$45*F38)</f>
        <v>174654455.24296677</v>
      </c>
      <c r="H38" s="101"/>
      <c r="J38" s="11"/>
      <c r="K38" s="11"/>
      <c r="L38" s="12"/>
      <c r="M38" s="12"/>
      <c r="N38" s="13"/>
    </row>
    <row r="39" spans="1:14" s="10" customFormat="1" ht="26.25" x14ac:dyDescent="0.25">
      <c r="A39" s="110" t="s">
        <v>43</v>
      </c>
      <c r="B39" s="111">
        <v>1</v>
      </c>
      <c r="C39" s="118">
        <v>2</v>
      </c>
      <c r="D39" s="119">
        <v>173542860</v>
      </c>
      <c r="E39" s="120">
        <f>IF(ISBLANK(D39),"-",$D$48/$D$45*D39)</f>
        <v>177197559.6681557</v>
      </c>
      <c r="F39" s="119">
        <v>170613201</v>
      </c>
      <c r="G39" s="121">
        <f>IF(ISBLANK(F39),"-",$D$48/$F$45*F39)</f>
        <v>174540359.07928389</v>
      </c>
      <c r="H39" s="101"/>
      <c r="J39" s="11"/>
      <c r="K39" s="11"/>
      <c r="L39" s="12"/>
      <c r="M39" s="12"/>
      <c r="N39" s="13"/>
    </row>
    <row r="40" spans="1:14" ht="26.25" x14ac:dyDescent="0.3">
      <c r="A40" s="110" t="s">
        <v>44</v>
      </c>
      <c r="B40" s="111">
        <v>1</v>
      </c>
      <c r="C40" s="118">
        <v>3</v>
      </c>
      <c r="D40" s="119">
        <v>173502118</v>
      </c>
      <c r="E40" s="120">
        <f>IF(ISBLANK(D40),"-",$D$48/$D$45*D40)</f>
        <v>177155959.6681557</v>
      </c>
      <c r="F40" s="119">
        <v>170945554</v>
      </c>
      <c r="G40" s="121">
        <f>IF(ISBLANK(F40),"-",$D$48/$F$45*F40)</f>
        <v>174880362.1483376</v>
      </c>
      <c r="L40" s="12"/>
      <c r="M40" s="12"/>
      <c r="N40" s="15"/>
    </row>
    <row r="41" spans="1:14" ht="26.25" x14ac:dyDescent="0.3">
      <c r="A41" s="110" t="s">
        <v>45</v>
      </c>
      <c r="B41" s="111">
        <v>1</v>
      </c>
      <c r="C41" s="122">
        <v>4</v>
      </c>
      <c r="D41" s="123"/>
      <c r="E41" s="124" t="str">
        <f>IF(ISBLANK(D41),"-",$D$48/$D$45*D41)</f>
        <v>-</v>
      </c>
      <c r="F41" s="123"/>
      <c r="G41" s="125" t="str">
        <f>IF(ISBLANK(F41),"-",$D$48/$F$45*F41)</f>
        <v>-</v>
      </c>
      <c r="L41" s="12"/>
      <c r="M41" s="12"/>
      <c r="N41" s="15"/>
    </row>
    <row r="42" spans="1:14" ht="27" thickBot="1" x14ac:dyDescent="0.35">
      <c r="A42" s="110" t="s">
        <v>46</v>
      </c>
      <c r="B42" s="111">
        <v>1</v>
      </c>
      <c r="C42" s="126" t="s">
        <v>12</v>
      </c>
      <c r="D42" s="127">
        <f>AVERAGE(D38:D41)</f>
        <v>173440067.66666666</v>
      </c>
      <c r="E42" s="128">
        <f>AVERAGE(E38:E41)</f>
        <v>177092602.59519252</v>
      </c>
      <c r="F42" s="129">
        <f>AVERAGE(F38:F41)</f>
        <v>170761161.66666666</v>
      </c>
      <c r="G42" s="130">
        <f>AVERAGE(G38:G41)</f>
        <v>174691725.49019608</v>
      </c>
      <c r="H42" s="131"/>
    </row>
    <row r="43" spans="1:14" ht="26.25" x14ac:dyDescent="0.3">
      <c r="A43" s="110" t="s">
        <v>47</v>
      </c>
      <c r="B43" s="111">
        <v>1</v>
      </c>
      <c r="C43" s="269" t="s">
        <v>106</v>
      </c>
      <c r="D43" s="132">
        <v>15.67</v>
      </c>
      <c r="E43" s="133"/>
      <c r="F43" s="134">
        <v>15.64</v>
      </c>
      <c r="H43" s="131"/>
    </row>
    <row r="44" spans="1:14" ht="26.25" x14ac:dyDescent="0.3">
      <c r="A44" s="110" t="s">
        <v>48</v>
      </c>
      <c r="B44" s="111">
        <v>1</v>
      </c>
      <c r="C44" s="270" t="s">
        <v>107</v>
      </c>
      <c r="D44" s="136">
        <f>D43*$B$34</f>
        <v>15.67</v>
      </c>
      <c r="E44" s="137"/>
      <c r="F44" s="138">
        <f>F43*$B$34</f>
        <v>15.64</v>
      </c>
      <c r="H44" s="131"/>
    </row>
    <row r="45" spans="1:14" ht="19.5" thickBot="1" x14ac:dyDescent="0.35">
      <c r="A45" s="110" t="s">
        <v>33</v>
      </c>
      <c r="B45" s="230">
        <f>(B44/B43)*(B42/B41)*(B40/B39)*(B38/B37)*B36</f>
        <v>50</v>
      </c>
      <c r="C45" s="270" t="s">
        <v>108</v>
      </c>
      <c r="D45" s="140">
        <f>D44*$B$30/100</f>
        <v>15.67</v>
      </c>
      <c r="E45" s="141"/>
      <c r="F45" s="142">
        <f>F44*$B$30/100</f>
        <v>15.64</v>
      </c>
      <c r="H45" s="131"/>
    </row>
    <row r="46" spans="1:14" ht="19.5" thickBot="1" x14ac:dyDescent="0.35">
      <c r="A46" s="287" t="s">
        <v>29</v>
      </c>
      <c r="B46" s="288"/>
      <c r="C46" s="270" t="s">
        <v>105</v>
      </c>
      <c r="D46" s="136">
        <f>D45/$B$45</f>
        <v>0.31340000000000001</v>
      </c>
      <c r="E46" s="141"/>
      <c r="F46" s="143">
        <f>F45/$B$45</f>
        <v>0.31280000000000002</v>
      </c>
      <c r="H46" s="131"/>
    </row>
    <row r="47" spans="1:14" ht="27" thickBot="1" x14ac:dyDescent="0.35">
      <c r="A47" s="289"/>
      <c r="B47" s="290"/>
      <c r="C47" s="271" t="s">
        <v>64</v>
      </c>
      <c r="D47" s="144">
        <v>0.32</v>
      </c>
      <c r="F47" s="145"/>
      <c r="H47" s="131"/>
    </row>
    <row r="48" spans="1:14" x14ac:dyDescent="0.3">
      <c r="C48" s="135" t="s">
        <v>88</v>
      </c>
      <c r="D48" s="140">
        <f>D47*$B$45</f>
        <v>16</v>
      </c>
      <c r="F48" s="145"/>
      <c r="H48" s="131"/>
    </row>
    <row r="49" spans="1:12" ht="19.5" thickBot="1" x14ac:dyDescent="0.35">
      <c r="C49" s="146" t="s">
        <v>89</v>
      </c>
      <c r="D49" s="147">
        <f>D48/B34</f>
        <v>16</v>
      </c>
      <c r="F49" s="148"/>
      <c r="H49" s="131"/>
    </row>
    <row r="50" spans="1:12" x14ac:dyDescent="0.3">
      <c r="C50" s="149" t="s">
        <v>63</v>
      </c>
      <c r="D50" s="150">
        <f>AVERAGE(E38:E41,G38:G41)</f>
        <v>175892164.0426943</v>
      </c>
      <c r="F50" s="148"/>
      <c r="H50" s="131"/>
    </row>
    <row r="51" spans="1:12" x14ac:dyDescent="0.3">
      <c r="C51" s="151" t="s">
        <v>30</v>
      </c>
      <c r="D51" s="152">
        <f>STDEV(E38:E41,G38:G41)/D50</f>
        <v>7.5207582766242415E-3</v>
      </c>
      <c r="F51" s="148"/>
    </row>
    <row r="52" spans="1:12" ht="19.5" thickBot="1" x14ac:dyDescent="0.35">
      <c r="C52" s="153" t="s">
        <v>6</v>
      </c>
      <c r="D52" s="154">
        <f>COUNT(E38:E41,G38:G41)</f>
        <v>6</v>
      </c>
      <c r="F52" s="148"/>
    </row>
    <row r="54" spans="1:12" x14ac:dyDescent="0.3">
      <c r="A54" s="155" t="s">
        <v>7</v>
      </c>
      <c r="B54" s="156" t="s">
        <v>61</v>
      </c>
    </row>
    <row r="55" spans="1:12" x14ac:dyDescent="0.3">
      <c r="A55" s="88" t="s">
        <v>8</v>
      </c>
      <c r="B55" s="157" t="str">
        <f>B21</f>
        <v>ISONIAZID 300mg</v>
      </c>
    </row>
    <row r="56" spans="1:12" ht="26.25" x14ac:dyDescent="0.3">
      <c r="A56" s="158" t="s">
        <v>34</v>
      </c>
      <c r="B56" s="159">
        <v>300</v>
      </c>
      <c r="C56" s="88" t="str">
        <f>B20</f>
        <v xml:space="preserve">ISONIAZID </v>
      </c>
      <c r="H56" s="160"/>
    </row>
    <row r="57" spans="1:12" x14ac:dyDescent="0.3">
      <c r="A57" s="157" t="s">
        <v>13</v>
      </c>
      <c r="B57" s="161">
        <f>Uniformity!C46</f>
        <v>399.13999999999993</v>
      </c>
      <c r="H57" s="160"/>
    </row>
    <row r="58" spans="1:12" ht="19.5" thickBot="1" x14ac:dyDescent="0.35">
      <c r="H58" s="160"/>
    </row>
    <row r="59" spans="1:12" s="10" customFormat="1" ht="27" thickBot="1" x14ac:dyDescent="0.3">
      <c r="A59" s="108" t="s">
        <v>101</v>
      </c>
      <c r="B59" s="109">
        <v>100</v>
      </c>
      <c r="C59" s="88"/>
      <c r="D59" s="162" t="s">
        <v>35</v>
      </c>
      <c r="E59" s="163" t="s">
        <v>18</v>
      </c>
      <c r="F59" s="163" t="s">
        <v>39</v>
      </c>
      <c r="G59" s="163" t="s">
        <v>71</v>
      </c>
      <c r="H59" s="164" t="s">
        <v>36</v>
      </c>
      <c r="L59" s="11"/>
    </row>
    <row r="60" spans="1:12" s="10" customFormat="1" ht="26.25" x14ac:dyDescent="0.25">
      <c r="A60" s="110" t="s">
        <v>49</v>
      </c>
      <c r="B60" s="111">
        <v>1</v>
      </c>
      <c r="C60" s="306" t="s">
        <v>19</v>
      </c>
      <c r="D60" s="310">
        <v>43.61</v>
      </c>
      <c r="E60" s="165">
        <v>1</v>
      </c>
      <c r="F60" s="166">
        <v>177922101</v>
      </c>
      <c r="G60" s="167">
        <f>IF(ISBLANK(F60),"-",(F60/$D$50*$D$47*$B$68)*($B$57/$D$60))</f>
        <v>296.25968094185293</v>
      </c>
      <c r="H60" s="19">
        <f>IF(ISBLANK(F60),"-",G60/$B$56)</f>
        <v>0.98753226980617648</v>
      </c>
      <c r="L60" s="11"/>
    </row>
    <row r="61" spans="1:12" s="10" customFormat="1" ht="26.25" x14ac:dyDescent="0.25">
      <c r="A61" s="110" t="s">
        <v>50</v>
      </c>
      <c r="B61" s="111">
        <v>1</v>
      </c>
      <c r="C61" s="307"/>
      <c r="D61" s="311"/>
      <c r="E61" s="168">
        <v>2</v>
      </c>
      <c r="F61" s="169">
        <v>177911828</v>
      </c>
      <c r="G61" s="170">
        <f>IF(ISBLANK(F61),"-",(F61/$D$50*$D$47*$B$68)*($B$57/$D$60))</f>
        <v>296.24257527771556</v>
      </c>
      <c r="H61" s="20">
        <f t="shared" ref="H61:H71" si="0">IF(ISBLANK(F61),"-",G61/$B$56)</f>
        <v>0.98747525092571853</v>
      </c>
      <c r="L61" s="11"/>
    </row>
    <row r="62" spans="1:12" s="10" customFormat="1" ht="26.25" x14ac:dyDescent="0.25">
      <c r="A62" s="110" t="s">
        <v>51</v>
      </c>
      <c r="B62" s="111">
        <v>1</v>
      </c>
      <c r="C62" s="307"/>
      <c r="D62" s="311"/>
      <c r="E62" s="168">
        <v>3</v>
      </c>
      <c r="F62" s="169">
        <v>177876010</v>
      </c>
      <c r="G62" s="170">
        <f>IF(ISBLANK(F62),"-",(F62/$D$50*$D$47*$B$68)*($B$57/$D$60))</f>
        <v>296.18293440571415</v>
      </c>
      <c r="H62" s="20">
        <f t="shared" si="0"/>
        <v>0.98727644801904713</v>
      </c>
      <c r="L62" s="11"/>
    </row>
    <row r="63" spans="1:12" ht="27" thickBot="1" x14ac:dyDescent="0.35">
      <c r="A63" s="110" t="s">
        <v>52</v>
      </c>
      <c r="B63" s="111">
        <v>1</v>
      </c>
      <c r="C63" s="308"/>
      <c r="D63" s="312"/>
      <c r="E63" s="171">
        <v>4</v>
      </c>
      <c r="F63" s="172"/>
      <c r="G63" s="170" t="str">
        <f>IF(ISBLANK(F63),"-",(F63/$D$50*$D$47*$B$68)*($B$57/$D$60))</f>
        <v>-</v>
      </c>
      <c r="H63" s="20" t="str">
        <f t="shared" si="0"/>
        <v>-</v>
      </c>
    </row>
    <row r="64" spans="1:12" ht="26.25" x14ac:dyDescent="0.3">
      <c r="A64" s="110" t="s">
        <v>53</v>
      </c>
      <c r="B64" s="111">
        <v>1</v>
      </c>
      <c r="C64" s="306" t="s">
        <v>20</v>
      </c>
      <c r="D64" s="310">
        <v>42.04</v>
      </c>
      <c r="E64" s="165">
        <v>1</v>
      </c>
      <c r="F64" s="166">
        <v>172738743</v>
      </c>
      <c r="G64" s="173">
        <f>IF(ISBLANK(F64),"-",(F64/$D$50*$D$47*$B$68)*($B$57/$D$64))</f>
        <v>298.37043451251338</v>
      </c>
      <c r="H64" s="22">
        <f t="shared" si="0"/>
        <v>0.99456811504171128</v>
      </c>
    </row>
    <row r="65" spans="1:8" ht="26.25" x14ac:dyDescent="0.3">
      <c r="A65" s="110" t="s">
        <v>54</v>
      </c>
      <c r="B65" s="111">
        <v>1</v>
      </c>
      <c r="C65" s="307"/>
      <c r="D65" s="311"/>
      <c r="E65" s="168">
        <v>2</v>
      </c>
      <c r="F65" s="169">
        <v>172614156</v>
      </c>
      <c r="G65" s="174">
        <f>IF(ISBLANK(F65),"-",(F65/$D$50*$D$47*$B$68)*($B$57/$D$64))</f>
        <v>298.15523625021842</v>
      </c>
      <c r="H65" s="23">
        <f t="shared" si="0"/>
        <v>0.99385078750072808</v>
      </c>
    </row>
    <row r="66" spans="1:8" ht="26.25" x14ac:dyDescent="0.3">
      <c r="A66" s="110" t="s">
        <v>55</v>
      </c>
      <c r="B66" s="111">
        <v>1</v>
      </c>
      <c r="C66" s="307"/>
      <c r="D66" s="311"/>
      <c r="E66" s="168">
        <v>3</v>
      </c>
      <c r="F66" s="169">
        <v>172488880</v>
      </c>
      <c r="G66" s="174">
        <f>IF(ISBLANK(F66),"-",(F66/$D$50*$D$47*$B$68)*($B$57/$D$64))</f>
        <v>297.93884788299505</v>
      </c>
      <c r="H66" s="23">
        <f t="shared" si="0"/>
        <v>0.99312949294331687</v>
      </c>
    </row>
    <row r="67" spans="1:8" ht="27" thickBot="1" x14ac:dyDescent="0.35">
      <c r="A67" s="110" t="s">
        <v>56</v>
      </c>
      <c r="B67" s="111">
        <v>1</v>
      </c>
      <c r="C67" s="308"/>
      <c r="D67" s="312"/>
      <c r="E67" s="171">
        <v>4</v>
      </c>
      <c r="F67" s="172"/>
      <c r="G67" s="175" t="str">
        <f>IF(ISBLANK(F67),"-",(F67/$D$50*$D$47*$B$68)*($B$57/$D$64))</f>
        <v>-</v>
      </c>
      <c r="H67" s="24" t="str">
        <f t="shared" si="0"/>
        <v>-</v>
      </c>
    </row>
    <row r="68" spans="1:8" ht="21.75" customHeight="1" x14ac:dyDescent="0.3">
      <c r="A68" s="110" t="s">
        <v>23</v>
      </c>
      <c r="B68" s="176">
        <f>(B67/B66)*(B65/B64)*(B63/B62)*(B61/B60)*B59</f>
        <v>100</v>
      </c>
      <c r="C68" s="306" t="s">
        <v>21</v>
      </c>
      <c r="D68" s="310">
        <v>41.02</v>
      </c>
      <c r="E68" s="165">
        <v>1</v>
      </c>
      <c r="F68" s="166">
        <v>169086138</v>
      </c>
      <c r="G68" s="173">
        <f>IF(ISBLANK(F68),"-",(F68/$D$50*$D$47*$B$68)*($B$57/$D$68))</f>
        <v>299.32368821671753</v>
      </c>
      <c r="H68" s="20">
        <f t="shared" si="0"/>
        <v>0.99774562738905848</v>
      </c>
    </row>
    <row r="69" spans="1:8" ht="21.75" customHeight="1" thickBot="1" x14ac:dyDescent="0.35">
      <c r="A69" s="177" t="s">
        <v>67</v>
      </c>
      <c r="B69" s="178">
        <f>D47*B68/B56*B57</f>
        <v>42.574933333333327</v>
      </c>
      <c r="C69" s="307"/>
      <c r="D69" s="311"/>
      <c r="E69" s="168">
        <v>2</v>
      </c>
      <c r="F69" s="169">
        <v>169170937</v>
      </c>
      <c r="G69" s="174">
        <f>IF(ISBLANK(F69),"-",(F69/$D$50*$D$47*$B$68)*($B$57/$D$68))</f>
        <v>299.47380312109306</v>
      </c>
      <c r="H69" s="20">
        <f t="shared" si="0"/>
        <v>0.99824601040364347</v>
      </c>
    </row>
    <row r="70" spans="1:8" ht="22.5" customHeight="1" x14ac:dyDescent="0.3">
      <c r="A70" s="287" t="s">
        <v>29</v>
      </c>
      <c r="B70" s="288"/>
      <c r="C70" s="307"/>
      <c r="D70" s="311"/>
      <c r="E70" s="168">
        <v>3</v>
      </c>
      <c r="F70" s="169">
        <v>169145524</v>
      </c>
      <c r="G70" s="174">
        <f>IF(ISBLANK(F70),"-",(F70/$D$50*$D$47*$B$68)*($B$57/$D$68))</f>
        <v>299.42881591529004</v>
      </c>
      <c r="H70" s="20">
        <f t="shared" si="0"/>
        <v>0.99809605305096682</v>
      </c>
    </row>
    <row r="71" spans="1:8" ht="21.75" customHeight="1" thickBot="1" x14ac:dyDescent="0.35">
      <c r="A71" s="289"/>
      <c r="B71" s="290"/>
      <c r="C71" s="309"/>
      <c r="D71" s="312"/>
      <c r="E71" s="171">
        <v>4</v>
      </c>
      <c r="F71" s="172"/>
      <c r="G71" s="175" t="str">
        <f>IF(ISBLANK(F71),"-",(F71/$D$50*$D$47*$B$68)*($B$57/$D$68))</f>
        <v>-</v>
      </c>
      <c r="H71" s="21" t="str">
        <f t="shared" si="0"/>
        <v>-</v>
      </c>
    </row>
    <row r="72" spans="1:8" x14ac:dyDescent="0.3">
      <c r="A72" s="179"/>
      <c r="B72" s="179"/>
      <c r="C72" s="179"/>
      <c r="D72" s="179"/>
      <c r="E72" s="179"/>
      <c r="F72" s="118"/>
      <c r="G72" s="180" t="s">
        <v>12</v>
      </c>
      <c r="H72" s="181">
        <f>AVERAGE(H60:H71)</f>
        <v>0.99310222834226303</v>
      </c>
    </row>
    <row r="73" spans="1:8" x14ac:dyDescent="0.3">
      <c r="C73" s="179"/>
      <c r="D73" s="179"/>
      <c r="E73" s="179"/>
      <c r="F73" s="118"/>
      <c r="G73" s="151" t="s">
        <v>30</v>
      </c>
      <c r="H73" s="182">
        <f>STDEV(H60:H71)/H72</f>
        <v>4.6730155362592523E-3</v>
      </c>
    </row>
    <row r="74" spans="1:8" ht="19.5" thickBot="1" x14ac:dyDescent="0.35">
      <c r="A74" s="179"/>
      <c r="B74" s="179"/>
      <c r="C74" s="118"/>
      <c r="D74" s="118"/>
      <c r="E74" s="183"/>
      <c r="F74" s="118"/>
      <c r="G74" s="153" t="s">
        <v>6</v>
      </c>
      <c r="H74" s="184">
        <f>COUNT(H60:H71)</f>
        <v>9</v>
      </c>
    </row>
    <row r="75" spans="1:8" x14ac:dyDescent="0.3">
      <c r="A75" s="179"/>
      <c r="B75" s="179"/>
      <c r="C75" s="118"/>
      <c r="D75" s="118"/>
      <c r="E75" s="183"/>
      <c r="F75" s="118"/>
      <c r="G75" s="126"/>
      <c r="H75" s="185"/>
    </row>
    <row r="76" spans="1:8" x14ac:dyDescent="0.3">
      <c r="A76" s="97" t="s">
        <v>70</v>
      </c>
      <c r="B76" s="186" t="s">
        <v>68</v>
      </c>
      <c r="C76" s="302" t="str">
        <f>B20</f>
        <v xml:space="preserve">ISONIAZID </v>
      </c>
      <c r="D76" s="302"/>
      <c r="E76" s="187" t="s">
        <v>69</v>
      </c>
      <c r="F76" s="187"/>
      <c r="G76" s="188">
        <f>H72</f>
        <v>0.99310222834226303</v>
      </c>
      <c r="H76" s="185"/>
    </row>
    <row r="77" spans="1:8" x14ac:dyDescent="0.3">
      <c r="A77" s="96" t="s">
        <v>37</v>
      </c>
      <c r="B77" s="96" t="s">
        <v>40</v>
      </c>
    </row>
    <row r="78" spans="1:8" x14ac:dyDescent="0.3">
      <c r="A78" s="96"/>
      <c r="B78" s="96"/>
    </row>
    <row r="79" spans="1:8" ht="26.25" x14ac:dyDescent="0.3">
      <c r="A79" s="97" t="s">
        <v>9</v>
      </c>
      <c r="B79" s="294" t="str">
        <f>B26</f>
        <v>ISONIAZID</v>
      </c>
      <c r="C79" s="294"/>
    </row>
    <row r="80" spans="1:8" ht="26.25" x14ac:dyDescent="0.3">
      <c r="A80" s="98" t="s">
        <v>24</v>
      </c>
      <c r="B80" s="295" t="str">
        <f>B27</f>
        <v>NQCL-WRS-S1-1</v>
      </c>
      <c r="C80" s="295"/>
    </row>
    <row r="81" spans="1:12" ht="27" thickBot="1" x14ac:dyDescent="0.35">
      <c r="A81" s="98" t="s">
        <v>10</v>
      </c>
      <c r="B81" s="99">
        <f>B28</f>
        <v>100</v>
      </c>
    </row>
    <row r="82" spans="1:12" s="10" customFormat="1" ht="27" thickBot="1" x14ac:dyDescent="0.3">
      <c r="A82" s="98" t="s">
        <v>26</v>
      </c>
      <c r="B82" s="99">
        <f>B29</f>
        <v>0</v>
      </c>
      <c r="C82" s="299" t="s">
        <v>104</v>
      </c>
      <c r="D82" s="300"/>
      <c r="E82" s="300"/>
      <c r="F82" s="300"/>
      <c r="G82" s="301"/>
      <c r="H82" s="101"/>
      <c r="I82" s="11"/>
      <c r="J82" s="11"/>
      <c r="K82" s="11"/>
      <c r="L82" s="11"/>
    </row>
    <row r="83" spans="1:12" s="10" customFormat="1" ht="19.5" thickBot="1" x14ac:dyDescent="0.3">
      <c r="A83" s="98" t="s">
        <v>25</v>
      </c>
      <c r="B83" s="102">
        <f>B81-B82</f>
        <v>100</v>
      </c>
      <c r="C83" s="103"/>
      <c r="D83" s="103"/>
      <c r="E83" s="103"/>
      <c r="F83" s="103"/>
      <c r="G83" s="104"/>
      <c r="H83" s="101"/>
      <c r="I83" s="11"/>
      <c r="J83" s="11"/>
      <c r="K83" s="11"/>
      <c r="L83" s="11"/>
    </row>
    <row r="84" spans="1:12" s="10" customFormat="1" ht="27" customHeight="1" thickBot="1" x14ac:dyDescent="0.3">
      <c r="A84" s="98" t="s">
        <v>31</v>
      </c>
      <c r="B84" s="105">
        <v>1</v>
      </c>
      <c r="C84" s="303" t="s">
        <v>102</v>
      </c>
      <c r="D84" s="304"/>
      <c r="E84" s="304"/>
      <c r="F84" s="304"/>
      <c r="G84" s="304"/>
      <c r="H84" s="305"/>
      <c r="I84" s="11"/>
      <c r="J84" s="11"/>
      <c r="K84" s="11"/>
      <c r="L84" s="11"/>
    </row>
    <row r="85" spans="1:12" s="10" customFormat="1" ht="27" customHeight="1" thickBot="1" x14ac:dyDescent="0.3">
      <c r="A85" s="98" t="s">
        <v>32</v>
      </c>
      <c r="B85" s="105">
        <v>1</v>
      </c>
      <c r="C85" s="303" t="s">
        <v>103</v>
      </c>
      <c r="D85" s="304"/>
      <c r="E85" s="304"/>
      <c r="F85" s="304"/>
      <c r="G85" s="304"/>
      <c r="H85" s="305"/>
      <c r="I85" s="11"/>
      <c r="J85" s="11"/>
      <c r="K85" s="11"/>
      <c r="L85" s="11"/>
    </row>
    <row r="86" spans="1:12" s="10" customFormat="1" x14ac:dyDescent="0.25">
      <c r="A86" s="98"/>
      <c r="B86" s="106"/>
      <c r="C86" s="14"/>
      <c r="D86" s="14"/>
      <c r="E86" s="14"/>
      <c r="F86" s="14"/>
      <c r="G86" s="14"/>
      <c r="H86" s="14"/>
      <c r="I86" s="11"/>
      <c r="J86" s="11"/>
      <c r="K86" s="11"/>
      <c r="L86" s="11"/>
    </row>
    <row r="87" spans="1:12" x14ac:dyDescent="0.3">
      <c r="A87" s="98" t="s">
        <v>27</v>
      </c>
      <c r="B87" s="107">
        <f>B84/B85</f>
        <v>1</v>
      </c>
      <c r="C87" s="88" t="s">
        <v>28</v>
      </c>
      <c r="H87" s="101"/>
    </row>
    <row r="88" spans="1:12" ht="19.5" thickBot="1" x14ac:dyDescent="0.35">
      <c r="A88" s="98"/>
      <c r="B88" s="107"/>
      <c r="H88" s="101"/>
    </row>
    <row r="89" spans="1:12" ht="27" thickBot="1" x14ac:dyDescent="0.35">
      <c r="A89" s="108" t="s">
        <v>100</v>
      </c>
      <c r="B89" s="109">
        <v>50</v>
      </c>
      <c r="D89" s="189" t="s">
        <v>15</v>
      </c>
      <c r="E89" s="190"/>
      <c r="F89" s="297" t="s">
        <v>16</v>
      </c>
      <c r="G89" s="298"/>
    </row>
    <row r="90" spans="1:12" ht="26.25" x14ac:dyDescent="0.3">
      <c r="A90" s="110" t="s">
        <v>41</v>
      </c>
      <c r="B90" s="111">
        <v>15</v>
      </c>
      <c r="C90" s="67" t="s">
        <v>18</v>
      </c>
      <c r="D90" s="191" t="s">
        <v>39</v>
      </c>
      <c r="E90" s="113" t="s">
        <v>62</v>
      </c>
      <c r="F90" s="191" t="s">
        <v>39</v>
      </c>
      <c r="G90" s="114" t="s">
        <v>62</v>
      </c>
    </row>
    <row r="91" spans="1:12" ht="26.25" x14ac:dyDescent="0.3">
      <c r="A91" s="110" t="s">
        <v>42</v>
      </c>
      <c r="B91" s="111">
        <v>500</v>
      </c>
      <c r="C91" s="115">
        <v>1</v>
      </c>
      <c r="D91" s="192">
        <v>0.51600000000000001</v>
      </c>
      <c r="E91" s="193">
        <f>IF(ISBLANK(D91),"-",$D$101/$D$98*D91)</f>
        <v>0.51744885679903718</v>
      </c>
      <c r="F91" s="194">
        <v>0.505</v>
      </c>
      <c r="G91" s="195">
        <f>IF(ISBLANK(F91),"-",$D$101/$F$98*F91)</f>
        <v>0.50099206349206338</v>
      </c>
    </row>
    <row r="92" spans="1:12" ht="26.25" x14ac:dyDescent="0.3">
      <c r="A92" s="110" t="s">
        <v>43</v>
      </c>
      <c r="B92" s="111">
        <v>1</v>
      </c>
      <c r="C92" s="118">
        <v>2</v>
      </c>
      <c r="D92" s="169">
        <v>0.51600000000000001</v>
      </c>
      <c r="E92" s="196">
        <f>IF(ISBLANK(D92),"-",$D$101/$D$98*D92)</f>
        <v>0.51744885679903718</v>
      </c>
      <c r="F92" s="197">
        <v>0.505</v>
      </c>
      <c r="G92" s="198">
        <f>IF(ISBLANK(F92),"-",$D$101/$F$98*F92)</f>
        <v>0.50099206349206338</v>
      </c>
    </row>
    <row r="93" spans="1:12" ht="26.25" x14ac:dyDescent="0.3">
      <c r="A93" s="110" t="s">
        <v>44</v>
      </c>
      <c r="B93" s="111">
        <v>1</v>
      </c>
      <c r="C93" s="118">
        <v>3</v>
      </c>
      <c r="D93" s="169">
        <v>0.51400000000000001</v>
      </c>
      <c r="E93" s="196">
        <f>IF(ISBLANK(D93),"-",$D$101/$D$98*D93)</f>
        <v>0.51544324107500994</v>
      </c>
      <c r="F93" s="197">
        <v>0.504</v>
      </c>
      <c r="G93" s="198">
        <f>IF(ISBLANK(F93),"-",$D$101/$F$98*F93)</f>
        <v>0.49999999999999989</v>
      </c>
    </row>
    <row r="94" spans="1:12" ht="26.25" x14ac:dyDescent="0.3">
      <c r="A94" s="110" t="s">
        <v>45</v>
      </c>
      <c r="B94" s="111">
        <v>1</v>
      </c>
      <c r="C94" s="122">
        <v>4</v>
      </c>
      <c r="D94" s="199"/>
      <c r="E94" s="200" t="str">
        <f>IF(ISBLANK(D94),"-",$D$101/$D$98*D94)</f>
        <v>-</v>
      </c>
      <c r="F94" s="201"/>
      <c r="G94" s="202" t="str">
        <f>IF(ISBLANK(F94),"-",$D$101/$F$98*F94)</f>
        <v>-</v>
      </c>
    </row>
    <row r="95" spans="1:12" ht="27" thickBot="1" x14ac:dyDescent="0.35">
      <c r="A95" s="110" t="s">
        <v>46</v>
      </c>
      <c r="B95" s="111">
        <v>1</v>
      </c>
      <c r="C95" s="126" t="s">
        <v>12</v>
      </c>
      <c r="D95" s="127">
        <f>AVERAGE(D91:D94)</f>
        <v>0.51533333333333331</v>
      </c>
      <c r="E95" s="128">
        <f>AVERAGE(E91:E94)</f>
        <v>0.51678031822436143</v>
      </c>
      <c r="F95" s="203">
        <f>AVERAGE(F91:F94)</f>
        <v>0.50466666666666671</v>
      </c>
      <c r="G95" s="204">
        <f>AVERAGE(G91:G94)</f>
        <v>0.50066137566137547</v>
      </c>
    </row>
    <row r="96" spans="1:12" ht="26.25" x14ac:dyDescent="0.3">
      <c r="A96" s="110" t="s">
        <v>47</v>
      </c>
      <c r="B96" s="99">
        <v>1</v>
      </c>
      <c r="C96" s="269" t="s">
        <v>106</v>
      </c>
      <c r="D96" s="132">
        <v>16.62</v>
      </c>
      <c r="E96" s="133"/>
      <c r="F96" s="134">
        <v>16.8</v>
      </c>
    </row>
    <row r="97" spans="1:10" ht="26.25" x14ac:dyDescent="0.3">
      <c r="A97" s="110" t="s">
        <v>48</v>
      </c>
      <c r="B97" s="99">
        <v>1</v>
      </c>
      <c r="C97" s="270" t="s">
        <v>107</v>
      </c>
      <c r="D97" s="136">
        <f>D96*$B$87</f>
        <v>16.62</v>
      </c>
      <c r="E97" s="137"/>
      <c r="F97" s="138">
        <f>F96*$B$87</f>
        <v>16.8</v>
      </c>
    </row>
    <row r="98" spans="1:10" ht="19.5" thickBot="1" x14ac:dyDescent="0.35">
      <c r="A98" s="110" t="s">
        <v>33</v>
      </c>
      <c r="B98" s="139">
        <f>(B97/B96)*(B95/B94)*(B93/B92)*(B91/B90)*B89</f>
        <v>1666.6666666666667</v>
      </c>
      <c r="C98" s="270" t="s">
        <v>108</v>
      </c>
      <c r="D98" s="140">
        <f>D97*$B$83/100</f>
        <v>16.62</v>
      </c>
      <c r="E98" s="141"/>
      <c r="F98" s="142">
        <f>F97*$B$83/100</f>
        <v>16.8</v>
      </c>
    </row>
    <row r="99" spans="1:10" ht="19.5" customHeight="1" thickBot="1" x14ac:dyDescent="0.35">
      <c r="A99" s="287" t="s">
        <v>29</v>
      </c>
      <c r="B99" s="288"/>
      <c r="C99" s="270" t="s">
        <v>105</v>
      </c>
      <c r="D99" s="205">
        <f>D98/$B$98</f>
        <v>9.972E-3</v>
      </c>
      <c r="E99" s="206"/>
      <c r="F99" s="207">
        <f>F98/$B$98</f>
        <v>1.008E-2</v>
      </c>
      <c r="G99" s="208"/>
      <c r="H99" s="131"/>
    </row>
    <row r="100" spans="1:10" ht="19.5" thickBot="1" x14ac:dyDescent="0.35">
      <c r="A100" s="289"/>
      <c r="B100" s="290"/>
      <c r="C100" s="135" t="s">
        <v>64</v>
      </c>
      <c r="D100" s="209">
        <f>$B$56/$B$116</f>
        <v>9.9999999999999985E-3</v>
      </c>
      <c r="F100" s="145"/>
      <c r="G100" s="210"/>
      <c r="H100" s="131"/>
    </row>
    <row r="101" spans="1:10" x14ac:dyDescent="0.3">
      <c r="C101" s="135" t="s">
        <v>88</v>
      </c>
      <c r="D101" s="136">
        <f>D100*$B$98</f>
        <v>16.666666666666664</v>
      </c>
      <c r="F101" s="145"/>
      <c r="G101" s="208"/>
      <c r="H101" s="131"/>
    </row>
    <row r="102" spans="1:10" ht="19.5" thickBot="1" x14ac:dyDescent="0.35">
      <c r="C102" s="146" t="s">
        <v>89</v>
      </c>
      <c r="D102" s="211">
        <f>D101/B34</f>
        <v>16.666666666666664</v>
      </c>
      <c r="F102" s="148"/>
      <c r="G102" s="208"/>
      <c r="H102" s="131"/>
      <c r="J102" s="17"/>
    </row>
    <row r="103" spans="1:10" x14ac:dyDescent="0.3">
      <c r="C103" s="149" t="s">
        <v>22</v>
      </c>
      <c r="D103" s="150">
        <f>AVERAGE(E91:E94,G91:G94)</f>
        <v>0.50872084694286845</v>
      </c>
      <c r="F103" s="148"/>
      <c r="G103" s="212"/>
      <c r="H103" s="131"/>
      <c r="J103" s="18"/>
    </row>
    <row r="104" spans="1:10" x14ac:dyDescent="0.3">
      <c r="C104" s="151" t="s">
        <v>30</v>
      </c>
      <c r="D104" s="213">
        <f>STDEV(E91:E94,G91:G94)/D103</f>
        <v>1.7428878703066017E-2</v>
      </c>
      <c r="F104" s="148"/>
      <c r="G104" s="208"/>
      <c r="H104" s="131"/>
      <c r="J104" s="18"/>
    </row>
    <row r="105" spans="1:10" ht="19.5" thickBot="1" x14ac:dyDescent="0.35">
      <c r="C105" s="153" t="s">
        <v>6</v>
      </c>
      <c r="D105" s="214">
        <f>COUNT(E91:E94,G91:G94)</f>
        <v>6</v>
      </c>
      <c r="F105" s="148"/>
      <c r="G105" s="208"/>
      <c r="H105" s="131"/>
      <c r="J105" s="18"/>
    </row>
    <row r="106" spans="1:10" ht="19.5" thickBot="1" x14ac:dyDescent="0.35">
      <c r="A106" s="155"/>
      <c r="B106" s="155"/>
      <c r="C106" s="155"/>
      <c r="D106" s="155"/>
      <c r="E106" s="155"/>
    </row>
    <row r="107" spans="1:10" ht="26.25" x14ac:dyDescent="0.3">
      <c r="A107" s="108" t="s">
        <v>38</v>
      </c>
      <c r="B107" s="109">
        <v>900</v>
      </c>
      <c r="C107" s="215" t="s">
        <v>14</v>
      </c>
      <c r="D107" s="216" t="s">
        <v>39</v>
      </c>
      <c r="E107" s="217" t="s">
        <v>65</v>
      </c>
      <c r="F107" s="218" t="s">
        <v>66</v>
      </c>
    </row>
    <row r="108" spans="1:10" ht="26.25" x14ac:dyDescent="0.3">
      <c r="A108" s="110" t="s">
        <v>49</v>
      </c>
      <c r="B108" s="111">
        <v>3</v>
      </c>
      <c r="C108" s="219">
        <v>1</v>
      </c>
      <c r="D108" s="272">
        <v>0.47899999999999998</v>
      </c>
      <c r="E108" s="220">
        <f t="shared" ref="E108:E113" si="1">IF(ISBLANK(D108),"-",D108/$D$103*$D$100*$B$116)</f>
        <v>282.47318910470784</v>
      </c>
      <c r="F108" s="221">
        <f t="shared" ref="F108:F113" si="2">IF(ISBLANK(D108), "-", E108/$B$56)</f>
        <v>0.94157729701569282</v>
      </c>
    </row>
    <row r="109" spans="1:10" ht="26.25" x14ac:dyDescent="0.3">
      <c r="A109" s="110" t="s">
        <v>50</v>
      </c>
      <c r="B109" s="111">
        <v>100</v>
      </c>
      <c r="C109" s="219">
        <v>2</v>
      </c>
      <c r="D109" s="273">
        <v>0.51400000000000001</v>
      </c>
      <c r="E109" s="222">
        <f t="shared" si="1"/>
        <v>303.11319248396626</v>
      </c>
      <c r="F109" s="223">
        <f t="shared" si="2"/>
        <v>1.0103773082798875</v>
      </c>
    </row>
    <row r="110" spans="1:10" ht="26.25" x14ac:dyDescent="0.3">
      <c r="A110" s="110" t="s">
        <v>51</v>
      </c>
      <c r="B110" s="111">
        <v>1</v>
      </c>
      <c r="C110" s="219">
        <v>3</v>
      </c>
      <c r="D110" s="273">
        <v>0.54</v>
      </c>
      <c r="E110" s="222">
        <f t="shared" si="1"/>
        <v>318.44576642284392</v>
      </c>
      <c r="F110" s="223">
        <f t="shared" si="2"/>
        <v>1.0614858880761464</v>
      </c>
    </row>
    <row r="111" spans="1:10" ht="26.25" x14ac:dyDescent="0.3">
      <c r="A111" s="110" t="s">
        <v>52</v>
      </c>
      <c r="B111" s="111">
        <v>1</v>
      </c>
      <c r="C111" s="219">
        <v>4</v>
      </c>
      <c r="D111" s="273">
        <v>0.504</v>
      </c>
      <c r="E111" s="222">
        <f t="shared" si="1"/>
        <v>297.21604866132094</v>
      </c>
      <c r="F111" s="223">
        <f t="shared" si="2"/>
        <v>0.99072016220440318</v>
      </c>
    </row>
    <row r="112" spans="1:10" ht="26.25" x14ac:dyDescent="0.3">
      <c r="A112" s="110" t="s">
        <v>53</v>
      </c>
      <c r="B112" s="111">
        <v>1</v>
      </c>
      <c r="C112" s="219">
        <v>5</v>
      </c>
      <c r="D112" s="273">
        <v>0.54800000000000004</v>
      </c>
      <c r="E112" s="222">
        <f t="shared" si="1"/>
        <v>323.16348148096006</v>
      </c>
      <c r="F112" s="223">
        <f t="shared" si="2"/>
        <v>1.0772116049365335</v>
      </c>
    </row>
    <row r="113" spans="1:10" ht="26.25" x14ac:dyDescent="0.3">
      <c r="A113" s="110" t="s">
        <v>54</v>
      </c>
      <c r="B113" s="111">
        <v>1</v>
      </c>
      <c r="C113" s="224">
        <v>6</v>
      </c>
      <c r="D113" s="274">
        <v>0.505</v>
      </c>
      <c r="E113" s="225">
        <f t="shared" si="1"/>
        <v>297.80576304358544</v>
      </c>
      <c r="F113" s="226">
        <f t="shared" si="2"/>
        <v>0.99268587681195153</v>
      </c>
    </row>
    <row r="114" spans="1:10" ht="26.25" x14ac:dyDescent="0.3">
      <c r="A114" s="110" t="s">
        <v>55</v>
      </c>
      <c r="B114" s="111">
        <v>1</v>
      </c>
      <c r="C114" s="219"/>
      <c r="D114" s="118"/>
      <c r="E114" s="187"/>
      <c r="F114" s="227"/>
    </row>
    <row r="115" spans="1:10" ht="26.25" x14ac:dyDescent="0.3">
      <c r="A115" s="110" t="s">
        <v>56</v>
      </c>
      <c r="B115" s="111">
        <v>1</v>
      </c>
      <c r="C115" s="219"/>
      <c r="D115" s="228"/>
      <c r="E115" s="229" t="s">
        <v>12</v>
      </c>
      <c r="F115" s="266">
        <f>AVERAGE(F108:F113)</f>
        <v>1.0123430228874359</v>
      </c>
    </row>
    <row r="116" spans="1:10" ht="27" thickBot="1" x14ac:dyDescent="0.35">
      <c r="A116" s="110" t="s">
        <v>23</v>
      </c>
      <c r="B116" s="230">
        <f>(B115/B114)*(B113/B112)*(B111/B110)*(B109/B108)*B107</f>
        <v>30000.000000000004</v>
      </c>
      <c r="C116" s="231"/>
      <c r="D116" s="232"/>
      <c r="E116" s="126" t="s">
        <v>30</v>
      </c>
      <c r="F116" s="267">
        <f>STDEV(F108:F113)/F115</f>
        <v>4.9367762585073985E-2</v>
      </c>
      <c r="I116" s="16"/>
    </row>
    <row r="117" spans="1:10" ht="19.5" customHeight="1" thickBot="1" x14ac:dyDescent="0.35">
      <c r="A117" s="287" t="s">
        <v>29</v>
      </c>
      <c r="B117" s="288"/>
      <c r="C117" s="233"/>
      <c r="D117" s="234"/>
      <c r="E117" s="235" t="s">
        <v>6</v>
      </c>
      <c r="F117" s="268">
        <f>COUNT(F108:F113)</f>
        <v>6</v>
      </c>
      <c r="I117" s="16"/>
      <c r="J117" s="18"/>
    </row>
    <row r="118" spans="1:10" ht="19.5" thickBot="1" x14ac:dyDescent="0.35">
      <c r="A118" s="289"/>
      <c r="B118" s="290"/>
      <c r="C118" s="187"/>
      <c r="D118" s="187"/>
      <c r="E118" s="187"/>
      <c r="F118" s="118"/>
      <c r="G118" s="187"/>
      <c r="H118" s="187"/>
      <c r="I118" s="16"/>
    </row>
    <row r="119" spans="1:10" x14ac:dyDescent="0.3">
      <c r="A119" s="14"/>
      <c r="B119" s="14"/>
      <c r="C119" s="187"/>
      <c r="D119" s="187"/>
      <c r="E119" s="187"/>
      <c r="F119" s="118"/>
      <c r="G119" s="187"/>
      <c r="H119" s="187"/>
      <c r="I119" s="16"/>
    </row>
    <row r="120" spans="1:10" x14ac:dyDescent="0.3">
      <c r="A120" s="97" t="s">
        <v>70</v>
      </c>
      <c r="B120" s="186" t="s">
        <v>90</v>
      </c>
      <c r="C120" s="302" t="str">
        <f>B20</f>
        <v xml:space="preserve">ISONIAZID </v>
      </c>
      <c r="D120" s="302"/>
      <c r="E120" s="187" t="s">
        <v>91</v>
      </c>
      <c r="F120" s="187"/>
      <c r="G120" s="188">
        <f>F115</f>
        <v>1.0123430228874359</v>
      </c>
      <c r="H120" s="187"/>
      <c r="I120" s="16"/>
    </row>
    <row r="121" spans="1:10" ht="19.5" thickBot="1" x14ac:dyDescent="0.35">
      <c r="A121" s="68"/>
      <c r="B121" s="68"/>
      <c r="C121" s="236"/>
      <c r="D121" s="236"/>
      <c r="E121" s="236"/>
      <c r="F121" s="236"/>
      <c r="G121" s="236"/>
      <c r="H121" s="236"/>
    </row>
    <row r="122" spans="1:10" x14ac:dyDescent="0.3">
      <c r="B122" s="306" t="s">
        <v>57</v>
      </c>
      <c r="C122" s="306"/>
      <c r="E122" s="67" t="s">
        <v>59</v>
      </c>
      <c r="F122" s="237"/>
      <c r="G122" s="306" t="s">
        <v>58</v>
      </c>
      <c r="H122" s="306"/>
    </row>
    <row r="123" spans="1:10" ht="83.25" customHeight="1" x14ac:dyDescent="0.3">
      <c r="A123" s="238" t="s">
        <v>11</v>
      </c>
      <c r="B123" s="239" t="s">
        <v>112</v>
      </c>
      <c r="C123" s="239"/>
      <c r="E123" s="240"/>
      <c r="F123" s="187"/>
      <c r="G123" s="241"/>
      <c r="H123" s="241"/>
    </row>
    <row r="124" spans="1:10" ht="84" customHeight="1" x14ac:dyDescent="0.3">
      <c r="A124" s="238" t="s">
        <v>60</v>
      </c>
      <c r="B124" s="242"/>
      <c r="C124" s="242"/>
      <c r="E124" s="243"/>
      <c r="F124" s="187"/>
      <c r="G124" s="244"/>
      <c r="H124" s="244"/>
    </row>
    <row r="125" spans="1:10" x14ac:dyDescent="0.3">
      <c r="A125" s="179"/>
      <c r="B125" s="179"/>
      <c r="C125" s="118"/>
      <c r="D125" s="118"/>
      <c r="E125" s="118"/>
      <c r="F125" s="183"/>
      <c r="G125" s="118"/>
      <c r="H125" s="118"/>
      <c r="I125" s="16"/>
    </row>
    <row r="126" spans="1:10" x14ac:dyDescent="0.3">
      <c r="A126" s="179"/>
      <c r="B126" s="179"/>
      <c r="C126" s="118"/>
      <c r="D126" s="118"/>
      <c r="E126" s="118"/>
      <c r="F126" s="183"/>
      <c r="G126" s="118"/>
      <c r="H126" s="118"/>
      <c r="I126" s="16"/>
    </row>
    <row r="127" spans="1:10" x14ac:dyDescent="0.3">
      <c r="A127" s="179"/>
      <c r="B127" s="179"/>
      <c r="C127" s="118"/>
      <c r="D127" s="118"/>
      <c r="E127" s="118"/>
      <c r="F127" s="183"/>
      <c r="G127" s="118"/>
      <c r="H127" s="118"/>
      <c r="I127" s="16"/>
    </row>
    <row r="128" spans="1:10" x14ac:dyDescent="0.3">
      <c r="A128" s="179"/>
      <c r="B128" s="179"/>
      <c r="C128" s="118"/>
      <c r="D128" s="118"/>
      <c r="E128" s="118"/>
      <c r="F128" s="183"/>
      <c r="G128" s="118"/>
      <c r="H128" s="118"/>
      <c r="I128" s="16"/>
    </row>
    <row r="129" spans="1:9" x14ac:dyDescent="0.3">
      <c r="A129" s="179"/>
      <c r="B129" s="179"/>
      <c r="C129" s="118"/>
      <c r="D129" s="118"/>
      <c r="E129" s="118"/>
      <c r="F129" s="183"/>
      <c r="G129" s="118"/>
      <c r="H129" s="118"/>
      <c r="I129" s="16"/>
    </row>
    <row r="130" spans="1:9" x14ac:dyDescent="0.3">
      <c r="A130" s="179"/>
      <c r="B130" s="179"/>
      <c r="C130" s="118"/>
      <c r="D130" s="118"/>
      <c r="E130" s="118"/>
      <c r="F130" s="183"/>
      <c r="G130" s="118"/>
      <c r="H130" s="118"/>
      <c r="I130" s="16"/>
    </row>
    <row r="131" spans="1:9" x14ac:dyDescent="0.3">
      <c r="A131" s="179"/>
      <c r="B131" s="179"/>
      <c r="C131" s="118"/>
      <c r="D131" s="118"/>
      <c r="E131" s="118"/>
      <c r="F131" s="183"/>
      <c r="G131" s="118"/>
      <c r="H131" s="118"/>
      <c r="I131" s="16"/>
    </row>
    <row r="132" spans="1:9" x14ac:dyDescent="0.3">
      <c r="A132" s="179"/>
      <c r="B132" s="179"/>
      <c r="C132" s="118"/>
      <c r="D132" s="118"/>
      <c r="E132" s="118"/>
      <c r="F132" s="183"/>
      <c r="G132" s="118"/>
      <c r="H132" s="118"/>
      <c r="I132" s="16"/>
    </row>
    <row r="133" spans="1:9" x14ac:dyDescent="0.3">
      <c r="A133" s="179"/>
      <c r="B133" s="179"/>
      <c r="C133" s="118"/>
      <c r="D133" s="118"/>
      <c r="E133" s="118"/>
      <c r="F133" s="183"/>
      <c r="G133" s="118"/>
      <c r="H133" s="118"/>
      <c r="I133" s="16"/>
    </row>
  </sheetData>
  <sheetProtection formatCells="0" formatColumns="0" formatRows="0"/>
  <mergeCells count="30">
    <mergeCell ref="B122:C122"/>
    <mergeCell ref="G122:H122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70:B71"/>
    <mergeCell ref="C120:D120"/>
    <mergeCell ref="C84:H84"/>
    <mergeCell ref="A117:B118"/>
    <mergeCell ref="A99:B100"/>
    <mergeCell ref="A16:H16"/>
    <mergeCell ref="B79:C79"/>
    <mergeCell ref="B80:C80"/>
    <mergeCell ref="B26:C26"/>
    <mergeCell ref="B27:C27"/>
    <mergeCell ref="A17:H17"/>
    <mergeCell ref="B18:C18"/>
    <mergeCell ref="F89:G89"/>
    <mergeCell ref="A46:B47"/>
    <mergeCell ref="C82:G82"/>
    <mergeCell ref="C76:D76"/>
    <mergeCell ref="C85:H85"/>
  </mergeCells>
  <conditionalFormatting sqref="D51">
    <cfRule type="cellIs" dxfId="2" priority="3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fitToHeight="2" orientation="landscape" r:id="rId1"/>
  <headerFooter alignWithMargins="0">
    <oddFooter>Page &amp;P of &amp;N</oddFooter>
  </headerFooter>
  <rowBreaks count="1" manualBreakCount="1">
    <brk id="76" max="7" man="1"/>
  </rowBreaks>
  <ignoredErrors>
    <ignoredError sqref="B7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SST</vt:lpstr>
      <vt:lpstr>Isoniazid</vt:lpstr>
      <vt:lpstr>Isoniazid!Print_Area</vt:lpstr>
      <vt:lpstr>SST!Print_Area</vt:lpstr>
      <vt:lpstr>Uniformity!Print_Area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cp:lastPrinted>2015-03-26T06:56:46Z</cp:lastPrinted>
  <dcterms:created xsi:type="dcterms:W3CDTF">2005-07-05T10:19:27Z</dcterms:created>
  <dcterms:modified xsi:type="dcterms:W3CDTF">2015-03-26T08:45:24Z</dcterms:modified>
</cp:coreProperties>
</file>