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9405" activeTab="4"/>
  </bookViews>
  <sheets>
    <sheet name="SST" sheetId="1" r:id="rId1"/>
    <sheet name="Uniformity" sheetId="2" r:id="rId2"/>
    <sheet name="Levosulpiride" sheetId="3" r:id="rId3"/>
    <sheet name="Levosulpiride 1" sheetId="4" r:id="rId4"/>
    <sheet name="Levosulpiride 2" sheetId="5" r:id="rId5"/>
  </sheets>
  <definedNames>
    <definedName name="_xlnm.Print_Area" localSheetId="2">Levosulpiride!$A$1:$H$172</definedName>
    <definedName name="_xlnm.Print_Area" localSheetId="4">'Levosulpiride 2'!$A$1:$H$125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G120" i="5" l="1"/>
  <c r="G91" i="5"/>
  <c r="G60" i="5"/>
  <c r="C120" i="5"/>
  <c r="B116" i="5"/>
  <c r="D100" i="5" s="1"/>
  <c r="B98" i="5"/>
  <c r="F95" i="5"/>
  <c r="D95" i="5"/>
  <c r="I92" i="5" s="1"/>
  <c r="B87" i="5"/>
  <c r="D97" i="5" s="1"/>
  <c r="B83" i="5"/>
  <c r="C76" i="5"/>
  <c r="B68" i="5"/>
  <c r="C56" i="5"/>
  <c r="B45" i="5"/>
  <c r="D48" i="5" s="1"/>
  <c r="F42" i="5"/>
  <c r="D42" i="5"/>
  <c r="I39" i="5" s="1"/>
  <c r="B34" i="5"/>
  <c r="D44" i="5" s="1"/>
  <c r="B30" i="5"/>
  <c r="C120" i="4"/>
  <c r="B116" i="4"/>
  <c r="D100" i="4"/>
  <c r="D101" i="4" s="1"/>
  <c r="B98" i="4"/>
  <c r="F97" i="4"/>
  <c r="F98" i="4" s="1"/>
  <c r="F99" i="4" s="1"/>
  <c r="F95" i="4"/>
  <c r="D95" i="4"/>
  <c r="I92" i="4"/>
  <c r="B87" i="4"/>
  <c r="D97" i="4" s="1"/>
  <c r="D98" i="4" s="1"/>
  <c r="D99" i="4" s="1"/>
  <c r="B83" i="4"/>
  <c r="B81" i="4"/>
  <c r="B80" i="4"/>
  <c r="B79" i="4"/>
  <c r="C76" i="4"/>
  <c r="B68" i="4"/>
  <c r="C56" i="4"/>
  <c r="B55" i="4"/>
  <c r="D48" i="4"/>
  <c r="D49" i="4" s="1"/>
  <c r="B45" i="4"/>
  <c r="F44" i="4"/>
  <c r="F45" i="4" s="1"/>
  <c r="F42" i="4"/>
  <c r="D42" i="4"/>
  <c r="I39" i="4"/>
  <c r="B34" i="4"/>
  <c r="D44" i="4" s="1"/>
  <c r="D45" i="4" s="1"/>
  <c r="B30" i="4"/>
  <c r="C168" i="3"/>
  <c r="B159" i="3"/>
  <c r="F156" i="3"/>
  <c r="E156" i="3"/>
  <c r="F155" i="3"/>
  <c r="E155" i="3"/>
  <c r="F154" i="3"/>
  <c r="E154" i="3"/>
  <c r="F153" i="3"/>
  <c r="E153" i="3"/>
  <c r="F152" i="3"/>
  <c r="F160" i="3" s="1"/>
  <c r="E152" i="3"/>
  <c r="F151" i="3"/>
  <c r="F158" i="3" s="1"/>
  <c r="F159" i="3" s="1"/>
  <c r="E151" i="3"/>
  <c r="D144" i="3"/>
  <c r="D145" i="3" s="1"/>
  <c r="D143" i="3"/>
  <c r="B141" i="3"/>
  <c r="D140" i="3"/>
  <c r="D141" i="3" s="1"/>
  <c r="D142" i="3" s="1"/>
  <c r="F138" i="3"/>
  <c r="D138" i="3"/>
  <c r="G137" i="3"/>
  <c r="E137" i="3"/>
  <c r="G136" i="3"/>
  <c r="E136" i="3"/>
  <c r="G135" i="3"/>
  <c r="E135" i="3"/>
  <c r="G134" i="3"/>
  <c r="G138" i="3" s="1"/>
  <c r="E134" i="3"/>
  <c r="E138" i="3" s="1"/>
  <c r="B130" i="3"/>
  <c r="F140" i="3" s="1"/>
  <c r="F141" i="3" s="1"/>
  <c r="F142" i="3" s="1"/>
  <c r="B116" i="3"/>
  <c r="D100" i="3" s="1"/>
  <c r="D101" i="3" s="1"/>
  <c r="D102" i="3" s="1"/>
  <c r="F113" i="3"/>
  <c r="E113" i="3"/>
  <c r="F112" i="3"/>
  <c r="E112" i="3"/>
  <c r="F111" i="3"/>
  <c r="E111" i="3"/>
  <c r="F110" i="3"/>
  <c r="E110" i="3"/>
  <c r="F109" i="3"/>
  <c r="E109" i="3"/>
  <c r="F108" i="3"/>
  <c r="B165" i="3" s="1"/>
  <c r="E108" i="3"/>
  <c r="B98" i="3"/>
  <c r="F97" i="3"/>
  <c r="D97" i="3"/>
  <c r="D98" i="3" s="1"/>
  <c r="D99" i="3" s="1"/>
  <c r="F95" i="3"/>
  <c r="D95" i="3"/>
  <c r="G94" i="3"/>
  <c r="E94" i="3"/>
  <c r="G93" i="3"/>
  <c r="E93" i="3"/>
  <c r="G92" i="3"/>
  <c r="E92" i="3"/>
  <c r="G91" i="3"/>
  <c r="G95" i="3" s="1"/>
  <c r="E91" i="3"/>
  <c r="D103" i="3" s="1"/>
  <c r="D104" i="3" s="1"/>
  <c r="B87" i="3"/>
  <c r="B83" i="3"/>
  <c r="F98" i="3" s="1"/>
  <c r="F99" i="3" s="1"/>
  <c r="B82" i="3"/>
  <c r="B81" i="3"/>
  <c r="B80" i="3"/>
  <c r="B79" i="3"/>
  <c r="C76" i="3"/>
  <c r="H71" i="3"/>
  <c r="G71" i="3"/>
  <c r="H70" i="3"/>
  <c r="G70" i="3"/>
  <c r="H69" i="3"/>
  <c r="G69" i="3"/>
  <c r="H68" i="3"/>
  <c r="G68" i="3"/>
  <c r="B68" i="3"/>
  <c r="H67" i="3"/>
  <c r="G67" i="3"/>
  <c r="H66" i="3"/>
  <c r="G66" i="3"/>
  <c r="H65" i="3"/>
  <c r="G65" i="3"/>
  <c r="H64" i="3"/>
  <c r="G64" i="3"/>
  <c r="H63" i="3"/>
  <c r="G63" i="3"/>
  <c r="H62" i="3"/>
  <c r="G62" i="3"/>
  <c r="H61" i="3"/>
  <c r="G61" i="3"/>
  <c r="H60" i="3"/>
  <c r="H74" i="3" s="1"/>
  <c r="G60" i="3"/>
  <c r="C56" i="3"/>
  <c r="B55" i="3"/>
  <c r="B45" i="3"/>
  <c r="D48" i="3" s="1"/>
  <c r="D49" i="3" s="1"/>
  <c r="F44" i="3"/>
  <c r="D44" i="3"/>
  <c r="D45" i="3" s="1"/>
  <c r="D46" i="3" s="1"/>
  <c r="F42" i="3"/>
  <c r="D42" i="3"/>
  <c r="G41" i="3"/>
  <c r="E41" i="3"/>
  <c r="G40" i="3"/>
  <c r="E40" i="3"/>
  <c r="G39" i="3"/>
  <c r="E39" i="3"/>
  <c r="G38" i="3"/>
  <c r="G42" i="3" s="1"/>
  <c r="E38" i="3"/>
  <c r="D52" i="3" s="1"/>
  <c r="B34" i="3"/>
  <c r="B30" i="3"/>
  <c r="F45" i="3" s="1"/>
  <c r="F46" i="3" s="1"/>
  <c r="C46" i="2"/>
  <c r="B57" i="5" s="1"/>
  <c r="C45" i="2"/>
  <c r="D43" i="2"/>
  <c r="D41" i="2"/>
  <c r="D39" i="2"/>
  <c r="D37" i="2"/>
  <c r="D35" i="2"/>
  <c r="D33" i="2"/>
  <c r="D31" i="2"/>
  <c r="D29" i="2"/>
  <c r="D27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44" i="5" l="1"/>
  <c r="D45" i="5"/>
  <c r="E38" i="5" s="1"/>
  <c r="F45" i="5"/>
  <c r="F46" i="5" s="1"/>
  <c r="D101" i="5"/>
  <c r="F97" i="5"/>
  <c r="F98" i="5"/>
  <c r="F99" i="5" s="1"/>
  <c r="D98" i="5"/>
  <c r="D99" i="5" s="1"/>
  <c r="E93" i="4"/>
  <c r="G91" i="4"/>
  <c r="G94" i="4"/>
  <c r="E91" i="4"/>
  <c r="E94" i="4"/>
  <c r="G92" i="4"/>
  <c r="D102" i="4"/>
  <c r="G93" i="4"/>
  <c r="E92" i="4"/>
  <c r="G168" i="3"/>
  <c r="B166" i="3"/>
  <c r="E38" i="4"/>
  <c r="D46" i="4"/>
  <c r="E39" i="4"/>
  <c r="G41" i="4"/>
  <c r="F46" i="4"/>
  <c r="G40" i="4"/>
  <c r="C50" i="2"/>
  <c r="D105" i="3"/>
  <c r="F117" i="3"/>
  <c r="D146" i="3"/>
  <c r="D147" i="3" s="1"/>
  <c r="D26" i="2"/>
  <c r="D30" i="2"/>
  <c r="D34" i="2"/>
  <c r="D38" i="2"/>
  <c r="D42" i="2"/>
  <c r="B49" i="2"/>
  <c r="D50" i="2"/>
  <c r="E42" i="3"/>
  <c r="D50" i="3"/>
  <c r="D51" i="3" s="1"/>
  <c r="H72" i="3"/>
  <c r="E95" i="3"/>
  <c r="F115" i="3"/>
  <c r="F116" i="3" s="1"/>
  <c r="B167" i="3"/>
  <c r="G39" i="4"/>
  <c r="E41" i="4"/>
  <c r="B57" i="4"/>
  <c r="B69" i="4" s="1"/>
  <c r="E40" i="5"/>
  <c r="D49" i="5"/>
  <c r="B57" i="3"/>
  <c r="B69" i="3" s="1"/>
  <c r="D148" i="3"/>
  <c r="C49" i="2"/>
  <c r="D24" i="2"/>
  <c r="D28" i="2"/>
  <c r="D32" i="2"/>
  <c r="D36" i="2"/>
  <c r="D40" i="2"/>
  <c r="D49" i="2"/>
  <c r="G38" i="4"/>
  <c r="E40" i="4"/>
  <c r="D102" i="5" l="1"/>
  <c r="E91" i="5"/>
  <c r="G92" i="5"/>
  <c r="E39" i="5"/>
  <c r="D46" i="5"/>
  <c r="G39" i="5"/>
  <c r="G38" i="5"/>
  <c r="G40" i="5"/>
  <c r="E93" i="5"/>
  <c r="E92" i="5"/>
  <c r="G93" i="5"/>
  <c r="H73" i="3"/>
  <c r="G76" i="3"/>
  <c r="D105" i="4"/>
  <c r="D103" i="4"/>
  <c r="E95" i="4"/>
  <c r="G42" i="4"/>
  <c r="G95" i="4"/>
  <c r="D52" i="4"/>
  <c r="D50" i="4"/>
  <c r="E42" i="4"/>
  <c r="G95" i="5" l="1"/>
  <c r="D50" i="5"/>
  <c r="D51" i="5" s="1"/>
  <c r="E42" i="5"/>
  <c r="D52" i="5"/>
  <c r="G42" i="5"/>
  <c r="D105" i="5"/>
  <c r="E95" i="5"/>
  <c r="D103" i="5"/>
  <c r="G65" i="5"/>
  <c r="H65" i="5" s="1"/>
  <c r="G61" i="5"/>
  <c r="H61" i="5" s="1"/>
  <c r="G71" i="5"/>
  <c r="H71" i="5" s="1"/>
  <c r="G64" i="5"/>
  <c r="H64" i="5" s="1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H60" i="4" s="1"/>
  <c r="D51" i="4"/>
  <c r="G70" i="4"/>
  <c r="H70" i="4" s="1"/>
  <c r="G67" i="4"/>
  <c r="H67" i="4" s="1"/>
  <c r="G65" i="4"/>
  <c r="H65" i="4" s="1"/>
  <c r="G63" i="4"/>
  <c r="H63" i="4" s="1"/>
  <c r="G61" i="4"/>
  <c r="H61" i="4" s="1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F108" i="4" s="1"/>
  <c r="E113" i="5" l="1"/>
  <c r="F113" i="5" s="1"/>
  <c r="E108" i="5"/>
  <c r="F108" i="5" s="1"/>
  <c r="G66" i="5"/>
  <c r="H66" i="5" s="1"/>
  <c r="G67" i="5"/>
  <c r="H67" i="5" s="1"/>
  <c r="G62" i="5"/>
  <c r="H62" i="5" s="1"/>
  <c r="G68" i="5"/>
  <c r="H68" i="5" s="1"/>
  <c r="G70" i="5"/>
  <c r="H70" i="5" s="1"/>
  <c r="H60" i="5"/>
  <c r="G69" i="5"/>
  <c r="H69" i="5" s="1"/>
  <c r="G63" i="5"/>
  <c r="H63" i="5" s="1"/>
  <c r="E109" i="5"/>
  <c r="F109" i="5" s="1"/>
  <c r="E110" i="5"/>
  <c r="F110" i="5" s="1"/>
  <c r="D104" i="5"/>
  <c r="E111" i="5"/>
  <c r="F111" i="5" s="1"/>
  <c r="E112" i="5"/>
  <c r="F112" i="5" s="1"/>
  <c r="F117" i="4"/>
  <c r="F115" i="4"/>
  <c r="H74" i="4"/>
  <c r="H72" i="4"/>
  <c r="H72" i="5" l="1"/>
  <c r="G76" i="5" s="1"/>
  <c r="H74" i="5"/>
  <c r="F117" i="5"/>
  <c r="F115" i="5"/>
  <c r="H73" i="5"/>
  <c r="F116" i="4"/>
  <c r="G120" i="4"/>
  <c r="H73" i="4"/>
  <c r="G76" i="4"/>
  <c r="F116" i="5" l="1"/>
</calcChain>
</file>

<file path=xl/sharedStrings.xml><?xml version="1.0" encoding="utf-8"?>
<sst xmlns="http://schemas.openxmlformats.org/spreadsheetml/2006/main" count="616" uniqueCount="144">
  <si>
    <t>HPLC System Suitability Report</t>
  </si>
  <si>
    <t>Analysis Data</t>
  </si>
  <si>
    <t>Assay</t>
  </si>
  <si>
    <t>Sample(s)</t>
  </si>
  <si>
    <t>Reference Substance:</t>
  </si>
  <si>
    <t>LEVOGASTROL 25 mg TABLETS</t>
  </si>
  <si>
    <t>% age Purity:</t>
  </si>
  <si>
    <t>NDQD201503148</t>
  </si>
  <si>
    <t>Weight (mg):</t>
  </si>
  <si>
    <t>Levosulpiride</t>
  </si>
  <si>
    <t>Standard Conc (mg/mL):</t>
  </si>
  <si>
    <t>Each tablet contains: levosulpiride 25 mg</t>
  </si>
  <si>
    <t>2015-03-24 11:40:43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</si>
  <si>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</si>
  <si>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</si>
  <si>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</si>
  <si>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</si>
  <si>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</si>
  <si>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</si>
  <si>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</si>
  <si>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</si>
  <si>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</si>
  <si>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</si>
  <si>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</si>
  <si>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</si>
  <si>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</si>
  <si>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</si>
  <si>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</si>
  <si>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</si>
  <si>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</si>
  <si>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</si>
  <si>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</si>
  <si>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</si>
  <si>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</si>
  <si>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</si>
  <si>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</si>
  <si>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</si>
  <si>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</si>
  <si>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</si>
  <si>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</si>
  <si>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</si>
  <si>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</si>
  <si>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</si>
  <si>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</si>
  <si>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</si>
  <si>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</si>
  <si>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</si>
  <si>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</si>
  <si>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</si>
  <si>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</si>
  <si>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</si>
  <si>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</si>
  <si>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</si>
  <si>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</si>
  <si>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</si>
  <si>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</si>
  <si>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</si>
  <si>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</si>
  <si>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</si>
  <si>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</si>
  <si>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</si>
  <si>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</si>
  <si>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</si>
  <si>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</si>
  <si>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</si>
  <si>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</si>
  <si>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</si>
  <si>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</si>
  <si>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</si>
  <si>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</si>
  <si>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</si>
  <si>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</si>
  <si>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</si>
  <si>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</si>
  <si>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</si>
  <si>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</si>
  <si>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</si>
  <si>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</si>
  <si>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</si>
  <si>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</si>
  <si>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</si>
  <si>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</si>
  <si>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</si>
  <si>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</si>
  <si>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</si>
  <si>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</si>
  <si>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</si>
  <si>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</si>
  <si>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</si>
  <si>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</si>
  <si>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</si>
  <si>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</si>
  <si>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</si>
  <si>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</si>
  <si>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</si>
  <si>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</si>
  <si>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</si>
  <si>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</si>
  <si>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</si>
  <si>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</si>
  <si>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</si>
  <si>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</si>
  <si>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</t>
  </si>
  <si>
    <t>Comment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</si>
  <si>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</si>
  <si>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</si>
  <si>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</si>
  <si>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</si>
  <si>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>Average Normalised Peak Area:</t>
  </si>
  <si>
    <t>Medium Volume (mL):</t>
  </si>
  <si>
    <t>tablet No.</t>
  </si>
  <si>
    <t>Amt Released (mg):</t>
  </si>
  <si>
    <t>%age Released:</t>
  </si>
  <si>
    <t>Analysis Data:</t>
  </si>
  <si>
    <t>Repeat Determination of Active Ingredient Dissolved</t>
  </si>
  <si>
    <t>If correction for water content is not needed please enter 0</t>
  </si>
  <si>
    <t>Inj</t>
  </si>
  <si>
    <t>Amt of RS (mg):</t>
  </si>
  <si>
    <t>Amt of RS as free base (mg):</t>
  </si>
  <si>
    <t>Purity correction:</t>
  </si>
  <si>
    <t>Conc (mg/mL):</t>
  </si>
  <si>
    <t>Dissolution Result Summary</t>
  </si>
  <si>
    <t xml:space="preserve">The amount  of </t>
  </si>
  <si>
    <t xml:space="preserve">dissolved as a percentage of the stated  label claim is </t>
  </si>
  <si>
    <t>National Quality Control Laoboratory</t>
  </si>
  <si>
    <t>Laboratory Data Calculation Spreadsheet</t>
  </si>
  <si>
    <t>Initial Standard dilution volume (mL):</t>
  </si>
  <si>
    <t xml:space="preserve">Std Response Deviation </t>
  </si>
  <si>
    <t>Desired Concentration (mg/mL):</t>
  </si>
  <si>
    <t>Initial Sample dilution Volume (mL):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</si>
  <si>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</si>
  <si>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Desired Sample Weight (mg):</t>
  </si>
  <si>
    <t>Comment: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</si>
  <si>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</si>
  <si>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</si>
  <si>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Capsule No.</t>
  </si>
  <si>
    <t>National Quality Control Laboratory</t>
  </si>
  <si>
    <t>L13-1</t>
  </si>
  <si>
    <t>Each Tablet Contains 25mg Levosulpiride</t>
  </si>
  <si>
    <t>KEFA</t>
  </si>
  <si>
    <t>23/09/2015</t>
  </si>
  <si>
    <t>LEVOGASTROL 25MG TABLETS</t>
  </si>
  <si>
    <t>Each Tablet Contains Levosulpiride 25mg</t>
  </si>
  <si>
    <t>22/09/2015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</si>
</sst>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0.000"/>
    <numFmt numFmtId="169" formatCode="dd\-mmm\-yy"/>
    <numFmt numFmtId="170" formatCode="0.0000\ &quot;mg&quot;"/>
    <numFmt numFmtId="171" formatCode="dd\-mmm\-yyyy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Calibri"/>
    </font>
    <font>
      <b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FFFF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3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2" fillId="2" borderId="0" xfId="0" applyFont="1" applyFill="1" applyAlignment="1">
      <alignment vertical="center" wrapText="1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 applyAlignment="1">
      <alignment horizontal="left" vertical="center" wrapText="1"/>
    </xf>
    <xf numFmtId="0" fontId="11" fillId="2" borderId="0" xfId="0" applyFont="1" applyFill="1"/>
    <xf numFmtId="0" fontId="11" fillId="2" borderId="0" xfId="0" applyFont="1" applyFill="1"/>
    <xf numFmtId="0" fontId="13" fillId="2" borderId="0" xfId="0" applyFont="1" applyFill="1" applyAlignment="1">
      <alignment horizontal="center" wrapText="1"/>
    </xf>
    <xf numFmtId="10" fontId="11" fillId="2" borderId="0" xfId="0" applyNumberFormat="1" applyFont="1" applyFill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10" fontId="11" fillId="2" borderId="14" xfId="0" applyNumberFormat="1" applyFont="1" applyFill="1" applyBorder="1" applyAlignment="1">
      <alignment horizontal="center" vertical="center"/>
    </xf>
    <xf numFmtId="10" fontId="11" fillId="2" borderId="15" xfId="0" applyNumberFormat="1" applyFont="1" applyFill="1" applyBorder="1" applyAlignment="1">
      <alignment horizontal="center" vertical="center"/>
    </xf>
    <xf numFmtId="10" fontId="11" fillId="2" borderId="21" xfId="0" applyNumberFormat="1" applyFont="1" applyFill="1" applyBorder="1" applyAlignment="1">
      <alignment horizontal="center" vertical="center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3" xfId="0" applyNumberFormat="1" applyFont="1" applyFill="1" applyBorder="1" applyAlignment="1">
      <alignment horizontal="center" vertical="center"/>
    </xf>
    <xf numFmtId="0" fontId="11" fillId="3" borderId="0" xfId="0" applyFont="1" applyFill="1" applyProtection="1">
      <protection locked="0"/>
    </xf>
    <xf numFmtId="0" fontId="13" fillId="2" borderId="10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left" vertical="center" wrapText="1"/>
    </xf>
    <xf numFmtId="168" fontId="11" fillId="2" borderId="24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3" fillId="3" borderId="0" xfId="0" applyFont="1" applyFill="1" applyAlignment="1" applyProtection="1">
      <alignment horizontal="left" vertical="center"/>
      <protection locked="0"/>
    </xf>
    <xf numFmtId="0" fontId="16" fillId="3" borderId="0" xfId="0" applyFont="1" applyFill="1" applyAlignment="1" applyProtection="1">
      <alignment horizontal="left" vertical="center"/>
      <protection locked="0"/>
    </xf>
    <xf numFmtId="0" fontId="16" fillId="3" borderId="0" xfId="0" applyFont="1" applyFill="1" applyAlignment="1" applyProtection="1">
      <alignment vertical="center"/>
      <protection locked="0"/>
    </xf>
    <xf numFmtId="0" fontId="11" fillId="3" borderId="0" xfId="0" applyFont="1" applyFill="1" applyAlignment="1" applyProtection="1">
      <alignment vertical="center"/>
      <protection locked="0"/>
    </xf>
    <xf numFmtId="169" fontId="16" fillId="3" borderId="0" xfId="0" applyNumberFormat="1" applyFont="1" applyFill="1" applyAlignment="1" applyProtection="1">
      <alignment horizontal="left" vertical="center"/>
      <protection locked="0"/>
    </xf>
    <xf numFmtId="169" fontId="11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right" vertical="center"/>
    </xf>
    <xf numFmtId="0" fontId="17" fillId="3" borderId="0" xfId="0" applyFont="1" applyFill="1" applyAlignment="1" applyProtection="1">
      <alignment horizontal="center" vertical="center"/>
      <protection locked="0"/>
    </xf>
    <xf numFmtId="0" fontId="16" fillId="3" borderId="0" xfId="0" applyFont="1" applyFill="1" applyAlignment="1" applyProtection="1">
      <alignment horizontal="center" vertical="center"/>
      <protection locked="0"/>
    </xf>
    <xf numFmtId="0" fontId="14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2" fontId="17" fillId="3" borderId="0" xfId="0" applyNumberFormat="1" applyFont="1" applyFill="1" applyAlignment="1" applyProtection="1">
      <alignment horizontal="center" vertical="center"/>
      <protection locked="0"/>
    </xf>
    <xf numFmtId="2" fontId="13" fillId="2" borderId="0" xfId="0" applyNumberFormat="1" applyFont="1" applyFill="1" applyAlignment="1">
      <alignment horizontal="center" vertical="center"/>
    </xf>
    <xf numFmtId="170" fontId="13" fillId="2" borderId="0" xfId="0" applyNumberFormat="1" applyFont="1" applyFill="1" applyAlignment="1">
      <alignment horizontal="center" vertical="center"/>
    </xf>
    <xf numFmtId="0" fontId="11" fillId="2" borderId="25" xfId="0" applyFont="1" applyFill="1" applyBorder="1" applyAlignment="1">
      <alignment horizontal="right" vertical="center"/>
    </xf>
    <xf numFmtId="0" fontId="17" fillId="3" borderId="21" xfId="0" applyFont="1" applyFill="1" applyBorder="1" applyAlignment="1" applyProtection="1">
      <alignment horizontal="center" vertical="center"/>
      <protection locked="0"/>
    </xf>
    <xf numFmtId="0" fontId="11" fillId="2" borderId="26" xfId="0" applyFont="1" applyFill="1" applyBorder="1" applyAlignment="1">
      <alignment horizontal="right" vertical="center"/>
    </xf>
    <xf numFmtId="0" fontId="17" fillId="3" borderId="22" xfId="0" applyFont="1" applyFill="1" applyBorder="1" applyAlignment="1" applyProtection="1">
      <alignment horizontal="center" vertical="center"/>
      <protection locked="0"/>
    </xf>
    <xf numFmtId="0" fontId="13" fillId="2" borderId="27" xfId="0" applyFont="1" applyFill="1" applyBorder="1" applyAlignment="1">
      <alignment horizontal="center" vertical="center"/>
    </xf>
    <xf numFmtId="0" fontId="13" fillId="2" borderId="28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7" fillId="3" borderId="27" xfId="0" applyFont="1" applyFill="1" applyBorder="1" applyAlignment="1" applyProtection="1">
      <alignment horizontal="center" vertical="center"/>
      <protection locked="0"/>
    </xf>
    <xf numFmtId="168" fontId="11" fillId="2" borderId="30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7" fillId="3" borderId="31" xfId="0" applyFont="1" applyFill="1" applyBorder="1" applyAlignment="1" applyProtection="1">
      <alignment horizontal="center" vertical="center"/>
      <protection locked="0"/>
    </xf>
    <xf numFmtId="168" fontId="11" fillId="2" borderId="0" xfId="0" applyNumberFormat="1" applyFont="1" applyFill="1" applyAlignment="1">
      <alignment horizontal="center" vertical="center"/>
    </xf>
    <xf numFmtId="168" fontId="11" fillId="2" borderId="22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7" fillId="3" borderId="32" xfId="0" applyFont="1" applyFill="1" applyBorder="1" applyAlignment="1" applyProtection="1">
      <alignment horizontal="center" vertical="center"/>
      <protection locked="0"/>
    </xf>
    <xf numFmtId="168" fontId="11" fillId="2" borderId="7" xfId="0" applyNumberFormat="1" applyFont="1" applyFill="1" applyBorder="1" applyAlignment="1">
      <alignment horizontal="center" vertical="center"/>
    </xf>
    <xf numFmtId="168" fontId="11" fillId="2" borderId="33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right" vertical="center"/>
    </xf>
    <xf numFmtId="168" fontId="13" fillId="6" borderId="31" xfId="0" applyNumberFormat="1" applyFont="1" applyFill="1" applyBorder="1" applyAlignment="1">
      <alignment horizontal="center" vertical="center"/>
    </xf>
    <xf numFmtId="168" fontId="13" fillId="6" borderId="34" xfId="0" applyNumberFormat="1" applyFont="1" applyFill="1" applyBorder="1" applyAlignment="1">
      <alignment horizontal="center" vertical="center"/>
    </xf>
    <xf numFmtId="1" fontId="13" fillId="6" borderId="35" xfId="0" applyNumberFormat="1" applyFont="1" applyFill="1" applyBorder="1" applyAlignment="1">
      <alignment horizontal="center" vertical="center"/>
    </xf>
    <xf numFmtId="168" fontId="13" fillId="6" borderId="36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7" fillId="3" borderId="37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>
      <alignment vertical="center"/>
    </xf>
    <xf numFmtId="0" fontId="17" fillId="3" borderId="16" xfId="0" applyFont="1" applyFill="1" applyBorder="1" applyAlignment="1" applyProtection="1">
      <alignment horizontal="center" vertical="center"/>
      <protection locked="0"/>
    </xf>
    <xf numFmtId="0" fontId="11" fillId="2" borderId="38" xfId="0" applyFont="1" applyFill="1" applyBorder="1" applyAlignment="1">
      <alignment horizontal="right" vertical="center"/>
    </xf>
    <xf numFmtId="2" fontId="11" fillId="6" borderId="39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2" fontId="11" fillId="6" borderId="40" xfId="0" applyNumberFormat="1" applyFont="1" applyFill="1" applyBorder="1" applyAlignment="1">
      <alignment horizontal="center" vertical="center"/>
    </xf>
    <xf numFmtId="2" fontId="11" fillId="7" borderId="39" xfId="0" applyNumberFormat="1" applyFont="1" applyFill="1" applyBorder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2" fontId="11" fillId="7" borderId="40" xfId="0" applyNumberFormat="1" applyFont="1" applyFill="1" applyBorder="1" applyAlignment="1">
      <alignment horizontal="center" vertical="center"/>
    </xf>
    <xf numFmtId="2" fontId="11" fillId="6" borderId="17" xfId="0" applyNumberFormat="1" applyFont="1" applyFill="1" applyBorder="1" applyAlignment="1">
      <alignment horizontal="center" vertical="center"/>
    </xf>
    <xf numFmtId="166" fontId="17" fillId="3" borderId="39" xfId="0" applyNumberFormat="1" applyFont="1" applyFill="1" applyBorder="1" applyAlignment="1" applyProtection="1">
      <alignment horizontal="center" vertical="center"/>
      <protection locked="0"/>
    </xf>
    <xf numFmtId="1" fontId="11" fillId="2" borderId="0" xfId="0" applyNumberFormat="1" applyFont="1" applyFill="1" applyAlignment="1">
      <alignment horizontal="center" vertical="center"/>
    </xf>
    <xf numFmtId="0" fontId="11" fillId="2" borderId="27" xfId="0" applyFont="1" applyFill="1" applyBorder="1" applyAlignment="1">
      <alignment horizontal="right" vertical="center"/>
    </xf>
    <xf numFmtId="2" fontId="11" fillId="6" borderId="29" xfId="0" applyNumberFormat="1" applyFont="1" applyFill="1" applyBorder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0" fontId="11" fillId="2" borderId="16" xfId="0" applyFont="1" applyFill="1" applyBorder="1" applyAlignment="1">
      <alignment horizontal="right" vertical="center"/>
    </xf>
    <xf numFmtId="168" fontId="13" fillId="7" borderId="16" xfId="0" applyNumberFormat="1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right" vertical="center"/>
    </xf>
    <xf numFmtId="10" fontId="11" fillId="6" borderId="40" xfId="0" applyNumberFormat="1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right" vertical="center"/>
    </xf>
    <xf numFmtId="0" fontId="11" fillId="7" borderId="17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3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7" fillId="3" borderId="0" xfId="0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/>
    </xf>
    <xf numFmtId="166" fontId="13" fillId="2" borderId="0" xfId="0" applyNumberFormat="1" applyFont="1" applyFill="1" applyAlignment="1">
      <alignment horizontal="center" vertical="center"/>
    </xf>
    <xf numFmtId="2" fontId="13" fillId="2" borderId="13" xfId="0" applyNumberFormat="1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7" fillId="3" borderId="25" xfId="0" applyFont="1" applyFill="1" applyBorder="1" applyAlignment="1" applyProtection="1">
      <alignment horizontal="center" vertical="center"/>
      <protection locked="0"/>
    </xf>
    <xf numFmtId="2" fontId="11" fillId="2" borderId="25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7" fillId="3" borderId="26" xfId="0" applyFont="1" applyFill="1" applyBorder="1" applyAlignment="1" applyProtection="1">
      <alignment horizontal="center" vertical="center"/>
      <protection locked="0"/>
    </xf>
    <xf numFmtId="2" fontId="11" fillId="2" borderId="26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7" fillId="3" borderId="41" xfId="0" applyFont="1" applyFill="1" applyBorder="1" applyAlignment="1" applyProtection="1">
      <alignment horizontal="center" vertical="center"/>
      <protection locked="0"/>
    </xf>
    <xf numFmtId="2" fontId="11" fillId="2" borderId="13" xfId="0" applyNumberFormat="1" applyFont="1" applyFill="1" applyBorder="1" applyAlignment="1">
      <alignment horizontal="center" vertical="center"/>
    </xf>
    <xf numFmtId="2" fontId="11" fillId="2" borderId="14" xfId="0" applyNumberFormat="1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41" xfId="0" applyFont="1" applyFill="1" applyBorder="1" applyAlignment="1">
      <alignment horizontal="right" vertical="center"/>
    </xf>
    <xf numFmtId="2" fontId="13" fillId="2" borderId="23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42" xfId="0" applyFont="1" applyFill="1" applyBorder="1" applyAlignment="1">
      <alignment horizontal="right" vertical="center"/>
    </xf>
    <xf numFmtId="2" fontId="11" fillId="2" borderId="0" xfId="0" applyNumberFormat="1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vertical="center"/>
    </xf>
    <xf numFmtId="0" fontId="13" fillId="2" borderId="43" xfId="0" applyFont="1" applyFill="1" applyBorder="1" applyAlignment="1">
      <alignment horizontal="center" vertical="center"/>
    </xf>
    <xf numFmtId="0" fontId="13" fillId="2" borderId="44" xfId="0" applyFont="1" applyFill="1" applyBorder="1" applyAlignment="1">
      <alignment horizontal="center" vertical="center"/>
    </xf>
    <xf numFmtId="0" fontId="13" fillId="2" borderId="38" xfId="0" applyFont="1" applyFill="1" applyBorder="1" applyAlignment="1">
      <alignment horizontal="center" vertical="center"/>
    </xf>
    <xf numFmtId="0" fontId="17" fillId="3" borderId="45" xfId="0" applyFont="1" applyFill="1" applyBorder="1" applyAlignment="1" applyProtection="1">
      <alignment horizontal="center" vertical="center"/>
      <protection locked="0"/>
    </xf>
    <xf numFmtId="168" fontId="11" fillId="2" borderId="28" xfId="0" applyNumberFormat="1" applyFont="1" applyFill="1" applyBorder="1" applyAlignment="1">
      <alignment horizontal="center" vertical="center"/>
    </xf>
    <xf numFmtId="1" fontId="17" fillId="3" borderId="45" xfId="0" applyNumberFormat="1" applyFont="1" applyFill="1" applyBorder="1" applyAlignment="1" applyProtection="1">
      <alignment horizontal="center" vertical="center"/>
      <protection locked="0"/>
    </xf>
    <xf numFmtId="168" fontId="11" fillId="2" borderId="29" xfId="0" applyNumberFormat="1" applyFont="1" applyFill="1" applyBorder="1" applyAlignment="1">
      <alignment horizontal="center" vertical="center"/>
    </xf>
    <xf numFmtId="168" fontId="11" fillId="2" borderId="46" xfId="0" applyNumberFormat="1" applyFont="1" applyFill="1" applyBorder="1" applyAlignment="1">
      <alignment horizontal="center" vertical="center"/>
    </xf>
    <xf numFmtId="1" fontId="17" fillId="3" borderId="26" xfId="0" applyNumberFormat="1" applyFont="1" applyFill="1" applyBorder="1" applyAlignment="1" applyProtection="1">
      <alignment horizontal="center" vertical="center"/>
      <protection locked="0"/>
    </xf>
    <xf numFmtId="168" fontId="11" fillId="2" borderId="47" xfId="0" applyNumberFormat="1" applyFont="1" applyFill="1" applyBorder="1" applyAlignment="1">
      <alignment horizontal="center" vertical="center"/>
    </xf>
    <xf numFmtId="0" fontId="17" fillId="3" borderId="48" xfId="0" applyFont="1" applyFill="1" applyBorder="1" applyAlignment="1" applyProtection="1">
      <alignment horizontal="center" vertical="center"/>
      <protection locked="0"/>
    </xf>
    <xf numFmtId="168" fontId="11" fillId="2" borderId="49" xfId="0" applyNumberFormat="1" applyFont="1" applyFill="1" applyBorder="1" applyAlignment="1">
      <alignment horizontal="center" vertical="center"/>
    </xf>
    <xf numFmtId="1" fontId="17" fillId="3" borderId="48" xfId="0" applyNumberFormat="1" applyFont="1" applyFill="1" applyBorder="1" applyAlignment="1" applyProtection="1">
      <alignment horizontal="center" vertical="center"/>
      <protection locked="0"/>
    </xf>
    <xf numFmtId="168" fontId="11" fillId="2" borderId="50" xfId="0" applyNumberFormat="1" applyFont="1" applyFill="1" applyBorder="1" applyAlignment="1">
      <alignment horizontal="center" vertical="center"/>
    </xf>
    <xf numFmtId="168" fontId="13" fillId="6" borderId="35" xfId="0" applyNumberFormat="1" applyFont="1" applyFill="1" applyBorder="1" applyAlignment="1">
      <alignment horizontal="center" vertical="center"/>
    </xf>
    <xf numFmtId="168" fontId="13" fillId="6" borderId="15" xfId="0" applyNumberFormat="1" applyFont="1" applyFill="1" applyBorder="1" applyAlignment="1">
      <alignment horizontal="center" vertical="center"/>
    </xf>
    <xf numFmtId="164" fontId="11" fillId="6" borderId="39" xfId="0" applyNumberFormat="1" applyFont="1" applyFill="1" applyBorder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164" fontId="11" fillId="6" borderId="17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166" fontId="11" fillId="7" borderId="39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11" fillId="7" borderId="29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10" fontId="13" fillId="6" borderId="40" xfId="0" applyNumberFormat="1" applyFont="1" applyFill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13" fillId="2" borderId="43" xfId="0" applyFont="1" applyFill="1" applyBorder="1" applyAlignment="1">
      <alignment horizontal="center" vertical="center"/>
    </xf>
    <xf numFmtId="0" fontId="13" fillId="2" borderId="51" xfId="0" applyFont="1" applyFill="1" applyBorder="1" applyAlignment="1">
      <alignment horizontal="center" vertical="center"/>
    </xf>
    <xf numFmtId="0" fontId="13" fillId="2" borderId="52" xfId="0" applyFont="1" applyFill="1" applyBorder="1" applyAlignment="1">
      <alignment vertical="center"/>
    </xf>
    <xf numFmtId="0" fontId="13" fillId="2" borderId="21" xfId="0" applyFont="1" applyFill="1" applyBorder="1" applyAlignment="1">
      <alignment horizontal="center" vertical="center" wrapText="1"/>
    </xf>
    <xf numFmtId="0" fontId="11" fillId="2" borderId="26" xfId="0" applyFont="1" applyFill="1" applyBorder="1" applyAlignment="1">
      <alignment horizontal="center" vertical="center"/>
    </xf>
    <xf numFmtId="1" fontId="17" fillId="3" borderId="46" xfId="0" applyNumberFormat="1" applyFont="1" applyFill="1" applyBorder="1" applyAlignment="1" applyProtection="1">
      <alignment horizontal="center" vertical="center"/>
      <protection locked="0"/>
    </xf>
    <xf numFmtId="2" fontId="11" fillId="2" borderId="28" xfId="0" applyNumberFormat="1" applyFont="1" applyFill="1" applyBorder="1" applyAlignment="1">
      <alignment horizontal="center" vertical="center"/>
    </xf>
    <xf numFmtId="10" fontId="11" fillId="2" borderId="29" xfId="0" applyNumberFormat="1" applyFont="1" applyFill="1" applyBorder="1" applyAlignment="1">
      <alignment horizontal="center" vertical="center"/>
    </xf>
    <xf numFmtId="2" fontId="11" fillId="2" borderId="46" xfId="0" applyNumberFormat="1" applyFont="1" applyFill="1" applyBorder="1" applyAlignment="1">
      <alignment horizontal="center" vertical="center"/>
    </xf>
    <xf numFmtId="10" fontId="11" fillId="2" borderId="47" xfId="0" applyNumberFormat="1" applyFont="1" applyFill="1" applyBorder="1" applyAlignment="1">
      <alignment horizontal="center" vertical="center"/>
    </xf>
    <xf numFmtId="0" fontId="11" fillId="2" borderId="48" xfId="0" applyFont="1" applyFill="1" applyBorder="1" applyAlignment="1">
      <alignment horizontal="center" vertical="center"/>
    </xf>
    <xf numFmtId="1" fontId="17" fillId="3" borderId="49" xfId="0" applyNumberFormat="1" applyFont="1" applyFill="1" applyBorder="1" applyAlignment="1" applyProtection="1">
      <alignment horizontal="center" vertical="center"/>
      <protection locked="0"/>
    </xf>
    <xf numFmtId="2" fontId="11" fillId="2" borderId="49" xfId="0" applyNumberFormat="1" applyFont="1" applyFill="1" applyBorder="1" applyAlignment="1">
      <alignment horizontal="center" vertical="center"/>
    </xf>
    <xf numFmtId="10" fontId="11" fillId="2" borderId="50" xfId="0" applyNumberFormat="1" applyFont="1" applyFill="1" applyBorder="1" applyAlignment="1">
      <alignment horizontal="center" vertical="center"/>
    </xf>
    <xf numFmtId="2" fontId="11" fillId="2" borderId="22" xfId="0" applyNumberFormat="1" applyFont="1" applyFill="1" applyBorder="1" applyAlignment="1">
      <alignment horizontal="center" vertical="center"/>
    </xf>
    <xf numFmtId="168" fontId="13" fillId="2" borderId="0" xfId="0" applyNumberFormat="1" applyFont="1" applyFill="1" applyAlignment="1">
      <alignment horizontal="center" vertical="center"/>
    </xf>
    <xf numFmtId="168" fontId="11" fillId="2" borderId="2" xfId="0" applyNumberFormat="1" applyFont="1" applyFill="1" applyBorder="1" applyAlignment="1">
      <alignment horizontal="right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vertical="center"/>
    </xf>
    <xf numFmtId="0" fontId="11" fillId="2" borderId="6" xfId="0" applyFont="1" applyFill="1" applyBorder="1" applyAlignment="1">
      <alignment vertical="center"/>
    </xf>
    <xf numFmtId="0" fontId="11" fillId="2" borderId="41" xfId="0" applyFont="1" applyFill="1" applyBorder="1" applyAlignment="1">
      <alignment vertical="center"/>
    </xf>
    <xf numFmtId="0" fontId="11" fillId="2" borderId="53" xfId="0" applyFont="1" applyFill="1" applyBorder="1" applyAlignment="1">
      <alignment horizontal="center" vertical="center"/>
    </xf>
    <xf numFmtId="0" fontId="11" fillId="2" borderId="54" xfId="0" applyFont="1" applyFill="1" applyBorder="1" applyAlignment="1">
      <alignment horizontal="right" vertical="center"/>
    </xf>
    <xf numFmtId="0" fontId="11" fillId="2" borderId="9" xfId="0" applyFont="1" applyFill="1" applyBorder="1" applyAlignment="1">
      <alignment vertical="center"/>
    </xf>
    <xf numFmtId="0" fontId="11" fillId="2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right" vertical="center"/>
    </xf>
    <xf numFmtId="0" fontId="11" fillId="2" borderId="7" xfId="0" applyFont="1" applyFill="1" applyBorder="1" applyAlignment="1" applyProtection="1">
      <alignment vertical="center"/>
      <protection locked="0"/>
    </xf>
    <xf numFmtId="0" fontId="11" fillId="2" borderId="7" xfId="0" applyFont="1" applyFill="1" applyBorder="1" applyAlignment="1">
      <alignment vertical="center"/>
    </xf>
    <xf numFmtId="0" fontId="11" fillId="2" borderId="7" xfId="0" applyFont="1" applyFill="1" applyBorder="1" applyAlignment="1">
      <alignment vertical="center"/>
    </xf>
    <xf numFmtId="0" fontId="13" fillId="2" borderId="11" xfId="0" applyFont="1" applyFill="1" applyBorder="1" applyAlignment="1" applyProtection="1">
      <alignment vertical="center"/>
      <protection locked="0"/>
    </xf>
    <xf numFmtId="0" fontId="13" fillId="2" borderId="11" xfId="0" applyFont="1" applyFill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10" fontId="17" fillId="7" borderId="39" xfId="0" applyNumberFormat="1" applyFont="1" applyFill="1" applyBorder="1" applyAlignment="1">
      <alignment horizontal="center" vertical="center"/>
    </xf>
    <xf numFmtId="10" fontId="17" fillId="6" borderId="39" xfId="0" applyNumberFormat="1" applyFont="1" applyFill="1" applyBorder="1" applyAlignment="1">
      <alignment horizontal="center" vertical="center"/>
    </xf>
    <xf numFmtId="0" fontId="17" fillId="7" borderId="17" xfId="0" applyFont="1" applyFill="1" applyBorder="1" applyAlignment="1">
      <alignment horizontal="center" vertical="center"/>
    </xf>
    <xf numFmtId="0" fontId="11" fillId="2" borderId="44" xfId="0" applyFont="1" applyFill="1" applyBorder="1" applyAlignment="1">
      <alignment horizontal="right"/>
    </xf>
    <xf numFmtId="0" fontId="11" fillId="2" borderId="11" xfId="0" applyFont="1" applyFill="1" applyBorder="1" applyAlignment="1">
      <alignment horizontal="right"/>
    </xf>
    <xf numFmtId="0" fontId="11" fillId="2" borderId="55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left"/>
    </xf>
    <xf numFmtId="0" fontId="13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8" fillId="2" borderId="0" xfId="0" applyFont="1" applyFill="1"/>
    <xf numFmtId="0" fontId="19" fillId="2" borderId="0" xfId="0" applyFont="1" applyFill="1"/>
    <xf numFmtId="0" fontId="11" fillId="2" borderId="25" xfId="0" applyFont="1" applyFill="1" applyBorder="1" applyAlignment="1">
      <alignment horizontal="right"/>
    </xf>
    <xf numFmtId="0" fontId="11" fillId="2" borderId="26" xfId="0" applyFont="1" applyFill="1" applyBorder="1" applyAlignment="1">
      <alignment horizontal="right"/>
    </xf>
    <xf numFmtId="0" fontId="13" fillId="2" borderId="10" xfId="0" applyFont="1" applyFill="1" applyBorder="1" applyAlignment="1">
      <alignment horizontal="center"/>
    </xf>
    <xf numFmtId="0" fontId="13" fillId="2" borderId="29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168" fontId="11" fillId="2" borderId="2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68" fontId="11" fillId="2" borderId="4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68" fontId="11" fillId="2" borderId="5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3" fillId="6" borderId="35" xfId="0" applyNumberFormat="1" applyFont="1" applyFill="1" applyBorder="1" applyAlignment="1">
      <alignment horizontal="center"/>
    </xf>
    <xf numFmtId="0" fontId="11" fillId="2" borderId="56" xfId="0" applyFont="1" applyFill="1" applyBorder="1" applyAlignment="1">
      <alignment horizontal="right"/>
    </xf>
    <xf numFmtId="0" fontId="11" fillId="2" borderId="38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6" borderId="40" xfId="0" applyNumberFormat="1" applyFont="1" applyFill="1" applyBorder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7" borderId="40" xfId="0" applyNumberFormat="1" applyFont="1" applyFill="1" applyBorder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1" fontId="1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7" xfId="0" applyFont="1" applyFill="1" applyBorder="1" applyAlignment="1">
      <alignment horizontal="right"/>
    </xf>
    <xf numFmtId="2" fontId="11" fillId="7" borderId="58" xfId="0" applyNumberFormat="1" applyFont="1" applyFill="1" applyBorder="1" applyAlignment="1">
      <alignment horizontal="center"/>
    </xf>
    <xf numFmtId="168" fontId="11" fillId="2" borderId="0" xfId="0" applyNumberFormat="1" applyFont="1" applyFill="1" applyAlignment="1">
      <alignment horizontal="center"/>
    </xf>
    <xf numFmtId="0" fontId="11" fillId="2" borderId="42" xfId="0" applyFont="1" applyFill="1" applyBorder="1" applyAlignment="1">
      <alignment horizontal="right"/>
    </xf>
    <xf numFmtId="168" fontId="13" fillId="7" borderId="4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10" fontId="13" fillId="6" borderId="40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3" fillId="2" borderId="0" xfId="0" applyFont="1" applyFill="1"/>
    <xf numFmtId="0" fontId="13" fillId="2" borderId="43" xfId="0" applyFont="1" applyFill="1" applyBorder="1" applyAlignment="1">
      <alignment horizontal="center"/>
    </xf>
    <xf numFmtId="0" fontId="13" fillId="2" borderId="52" xfId="0" applyFont="1" applyFill="1" applyBorder="1"/>
    <xf numFmtId="0" fontId="13" fillId="2" borderId="21" xfId="0" applyFont="1" applyFill="1" applyBorder="1" applyAlignment="1">
      <alignment horizontal="center" wrapText="1"/>
    </xf>
    <xf numFmtId="0" fontId="11" fillId="2" borderId="26" xfId="0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10" fontId="11" fillId="2" borderId="22" xfId="0" applyNumberFormat="1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2" fontId="11" fillId="2" borderId="5" xfId="0" applyNumberFormat="1" applyFont="1" applyFill="1" applyBorder="1" applyAlignment="1">
      <alignment horizontal="center"/>
    </xf>
    <xf numFmtId="10" fontId="11" fillId="2" borderId="33" xfId="0" applyNumberFormat="1" applyFont="1" applyFill="1" applyBorder="1" applyAlignment="1">
      <alignment horizontal="center"/>
    </xf>
    <xf numFmtId="2" fontId="11" fillId="2" borderId="22" xfId="0" applyNumberFormat="1" applyFont="1" applyFill="1" applyBorder="1" applyAlignment="1">
      <alignment horizontal="center"/>
    </xf>
    <xf numFmtId="168" fontId="13" fillId="2" borderId="0" xfId="0" applyNumberFormat="1" applyFont="1" applyFill="1" applyAlignment="1">
      <alignment horizontal="center"/>
    </xf>
    <xf numFmtId="0" fontId="11" fillId="2" borderId="26" xfId="0" applyFont="1" applyFill="1" applyBorder="1"/>
    <xf numFmtId="0" fontId="11" fillId="2" borderId="41" xfId="0" applyFont="1" applyFill="1" applyBorder="1"/>
    <xf numFmtId="0" fontId="3" fillId="2" borderId="0" xfId="0" applyFont="1" applyFill="1" applyAlignment="1">
      <alignment horizontal="left" vertical="center"/>
    </xf>
    <xf numFmtId="0" fontId="17" fillId="3" borderId="13" xfId="0" applyFont="1" applyFill="1" applyBorder="1" applyAlignment="1" applyProtection="1">
      <alignment horizontal="center" vertical="center"/>
      <protection locked="0"/>
    </xf>
    <xf numFmtId="0" fontId="13" fillId="2" borderId="27" xfId="0" applyFont="1" applyFill="1" applyBorder="1" applyAlignment="1">
      <alignment horizontal="center"/>
    </xf>
    <xf numFmtId="0" fontId="17" fillId="3" borderId="59" xfId="0" applyFont="1" applyFill="1" applyBorder="1" applyAlignment="1" applyProtection="1">
      <alignment horizontal="center" vertical="center"/>
      <protection locked="0"/>
    </xf>
    <xf numFmtId="0" fontId="17" fillId="3" borderId="47" xfId="0" applyFont="1" applyFill="1" applyBorder="1" applyAlignment="1" applyProtection="1">
      <alignment horizontal="center" vertical="center"/>
      <protection locked="0"/>
    </xf>
    <xf numFmtId="168" fontId="11" fillId="2" borderId="36" xfId="0" applyNumberFormat="1" applyFont="1" applyFill="1" applyBorder="1" applyAlignment="1">
      <alignment horizontal="center"/>
    </xf>
    <xf numFmtId="168" fontId="13" fillId="6" borderId="36" xfId="0" applyNumberFormat="1" applyFont="1" applyFill="1" applyBorder="1" applyAlignment="1">
      <alignment horizontal="center"/>
    </xf>
    <xf numFmtId="1" fontId="13" fillId="6" borderId="23" xfId="0" applyNumberFormat="1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 vertical="center"/>
    </xf>
    <xf numFmtId="0" fontId="13" fillId="2" borderId="52" xfId="0" applyFont="1" applyFill="1" applyBorder="1" applyAlignment="1">
      <alignment horizontal="center"/>
    </xf>
    <xf numFmtId="0" fontId="17" fillId="3" borderId="28" xfId="0" applyFont="1" applyFill="1" applyBorder="1" applyAlignment="1" applyProtection="1">
      <alignment horizontal="center" vertical="center"/>
      <protection locked="0"/>
    </xf>
    <xf numFmtId="0" fontId="17" fillId="3" borderId="46" xfId="0" applyFont="1" applyFill="1" applyBorder="1" applyAlignment="1" applyProtection="1">
      <alignment horizontal="center" vertical="center"/>
      <protection locked="0"/>
    </xf>
    <xf numFmtId="0" fontId="17" fillId="3" borderId="49" xfId="0" applyFont="1" applyFill="1" applyBorder="1" applyAlignment="1" applyProtection="1">
      <alignment horizontal="center" vertical="center"/>
      <protection locked="0"/>
    </xf>
    <xf numFmtId="168" fontId="11" fillId="2" borderId="43" xfId="0" applyNumberFormat="1" applyFont="1" applyFill="1" applyBorder="1" applyAlignment="1">
      <alignment horizontal="right"/>
    </xf>
    <xf numFmtId="0" fontId="11" fillId="2" borderId="60" xfId="0" applyFont="1" applyFill="1" applyBorder="1" applyAlignment="1">
      <alignment horizontal="right"/>
    </xf>
    <xf numFmtId="165" fontId="17" fillId="6" borderId="39" xfId="0" applyNumberFormat="1" applyFont="1" applyFill="1" applyBorder="1" applyAlignment="1">
      <alignment horizontal="center"/>
    </xf>
    <xf numFmtId="165" fontId="17" fillId="7" borderId="37" xfId="0" applyNumberFormat="1" applyFont="1" applyFill="1" applyBorder="1" applyAlignment="1">
      <alignment horizontal="center"/>
    </xf>
    <xf numFmtId="165" fontId="17" fillId="2" borderId="0" xfId="0" applyNumberFormat="1" applyFont="1" applyFill="1" applyAlignment="1">
      <alignment horizontal="center" vertical="center"/>
    </xf>
    <xf numFmtId="0" fontId="17" fillId="7" borderId="58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7" fillId="7" borderId="61" xfId="0" applyFont="1" applyFill="1" applyBorder="1" applyAlignment="1">
      <alignment horizontal="center"/>
    </xf>
    <xf numFmtId="10" fontId="17" fillId="7" borderId="62" xfId="0" applyNumberFormat="1" applyFont="1" applyFill="1" applyBorder="1" applyAlignment="1">
      <alignment horizontal="center"/>
    </xf>
    <xf numFmtId="10" fontId="17" fillId="6" borderId="62" xfId="0" applyNumberFormat="1" applyFont="1" applyFill="1" applyBorder="1" applyAlignment="1">
      <alignment horizontal="center"/>
    </xf>
    <xf numFmtId="168" fontId="11" fillId="2" borderId="1" xfId="0" applyNumberFormat="1" applyFont="1" applyFill="1" applyBorder="1" applyAlignment="1">
      <alignment horizontal="right"/>
    </xf>
    <xf numFmtId="0" fontId="11" fillId="2" borderId="1" xfId="0" applyFont="1" applyFill="1" applyBorder="1" applyAlignment="1">
      <alignment horizontal="right"/>
    </xf>
    <xf numFmtId="0" fontId="11" fillId="2" borderId="63" xfId="0" applyFont="1" applyFill="1" applyBorder="1" applyAlignment="1">
      <alignment horizontal="right"/>
    </xf>
    <xf numFmtId="10" fontId="17" fillId="7" borderId="33" xfId="0" applyNumberFormat="1" applyFont="1" applyFill="1" applyBorder="1" applyAlignment="1">
      <alignment horizontal="center" vertical="center"/>
    </xf>
    <xf numFmtId="10" fontId="17" fillId="6" borderId="62" xfId="0" applyNumberFormat="1" applyFont="1" applyFill="1" applyBorder="1" applyAlignment="1">
      <alignment horizontal="center" vertical="center"/>
    </xf>
    <xf numFmtId="0" fontId="17" fillId="7" borderId="61" xfId="0" applyFont="1" applyFill="1" applyBorder="1" applyAlignment="1">
      <alignment horizontal="center" vertical="center"/>
    </xf>
    <xf numFmtId="0" fontId="11" fillId="2" borderId="0" xfId="0" applyFont="1" applyFill="1"/>
    <xf numFmtId="0" fontId="11" fillId="2" borderId="0" xfId="0" applyFont="1" applyFill="1"/>
    <xf numFmtId="0" fontId="13" fillId="2" borderId="0" xfId="0" applyFont="1" applyFill="1"/>
    <xf numFmtId="0" fontId="17" fillId="2" borderId="0" xfId="0" applyFont="1" applyFill="1" applyAlignment="1" applyProtection="1">
      <alignment horizontal="left"/>
      <protection locked="0"/>
    </xf>
    <xf numFmtId="0" fontId="16" fillId="2" borderId="0" xfId="0" applyFont="1" applyFill="1"/>
    <xf numFmtId="0" fontId="16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3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7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center"/>
    </xf>
    <xf numFmtId="0" fontId="18" fillId="2" borderId="0" xfId="0" applyFont="1" applyFill="1"/>
    <xf numFmtId="0" fontId="19" fillId="2" borderId="0" xfId="0" applyFont="1" applyFill="1"/>
    <xf numFmtId="2" fontId="17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2" fontId="13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left" vertical="center" wrapText="1"/>
    </xf>
    <xf numFmtId="170" fontId="13" fillId="2" borderId="0" xfId="0" applyNumberFormat="1" applyFont="1" applyFill="1" applyAlignment="1">
      <alignment horizontal="center"/>
    </xf>
    <xf numFmtId="0" fontId="11" fillId="2" borderId="25" xfId="0" applyFont="1" applyFill="1" applyBorder="1" applyAlignment="1">
      <alignment horizontal="right"/>
    </xf>
    <xf numFmtId="0" fontId="17" fillId="3" borderId="21" xfId="0" applyFont="1" applyFill="1" applyBorder="1" applyAlignment="1" applyProtection="1">
      <alignment horizontal="center"/>
      <protection locked="0"/>
    </xf>
    <xf numFmtId="0" fontId="11" fillId="2" borderId="26" xfId="0" applyFont="1" applyFill="1" applyBorder="1" applyAlignment="1">
      <alignment horizontal="right"/>
    </xf>
    <xf numFmtId="0" fontId="17" fillId="3" borderId="22" xfId="0" applyFont="1" applyFill="1" applyBorder="1" applyAlignment="1" applyProtection="1">
      <alignment horizontal="center"/>
      <protection locked="0"/>
    </xf>
    <xf numFmtId="0" fontId="13" fillId="2" borderId="21" xfId="0" applyFont="1" applyFill="1" applyBorder="1" applyAlignment="1">
      <alignment horizontal="center"/>
    </xf>
    <xf numFmtId="0" fontId="13" fillId="2" borderId="38" xfId="0" applyFont="1" applyFill="1" applyBorder="1" applyAlignment="1">
      <alignment horizontal="center"/>
    </xf>
    <xf numFmtId="0" fontId="13" fillId="2" borderId="28" xfId="0" applyFont="1" applyFill="1" applyBorder="1" applyAlignment="1">
      <alignment horizontal="center"/>
    </xf>
    <xf numFmtId="0" fontId="13" fillId="2" borderId="39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7" fillId="3" borderId="45" xfId="0" applyFont="1" applyFill="1" applyBorder="1" applyAlignment="1" applyProtection="1">
      <alignment horizontal="center"/>
      <protection locked="0"/>
    </xf>
    <xf numFmtId="168" fontId="11" fillId="2" borderId="28" xfId="0" applyNumberFormat="1" applyFont="1" applyFill="1" applyBorder="1" applyAlignment="1">
      <alignment horizontal="center"/>
    </xf>
    <xf numFmtId="168" fontId="11" fillId="2" borderId="29" xfId="0" applyNumberFormat="1" applyFont="1" applyFill="1" applyBorder="1" applyAlignment="1">
      <alignment horizontal="center"/>
    </xf>
    <xf numFmtId="0" fontId="14" fillId="2" borderId="13" xfId="0" applyFont="1" applyFill="1" applyBorder="1"/>
    <xf numFmtId="0" fontId="11" fillId="2" borderId="22" xfId="0" applyFont="1" applyFill="1" applyBorder="1" applyAlignment="1">
      <alignment horizontal="center"/>
    </xf>
    <xf numFmtId="0" fontId="17" fillId="3" borderId="26" xfId="0" applyFont="1" applyFill="1" applyBorder="1" applyAlignment="1" applyProtection="1">
      <alignment horizontal="center"/>
      <protection locked="0"/>
    </xf>
    <xf numFmtId="168" fontId="11" fillId="2" borderId="46" xfId="0" applyNumberFormat="1" applyFont="1" applyFill="1" applyBorder="1" applyAlignment="1">
      <alignment horizontal="center"/>
    </xf>
    <xf numFmtId="168" fontId="11" fillId="2" borderId="47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7" fillId="3" borderId="48" xfId="0" applyFont="1" applyFill="1" applyBorder="1" applyAlignment="1" applyProtection="1">
      <alignment horizontal="center"/>
      <protection locked="0"/>
    </xf>
    <xf numFmtId="168" fontId="11" fillId="2" borderId="49" xfId="0" applyNumberFormat="1" applyFont="1" applyFill="1" applyBorder="1" applyAlignment="1">
      <alignment horizontal="center"/>
    </xf>
    <xf numFmtId="168" fontId="11" fillId="2" borderId="50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2" xfId="0" applyFont="1" applyFill="1" applyBorder="1" applyAlignment="1">
      <alignment horizontal="right"/>
    </xf>
    <xf numFmtId="1" fontId="13" fillId="6" borderId="57" xfId="0" applyNumberFormat="1" applyFont="1" applyFill="1" applyBorder="1" applyAlignment="1">
      <alignment horizontal="center"/>
    </xf>
    <xf numFmtId="168" fontId="13" fillId="6" borderId="34" xfId="0" applyNumberFormat="1" applyFont="1" applyFill="1" applyBorder="1" applyAlignment="1">
      <alignment horizontal="center"/>
    </xf>
    <xf numFmtId="168" fontId="13" fillId="6" borderId="36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4" xfId="0" applyFont="1" applyFill="1" applyBorder="1" applyAlignment="1">
      <alignment horizontal="right"/>
    </xf>
    <xf numFmtId="0" fontId="17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2" xfId="0" applyFont="1" applyFill="1" applyBorder="1" applyAlignment="1">
      <alignment horizontal="center"/>
    </xf>
    <xf numFmtId="2" fontId="11" fillId="7" borderId="40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0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65" xfId="0" applyFont="1" applyFill="1" applyBorder="1" applyAlignment="1">
      <alignment horizontal="right"/>
    </xf>
    <xf numFmtId="166" fontId="17" fillId="3" borderId="40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45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68" fontId="13" fillId="7" borderId="13" xfId="0" applyNumberFormat="1" applyFont="1" applyFill="1" applyBorder="1" applyAlignment="1">
      <alignment horizontal="center"/>
    </xf>
    <xf numFmtId="168" fontId="11" fillId="2" borderId="0" xfId="0" applyNumberFormat="1" applyFont="1" applyFill="1" applyAlignment="1">
      <alignment horizontal="center"/>
    </xf>
    <xf numFmtId="10" fontId="11" fillId="6" borderId="40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3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7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3" fillId="2" borderId="13" xfId="0" applyNumberFormat="1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7" fillId="3" borderId="25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7" fillId="3" borderId="26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7" fillId="3" borderId="41" xfId="0" applyFont="1" applyFill="1" applyBorder="1" applyAlignment="1" applyProtection="1">
      <alignment horizontal="center"/>
      <protection locked="0"/>
    </xf>
    <xf numFmtId="10" fontId="11" fillId="2" borderId="21" xfId="0" applyNumberFormat="1" applyFont="1" applyFill="1" applyBorder="1" applyAlignment="1">
      <alignment horizontal="center" vertical="center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3" xfId="0" applyNumberFormat="1" applyFont="1" applyFill="1" applyBorder="1" applyAlignment="1">
      <alignment horizontal="center" vertical="center"/>
    </xf>
    <xf numFmtId="0" fontId="16" fillId="2" borderId="22" xfId="0" applyFont="1" applyFill="1" applyBorder="1" applyAlignment="1">
      <alignment horizontal="center"/>
    </xf>
    <xf numFmtId="2" fontId="16" fillId="2" borderId="23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2" xfId="0" applyFont="1" applyFill="1" applyBorder="1" applyAlignment="1">
      <alignment horizontal="right"/>
    </xf>
    <xf numFmtId="10" fontId="17" fillId="7" borderId="33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7" fillId="7" borderId="61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7" fillId="3" borderId="0" xfId="0" applyFont="1" applyFill="1" applyAlignment="1" applyProtection="1">
      <alignment horizontal="center"/>
      <protection locked="0"/>
    </xf>
    <xf numFmtId="0" fontId="13" fillId="2" borderId="43" xfId="0" applyFont="1" applyFill="1" applyBorder="1" applyAlignment="1">
      <alignment horizontal="center"/>
    </xf>
    <xf numFmtId="0" fontId="13" fillId="2" borderId="44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29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68" fontId="17" fillId="3" borderId="48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3" fillId="6" borderId="31" xfId="0" applyNumberFormat="1" applyFont="1" applyFill="1" applyBorder="1" applyAlignment="1">
      <alignment horizontal="center"/>
    </xf>
    <xf numFmtId="1" fontId="13" fillId="6" borderId="35" xfId="0" applyNumberFormat="1" applyFont="1" applyFill="1" applyBorder="1" applyAlignment="1">
      <alignment horizontal="center"/>
    </xf>
    <xf numFmtId="168" fontId="13" fillId="6" borderId="15" xfId="0" applyNumberFormat="1" applyFont="1" applyFill="1" applyBorder="1" applyAlignment="1">
      <alignment horizontal="center"/>
    </xf>
    <xf numFmtId="0" fontId="11" fillId="2" borderId="56" xfId="0" applyFont="1" applyFill="1" applyBorder="1" applyAlignment="1">
      <alignment horizontal="right"/>
    </xf>
    <xf numFmtId="0" fontId="17" fillId="3" borderId="37" xfId="0" applyFont="1" applyFill="1" applyBorder="1" applyAlignment="1" applyProtection="1">
      <alignment horizontal="center"/>
      <protection locked="0"/>
    </xf>
    <xf numFmtId="0" fontId="11" fillId="2" borderId="38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3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27" xfId="0" applyFont="1" applyFill="1" applyBorder="1" applyAlignment="1">
      <alignment horizontal="right"/>
    </xf>
    <xf numFmtId="2" fontId="11" fillId="7" borderId="29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68" fontId="13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3" fillId="6" borderId="40" xfId="0" applyNumberFormat="1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0" fontId="13" fillId="2" borderId="43" xfId="0" applyFont="1" applyFill="1" applyBorder="1" applyAlignment="1">
      <alignment horizontal="center"/>
    </xf>
    <xf numFmtId="0" fontId="13" fillId="2" borderId="51" xfId="0" applyFont="1" applyFill="1" applyBorder="1" applyAlignment="1">
      <alignment horizontal="center"/>
    </xf>
    <xf numFmtId="0" fontId="13" fillId="2" borderId="52" xfId="0" applyFont="1" applyFill="1" applyBorder="1" applyAlignment="1">
      <alignment horizontal="center"/>
    </xf>
    <xf numFmtId="0" fontId="13" fillId="2" borderId="21" xfId="0" applyFont="1" applyFill="1" applyBorder="1" applyAlignment="1">
      <alignment horizontal="center" wrapText="1"/>
    </xf>
    <xf numFmtId="0" fontId="11" fillId="2" borderId="26" xfId="0" applyFont="1" applyFill="1" applyBorder="1" applyAlignment="1">
      <alignment horizontal="center"/>
    </xf>
    <xf numFmtId="1" fontId="17" fillId="3" borderId="46" xfId="0" applyNumberFormat="1" applyFont="1" applyFill="1" applyBorder="1" applyAlignment="1" applyProtection="1">
      <alignment horizontal="center"/>
      <protection locked="0"/>
    </xf>
    <xf numFmtId="10" fontId="11" fillId="2" borderId="29" xfId="0" applyNumberFormat="1" applyFont="1" applyFill="1" applyBorder="1" applyAlignment="1">
      <alignment horizontal="center"/>
    </xf>
    <xf numFmtId="10" fontId="11" fillId="2" borderId="47" xfId="0" applyNumberFormat="1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1" fontId="17" fillId="3" borderId="49" xfId="0" applyNumberFormat="1" applyFont="1" applyFill="1" applyBorder="1" applyAlignment="1" applyProtection="1">
      <alignment horizontal="center"/>
      <protection locked="0"/>
    </xf>
    <xf numFmtId="10" fontId="11" fillId="2" borderId="50" xfId="0" applyNumberFormat="1" applyFont="1" applyFill="1" applyBorder="1" applyAlignment="1">
      <alignment horizontal="center"/>
    </xf>
    <xf numFmtId="2" fontId="11" fillId="2" borderId="22" xfId="0" applyNumberFormat="1" applyFont="1" applyFill="1" applyBorder="1" applyAlignment="1">
      <alignment horizontal="center"/>
    </xf>
    <xf numFmtId="168" fontId="13" fillId="2" borderId="0" xfId="0" applyNumberFormat="1" applyFont="1" applyFill="1" applyAlignment="1">
      <alignment horizontal="center"/>
    </xf>
    <xf numFmtId="168" fontId="11" fillId="2" borderId="2" xfId="0" applyNumberFormat="1" applyFont="1" applyFill="1" applyBorder="1" applyAlignment="1">
      <alignment horizontal="right"/>
    </xf>
    <xf numFmtId="10" fontId="17" fillId="7" borderId="39" xfId="0" applyNumberFormat="1" applyFont="1" applyFill="1" applyBorder="1" applyAlignment="1">
      <alignment horizontal="center"/>
    </xf>
    <xf numFmtId="0" fontId="11" fillId="2" borderId="26" xfId="0" applyFont="1" applyFill="1" applyBorder="1"/>
    <xf numFmtId="0" fontId="11" fillId="2" borderId="6" xfId="0" applyFont="1" applyFill="1" applyBorder="1"/>
    <xf numFmtId="10" fontId="17" fillId="6" borderId="39" xfId="0" applyNumberFormat="1" applyFont="1" applyFill="1" applyBorder="1" applyAlignment="1">
      <alignment horizontal="center"/>
    </xf>
    <xf numFmtId="0" fontId="11" fillId="2" borderId="41" xfId="0" applyFont="1" applyFill="1" applyBorder="1"/>
    <xf numFmtId="0" fontId="11" fillId="2" borderId="53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right"/>
    </xf>
    <xf numFmtId="0" fontId="17" fillId="7" borderId="17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3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3" fillId="2" borderId="11" xfId="0" applyFont="1" applyFill="1" applyBorder="1"/>
    <xf numFmtId="0" fontId="11" fillId="2" borderId="11" xfId="0" applyFont="1" applyFill="1" applyBorder="1"/>
    <xf numFmtId="0" fontId="15" fillId="2" borderId="0" xfId="0" applyFont="1" applyFill="1" applyAlignment="1">
      <alignment horizontal="right" vertical="center" wrapText="1"/>
    </xf>
    <xf numFmtId="0" fontId="17" fillId="2" borderId="0" xfId="0" applyFont="1" applyFill="1" applyAlignment="1" applyProtection="1">
      <alignment horizontal="right"/>
      <protection locked="0"/>
    </xf>
    <xf numFmtId="166" fontId="13" fillId="2" borderId="0" xfId="0" applyNumberFormat="1" applyFont="1" applyFill="1" applyAlignment="1" applyProtection="1">
      <alignment horizontal="center"/>
      <protection locked="0"/>
    </xf>
    <xf numFmtId="0" fontId="16" fillId="2" borderId="0" xfId="0" applyFont="1" applyFill="1" applyProtection="1">
      <protection locked="0"/>
    </xf>
    <xf numFmtId="166" fontId="11" fillId="2" borderId="25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7" fillId="6" borderId="62" xfId="0" applyNumberFormat="1" applyFont="1" applyFill="1" applyBorder="1" applyAlignment="1">
      <alignment horizontal="center"/>
    </xf>
    <xf numFmtId="166" fontId="11" fillId="2" borderId="28" xfId="0" applyNumberFormat="1" applyFont="1" applyFill="1" applyBorder="1" applyAlignment="1">
      <alignment horizontal="center"/>
    </xf>
    <xf numFmtId="166" fontId="11" fillId="2" borderId="46" xfId="0" applyNumberFormat="1" applyFont="1" applyFill="1" applyBorder="1" applyAlignment="1">
      <alignment horizontal="center"/>
    </xf>
    <xf numFmtId="166" fontId="11" fillId="2" borderId="49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3" fillId="2" borderId="0" xfId="0" applyFont="1" applyFill="1"/>
    <xf numFmtId="0" fontId="17" fillId="2" borderId="0" xfId="0" applyFont="1" applyFill="1" applyAlignment="1" applyProtection="1">
      <alignment horizontal="left"/>
      <protection locked="0"/>
    </xf>
    <xf numFmtId="0" fontId="16" fillId="2" borderId="0" xfId="0" applyFont="1" applyFill="1"/>
    <xf numFmtId="0" fontId="16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3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7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center"/>
    </xf>
    <xf numFmtId="0" fontId="18" fillId="2" borderId="0" xfId="0" applyFont="1" applyFill="1"/>
    <xf numFmtId="0" fontId="19" fillId="2" borderId="0" xfId="0" applyFont="1" applyFill="1"/>
    <xf numFmtId="2" fontId="17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2" fontId="13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left" vertical="center" wrapText="1"/>
    </xf>
    <xf numFmtId="170" fontId="13" fillId="2" borderId="0" xfId="0" applyNumberFormat="1" applyFont="1" applyFill="1" applyAlignment="1">
      <alignment horizontal="center"/>
    </xf>
    <xf numFmtId="0" fontId="11" fillId="2" borderId="25" xfId="0" applyFont="1" applyFill="1" applyBorder="1" applyAlignment="1">
      <alignment horizontal="right"/>
    </xf>
    <xf numFmtId="0" fontId="17" fillId="3" borderId="21" xfId="0" applyFont="1" applyFill="1" applyBorder="1" applyAlignment="1" applyProtection="1">
      <alignment horizontal="center"/>
      <protection locked="0"/>
    </xf>
    <xf numFmtId="0" fontId="11" fillId="2" borderId="26" xfId="0" applyFont="1" applyFill="1" applyBorder="1" applyAlignment="1">
      <alignment horizontal="right"/>
    </xf>
    <xf numFmtId="0" fontId="17" fillId="3" borderId="22" xfId="0" applyFont="1" applyFill="1" applyBorder="1" applyAlignment="1" applyProtection="1">
      <alignment horizontal="center"/>
      <protection locked="0"/>
    </xf>
    <xf numFmtId="0" fontId="13" fillId="2" borderId="38" xfId="0" applyFont="1" applyFill="1" applyBorder="1" applyAlignment="1">
      <alignment horizontal="center"/>
    </xf>
    <xf numFmtId="0" fontId="13" fillId="2" borderId="28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7" fillId="3" borderId="45" xfId="0" applyFont="1" applyFill="1" applyBorder="1" applyAlignment="1" applyProtection="1">
      <alignment horizontal="center"/>
      <protection locked="0"/>
    </xf>
    <xf numFmtId="168" fontId="11" fillId="2" borderId="28" xfId="0" applyNumberFormat="1" applyFont="1" applyFill="1" applyBorder="1" applyAlignment="1">
      <alignment horizontal="center"/>
    </xf>
    <xf numFmtId="168" fontId="11" fillId="2" borderId="29" xfId="0" applyNumberFormat="1" applyFont="1" applyFill="1" applyBorder="1" applyAlignment="1">
      <alignment horizontal="center"/>
    </xf>
    <xf numFmtId="0" fontId="14" fillId="2" borderId="13" xfId="0" applyFont="1" applyFill="1" applyBorder="1"/>
    <xf numFmtId="0" fontId="17" fillId="3" borderId="26" xfId="0" applyFont="1" applyFill="1" applyBorder="1" applyAlignment="1" applyProtection="1">
      <alignment horizontal="center"/>
      <protection locked="0"/>
    </xf>
    <xf numFmtId="168" fontId="11" fillId="2" borderId="46" xfId="0" applyNumberFormat="1" applyFont="1" applyFill="1" applyBorder="1" applyAlignment="1">
      <alignment horizontal="center"/>
    </xf>
    <xf numFmtId="168" fontId="11" fillId="2" borderId="47" xfId="0" applyNumberFormat="1" applyFont="1" applyFill="1" applyBorder="1" applyAlignment="1">
      <alignment horizontal="center"/>
    </xf>
    <xf numFmtId="0" fontId="11" fillId="2" borderId="0" xfId="0" applyFont="1" applyFill="1"/>
    <xf numFmtId="168" fontId="11" fillId="2" borderId="49" xfId="0" applyNumberFormat="1" applyFont="1" applyFill="1" applyBorder="1" applyAlignment="1">
      <alignment horizontal="center"/>
    </xf>
    <xf numFmtId="168" fontId="11" fillId="2" borderId="50" xfId="0" applyNumberFormat="1" applyFont="1" applyFill="1" applyBorder="1" applyAlignment="1">
      <alignment horizontal="center"/>
    </xf>
    <xf numFmtId="0" fontId="11" fillId="2" borderId="15" xfId="0" applyFont="1" applyFill="1" applyBorder="1"/>
    <xf numFmtId="168" fontId="13" fillId="6" borderId="3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7" fillId="3" borderId="16" xfId="0" applyFont="1" applyFill="1" applyBorder="1" applyAlignment="1" applyProtection="1">
      <alignment horizontal="center"/>
      <protection locked="0"/>
    </xf>
    <xf numFmtId="2" fontId="11" fillId="6" borderId="4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2" xfId="0" applyFont="1" applyFill="1" applyBorder="1" applyAlignment="1">
      <alignment horizontal="center"/>
    </xf>
    <xf numFmtId="2" fontId="11" fillId="7" borderId="40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1" fontId="11" fillId="2" borderId="0" xfId="0" applyNumberFormat="1" applyFont="1" applyFill="1" applyAlignment="1">
      <alignment horizontal="center"/>
    </xf>
    <xf numFmtId="168" fontId="11" fillId="2" borderId="0" xfId="0" applyNumberFormat="1" applyFont="1" applyFill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7" fillId="3" borderId="0" xfId="0" applyFont="1" applyFill="1" applyAlignment="1" applyProtection="1">
      <alignment horizontal="center"/>
      <protection locked="0"/>
    </xf>
    <xf numFmtId="0" fontId="13" fillId="2" borderId="43" xfId="0" applyFont="1" applyFill="1" applyBorder="1" applyAlignment="1">
      <alignment horizontal="center"/>
    </xf>
    <xf numFmtId="0" fontId="13" fillId="2" borderId="44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29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68" fontId="17" fillId="3" borderId="48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68" fontId="13" fillId="6" borderId="15" xfId="0" applyNumberFormat="1" applyFont="1" applyFill="1" applyBorder="1" applyAlignment="1">
      <alignment horizontal="center"/>
    </xf>
    <xf numFmtId="0" fontId="11" fillId="2" borderId="56" xfId="0" applyFont="1" applyFill="1" applyBorder="1" applyAlignment="1">
      <alignment horizontal="right"/>
    </xf>
    <xf numFmtId="0" fontId="17" fillId="3" borderId="37" xfId="0" applyFont="1" applyFill="1" applyBorder="1" applyAlignment="1" applyProtection="1">
      <alignment horizontal="center"/>
      <protection locked="0"/>
    </xf>
    <xf numFmtId="0" fontId="11" fillId="2" borderId="38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3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27" xfId="0" applyFont="1" applyFill="1" applyBorder="1" applyAlignment="1">
      <alignment horizontal="right"/>
    </xf>
    <xf numFmtId="2" fontId="11" fillId="7" borderId="29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68" fontId="13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3" fillId="6" borderId="40" xfId="0" applyNumberFormat="1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0" fontId="13" fillId="2" borderId="43" xfId="0" applyFont="1" applyFill="1" applyBorder="1" applyAlignment="1">
      <alignment horizontal="center"/>
    </xf>
    <xf numFmtId="0" fontId="13" fillId="2" borderId="51" xfId="0" applyFont="1" applyFill="1" applyBorder="1" applyAlignment="1">
      <alignment horizontal="center"/>
    </xf>
    <xf numFmtId="0" fontId="13" fillId="2" borderId="52" xfId="0" applyFont="1" applyFill="1" applyBorder="1" applyAlignment="1">
      <alignment horizontal="center"/>
    </xf>
    <xf numFmtId="0" fontId="13" fillId="2" borderId="21" xfId="0" applyFont="1" applyFill="1" applyBorder="1" applyAlignment="1">
      <alignment horizontal="center" wrapText="1"/>
    </xf>
    <xf numFmtId="0" fontId="11" fillId="2" borderId="26" xfId="0" applyFont="1" applyFill="1" applyBorder="1" applyAlignment="1">
      <alignment horizontal="center"/>
    </xf>
    <xf numFmtId="10" fontId="11" fillId="2" borderId="29" xfId="0" applyNumberFormat="1" applyFont="1" applyFill="1" applyBorder="1" applyAlignment="1">
      <alignment horizontal="center"/>
    </xf>
    <xf numFmtId="10" fontId="11" fillId="2" borderId="47" xfId="0" applyNumberFormat="1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10" fontId="11" fillId="2" borderId="50" xfId="0" applyNumberFormat="1" applyFont="1" applyFill="1" applyBorder="1" applyAlignment="1">
      <alignment horizontal="center"/>
    </xf>
    <xf numFmtId="2" fontId="11" fillId="2" borderId="22" xfId="0" applyNumberFormat="1" applyFont="1" applyFill="1" applyBorder="1" applyAlignment="1">
      <alignment horizontal="center"/>
    </xf>
    <xf numFmtId="168" fontId="11" fillId="2" borderId="2" xfId="0" applyNumberFormat="1" applyFont="1" applyFill="1" applyBorder="1" applyAlignment="1">
      <alignment horizontal="right"/>
    </xf>
    <xf numFmtId="10" fontId="17" fillId="7" borderId="39" xfId="0" applyNumberFormat="1" applyFont="1" applyFill="1" applyBorder="1" applyAlignment="1">
      <alignment horizontal="center"/>
    </xf>
    <xf numFmtId="0" fontId="11" fillId="2" borderId="26" xfId="0" applyFont="1" applyFill="1" applyBorder="1"/>
    <xf numFmtId="0" fontId="11" fillId="2" borderId="6" xfId="0" applyFont="1" applyFill="1" applyBorder="1"/>
    <xf numFmtId="10" fontId="17" fillId="6" borderId="39" xfId="0" applyNumberFormat="1" applyFont="1" applyFill="1" applyBorder="1" applyAlignment="1">
      <alignment horizontal="center"/>
    </xf>
    <xf numFmtId="0" fontId="11" fillId="2" borderId="41" xfId="0" applyFont="1" applyFill="1" applyBorder="1"/>
    <xf numFmtId="0" fontId="11" fillId="2" borderId="53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right"/>
    </xf>
    <xf numFmtId="0" fontId="17" fillId="7" borderId="17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3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3" fillId="2" borderId="11" xfId="0" applyFont="1" applyFill="1" applyBorder="1"/>
    <xf numFmtId="0" fontId="11" fillId="2" borderId="11" xfId="0" applyFont="1" applyFill="1" applyBorder="1"/>
    <xf numFmtId="0" fontId="15" fillId="2" borderId="0" xfId="0" applyFont="1" applyFill="1" applyAlignment="1">
      <alignment horizontal="right" vertical="center" wrapText="1"/>
    </xf>
    <xf numFmtId="0" fontId="17" fillId="2" borderId="0" xfId="0" applyFont="1" applyFill="1" applyAlignment="1" applyProtection="1">
      <alignment horizontal="right"/>
      <protection locked="0"/>
    </xf>
    <xf numFmtId="0" fontId="16" fillId="2" borderId="0" xfId="0" applyFont="1" applyFill="1" applyProtection="1"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5" fillId="2" borderId="18" xfId="0" applyFont="1" applyFill="1" applyBorder="1" applyAlignment="1">
      <alignment horizontal="justify" vertical="center" wrapText="1"/>
    </xf>
    <xf numFmtId="0" fontId="15" fillId="2" borderId="19" xfId="0" applyFont="1" applyFill="1" applyBorder="1" applyAlignment="1">
      <alignment horizontal="justify" vertical="center" wrapText="1"/>
    </xf>
    <xf numFmtId="0" fontId="15" fillId="2" borderId="20" xfId="0" applyFont="1" applyFill="1" applyBorder="1" applyAlignment="1">
      <alignment horizontal="justify" vertical="center" wrapText="1"/>
    </xf>
    <xf numFmtId="0" fontId="13" fillId="2" borderId="43" xfId="0" applyFont="1" applyFill="1" applyBorder="1" applyAlignment="1">
      <alignment horizontal="center"/>
    </xf>
    <xf numFmtId="0" fontId="13" fillId="2" borderId="64" xfId="0" applyFont="1" applyFill="1" applyBorder="1" applyAlignment="1">
      <alignment horizontal="center"/>
    </xf>
    <xf numFmtId="0" fontId="15" fillId="2" borderId="25" xfId="0" applyFont="1" applyFill="1" applyBorder="1" applyAlignment="1">
      <alignment horizontal="left" vertical="center" wrapText="1"/>
    </xf>
    <xf numFmtId="0" fontId="15" fillId="2" borderId="10" xfId="0" applyFont="1" applyFill="1" applyBorder="1" applyAlignment="1">
      <alignment horizontal="left" vertical="center" wrapText="1"/>
    </xf>
    <xf numFmtId="0" fontId="15" fillId="2" borderId="41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horizontal="left" vertical="center" wrapText="1"/>
    </xf>
    <xf numFmtId="0" fontId="15" fillId="2" borderId="21" xfId="0" applyFont="1" applyFill="1" applyBorder="1" applyAlignment="1">
      <alignment horizontal="left" vertical="center" wrapText="1"/>
    </xf>
    <xf numFmtId="0" fontId="15" fillId="2" borderId="23" xfId="0" applyFont="1" applyFill="1" applyBorder="1" applyAlignment="1">
      <alignment horizontal="left" vertical="center" wrapText="1"/>
    </xf>
    <xf numFmtId="0" fontId="15" fillId="2" borderId="18" xfId="0" applyFont="1" applyFill="1" applyBorder="1" applyAlignment="1">
      <alignment horizontal="left" vertical="center" wrapText="1"/>
    </xf>
    <xf numFmtId="0" fontId="15" fillId="2" borderId="19" xfId="0" applyFont="1" applyFill="1" applyBorder="1" applyAlignment="1">
      <alignment horizontal="left" vertical="center" wrapText="1"/>
    </xf>
    <xf numFmtId="0" fontId="15" fillId="2" borderId="20" xfId="0" applyFont="1" applyFill="1" applyBorder="1" applyAlignment="1">
      <alignment horizontal="left" vertical="center" wrapText="1"/>
    </xf>
    <xf numFmtId="0" fontId="13" fillId="2" borderId="10" xfId="0" applyFont="1" applyFill="1" applyBorder="1" applyAlignment="1">
      <alignment horizontal="center" vertical="center"/>
    </xf>
    <xf numFmtId="0" fontId="13" fillId="2" borderId="43" xfId="0" applyFont="1" applyFill="1" applyBorder="1" applyAlignment="1">
      <alignment horizontal="center" vertical="center"/>
    </xf>
    <xf numFmtId="0" fontId="13" fillId="2" borderId="64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41" xfId="0" applyFont="1" applyFill="1" applyBorder="1" applyAlignment="1">
      <alignment horizontal="center" vertical="center"/>
    </xf>
    <xf numFmtId="2" fontId="17" fillId="3" borderId="13" xfId="0" applyNumberFormat="1" applyFont="1" applyFill="1" applyBorder="1" applyAlignment="1" applyProtection="1">
      <alignment horizontal="center" vertical="center"/>
      <protection locked="0"/>
    </xf>
    <xf numFmtId="2" fontId="17" fillId="3" borderId="14" xfId="0" applyNumberFormat="1" applyFont="1" applyFill="1" applyBorder="1" applyAlignment="1" applyProtection="1">
      <alignment horizontal="center" vertical="center"/>
      <protection locked="0"/>
    </xf>
    <xf numFmtId="2" fontId="17" fillId="3" borderId="15" xfId="0" applyNumberFormat="1" applyFont="1" applyFill="1" applyBorder="1" applyAlignment="1" applyProtection="1">
      <alignment horizontal="center" vertical="center"/>
      <protection locked="0"/>
    </xf>
    <xf numFmtId="0" fontId="13" fillId="2" borderId="44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17" fillId="3" borderId="0" xfId="0" applyFont="1" applyFill="1" applyAlignment="1" applyProtection="1">
      <alignment horizontal="left" vertical="center"/>
      <protection locked="0"/>
    </xf>
    <xf numFmtId="0" fontId="16" fillId="3" borderId="0" xfId="0" applyFont="1" applyFill="1" applyAlignment="1" applyProtection="1">
      <alignment horizontal="left" vertical="center"/>
      <protection locked="0"/>
    </xf>
    <xf numFmtId="0" fontId="20" fillId="2" borderId="10" xfId="0" applyFont="1" applyFill="1" applyBorder="1" applyAlignment="1">
      <alignment horizontal="center" vertical="center"/>
    </xf>
    <xf numFmtId="0" fontId="17" fillId="3" borderId="0" xfId="0" applyFont="1" applyFill="1" applyAlignment="1" applyProtection="1">
      <alignment horizontal="left" wrapText="1"/>
      <protection locked="0"/>
    </xf>
    <xf numFmtId="0" fontId="15" fillId="2" borderId="18" xfId="0" applyFont="1" applyFill="1" applyBorder="1" applyAlignment="1">
      <alignment horizontal="center"/>
    </xf>
    <xf numFmtId="0" fontId="15" fillId="2" borderId="19" xfId="0" applyFont="1" applyFill="1" applyBorder="1" applyAlignment="1">
      <alignment horizontal="center"/>
    </xf>
    <xf numFmtId="0" fontId="15" fillId="2" borderId="20" xfId="0" applyFont="1" applyFill="1" applyBorder="1" applyAlignment="1">
      <alignment horizontal="center"/>
    </xf>
    <xf numFmtId="0" fontId="16" fillId="3" borderId="0" xfId="0" applyFont="1" applyFill="1" applyAlignment="1" applyProtection="1">
      <alignment horizontal="left" wrapText="1"/>
      <protection locked="0"/>
    </xf>
    <xf numFmtId="0" fontId="16" fillId="3" borderId="0" xfId="0" applyFont="1" applyFill="1" applyAlignment="1" applyProtection="1">
      <alignment horizontal="left"/>
      <protection locked="0"/>
    </xf>
    <xf numFmtId="0" fontId="13" fillId="2" borderId="44" xfId="0" applyFont="1" applyFill="1" applyBorder="1" applyAlignment="1">
      <alignment horizontal="center"/>
    </xf>
    <xf numFmtId="0" fontId="17" fillId="3" borderId="0" xfId="0" applyFont="1" applyFill="1" applyAlignment="1" applyProtection="1">
      <alignment horizontal="left"/>
      <protection locked="0"/>
    </xf>
    <xf numFmtId="10" fontId="12" fillId="2" borderId="14" xfId="0" applyNumberFormat="1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0" fontId="15" fillId="2" borderId="23" xfId="0" applyFont="1" applyFill="1" applyBorder="1" applyAlignment="1">
      <alignment horizontal="center" vertical="center" wrapText="1"/>
    </xf>
    <xf numFmtId="168" fontId="13" fillId="6" borderId="31" xfId="0" applyNumberFormat="1" applyFont="1" applyFill="1" applyBorder="1" applyAlignment="1">
      <alignment horizontal="center"/>
    </xf>
    <xf numFmtId="168" fontId="13" fillId="6" borderId="35" xfId="0" applyNumberFormat="1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center"/>
    </xf>
    <xf numFmtId="168" fontId="17" fillId="3" borderId="46" xfId="0" applyNumberFormat="1" applyFont="1" applyFill="1" applyBorder="1" applyAlignment="1" applyProtection="1">
      <alignment horizontal="center"/>
      <protection locked="0"/>
    </xf>
    <xf numFmtId="168" fontId="17" fillId="3" borderId="49" xfId="0" applyNumberFormat="1" applyFont="1" applyFill="1" applyBorder="1" applyAlignment="1" applyProtection="1">
      <alignment horizontal="center"/>
      <protection locked="0"/>
    </xf>
    <xf numFmtId="2" fontId="11" fillId="2" borderId="28" xfId="0" applyNumberFormat="1" applyFont="1" applyFill="1" applyBorder="1" applyAlignment="1">
      <alignment horizontal="center"/>
    </xf>
    <xf numFmtId="2" fontId="11" fillId="2" borderId="46" xfId="0" applyNumberFormat="1" applyFont="1" applyFill="1" applyBorder="1" applyAlignment="1">
      <alignment horizontal="center"/>
    </xf>
    <xf numFmtId="2" fontId="11" fillId="2" borderId="49" xfId="0" applyNumberFormat="1" applyFont="1" applyFill="1" applyBorder="1" applyAlignment="1">
      <alignment horizontal="center"/>
    </xf>
    <xf numFmtId="168" fontId="17" fillId="3" borderId="45" xfId="0" applyNumberFormat="1" applyFont="1" applyFill="1" applyBorder="1" applyAlignment="1" applyProtection="1">
      <alignment horizontal="center"/>
      <protection locked="0"/>
    </xf>
    <xf numFmtId="168" fontId="17" fillId="3" borderId="26" xfId="0" applyNumberFormat="1" applyFont="1" applyFill="1" applyBorder="1" applyAlignment="1" applyProtection="1">
      <alignment horizontal="center"/>
      <protection locked="0"/>
    </xf>
    <xf numFmtId="0" fontId="11" fillId="8" borderId="25" xfId="0" applyFont="1" applyFill="1" applyBorder="1" applyAlignment="1">
      <alignment horizontal="right"/>
    </xf>
    <xf numFmtId="0" fontId="17" fillId="9" borderId="21" xfId="0" applyFont="1" applyFill="1" applyBorder="1" applyAlignment="1" applyProtection="1">
      <alignment horizontal="center"/>
      <protection locked="0"/>
    </xf>
    <xf numFmtId="0" fontId="11" fillId="8" borderId="0" xfId="0" applyFont="1" applyFill="1"/>
    <xf numFmtId="0" fontId="13" fillId="8" borderId="43" xfId="0" applyFont="1" applyFill="1" applyBorder="1" applyAlignment="1">
      <alignment horizontal="center"/>
    </xf>
    <xf numFmtId="0" fontId="13" fillId="8" borderId="44" xfId="0" applyFont="1" applyFill="1" applyBorder="1" applyAlignment="1">
      <alignment horizontal="center"/>
    </xf>
    <xf numFmtId="0" fontId="13" fillId="8" borderId="64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11" fillId="8" borderId="26" xfId="0" applyFont="1" applyFill="1" applyBorder="1" applyAlignment="1">
      <alignment horizontal="right"/>
    </xf>
    <xf numFmtId="0" fontId="17" fillId="9" borderId="22" xfId="0" applyFont="1" applyFill="1" applyBorder="1" applyAlignment="1" applyProtection="1">
      <alignment horizontal="center"/>
      <protection locked="0"/>
    </xf>
    <xf numFmtId="0" fontId="13" fillId="8" borderId="21" xfId="0" applyFont="1" applyFill="1" applyBorder="1" applyAlignment="1">
      <alignment horizontal="center"/>
    </xf>
    <xf numFmtId="0" fontId="13" fillId="8" borderId="38" xfId="0" applyFont="1" applyFill="1" applyBorder="1" applyAlignment="1">
      <alignment horizontal="center"/>
    </xf>
    <xf numFmtId="0" fontId="13" fillId="8" borderId="28" xfId="0" applyFont="1" applyFill="1" applyBorder="1" applyAlignment="1">
      <alignment horizontal="center"/>
    </xf>
    <xf numFmtId="0" fontId="13" fillId="8" borderId="39" xfId="0" applyFont="1" applyFill="1" applyBorder="1" applyAlignment="1">
      <alignment horizontal="center"/>
    </xf>
    <xf numFmtId="0" fontId="11" fillId="8" borderId="30" xfId="0" applyFont="1" applyFill="1" applyBorder="1" applyAlignment="1">
      <alignment horizontal="center"/>
    </xf>
    <xf numFmtId="0" fontId="17" fillId="9" borderId="45" xfId="0" applyFont="1" applyFill="1" applyBorder="1" applyAlignment="1" applyProtection="1">
      <alignment horizontal="center"/>
      <protection locked="0"/>
    </xf>
    <xf numFmtId="168" fontId="11" fillId="8" borderId="28" xfId="0" applyNumberFormat="1" applyFont="1" applyFill="1" applyBorder="1" applyAlignment="1">
      <alignment horizontal="center"/>
    </xf>
    <xf numFmtId="168" fontId="11" fillId="8" borderId="29" xfId="0" applyNumberFormat="1" applyFont="1" applyFill="1" applyBorder="1" applyAlignment="1">
      <alignment horizontal="center"/>
    </xf>
    <xf numFmtId="0" fontId="11" fillId="8" borderId="22" xfId="0" applyFont="1" applyFill="1" applyBorder="1" applyAlignment="1">
      <alignment horizontal="center"/>
    </xf>
    <xf numFmtId="0" fontId="17" fillId="9" borderId="26" xfId="0" applyFont="1" applyFill="1" applyBorder="1" applyAlignment="1" applyProtection="1">
      <alignment horizontal="center"/>
      <protection locked="0"/>
    </xf>
    <xf numFmtId="168" fontId="11" fillId="8" borderId="46" xfId="0" applyNumberFormat="1" applyFont="1" applyFill="1" applyBorder="1" applyAlignment="1">
      <alignment horizontal="center"/>
    </xf>
    <xf numFmtId="168" fontId="11" fillId="8" borderId="47" xfId="0" applyNumberFormat="1" applyFont="1" applyFill="1" applyBorder="1" applyAlignment="1">
      <alignment horizontal="center"/>
    </xf>
    <xf numFmtId="0" fontId="2" fillId="8" borderId="0" xfId="0" applyFont="1" applyFill="1"/>
    <xf numFmtId="0" fontId="11" fillId="8" borderId="33" xfId="0" applyFont="1" applyFill="1" applyBorder="1" applyAlignment="1">
      <alignment horizontal="center"/>
    </xf>
    <xf numFmtId="0" fontId="17" fillId="9" borderId="48" xfId="0" applyFont="1" applyFill="1" applyBorder="1" applyAlignment="1" applyProtection="1">
      <alignment horizontal="center"/>
      <protection locked="0"/>
    </xf>
    <xf numFmtId="168" fontId="11" fillId="8" borderId="49" xfId="0" applyNumberFormat="1" applyFont="1" applyFill="1" applyBorder="1" applyAlignment="1">
      <alignment horizontal="center"/>
    </xf>
    <xf numFmtId="168" fontId="11" fillId="8" borderId="50" xfId="0" applyNumberFormat="1" applyFont="1" applyFill="1" applyBorder="1" applyAlignment="1">
      <alignment horizontal="center"/>
    </xf>
    <xf numFmtId="0" fontId="11" fillId="8" borderId="22" xfId="0" applyFont="1" applyFill="1" applyBorder="1" applyAlignment="1">
      <alignment horizontal="right"/>
    </xf>
    <xf numFmtId="1" fontId="13" fillId="9" borderId="57" xfId="0" applyNumberFormat="1" applyFont="1" applyFill="1" applyBorder="1" applyAlignment="1">
      <alignment horizontal="center"/>
    </xf>
    <xf numFmtId="168" fontId="13" fillId="9" borderId="34" xfId="0" applyNumberFormat="1" applyFont="1" applyFill="1" applyBorder="1" applyAlignment="1">
      <alignment horizontal="center"/>
    </xf>
    <xf numFmtId="168" fontId="13" fillId="9" borderId="36" xfId="0" applyNumberFormat="1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11" fillId="8" borderId="44" xfId="0" applyFont="1" applyFill="1" applyBorder="1" applyAlignment="1">
      <alignment horizontal="right"/>
    </xf>
    <xf numFmtId="0" fontId="17" fillId="9" borderId="16" xfId="0" applyFont="1" applyFill="1" applyBorder="1" applyAlignment="1" applyProtection="1">
      <alignment horizontal="center"/>
      <protection locked="0"/>
    </xf>
    <xf numFmtId="0" fontId="11" fillId="8" borderId="11" xfId="0" applyFont="1" applyFill="1" applyBorder="1" applyAlignment="1">
      <alignment horizontal="right"/>
    </xf>
    <xf numFmtId="2" fontId="11" fillId="9" borderId="40" xfId="0" applyNumberFormat="1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2" fontId="11" fillId="8" borderId="0" xfId="0" applyNumberFormat="1" applyFont="1" applyFill="1" applyAlignment="1">
      <alignment horizontal="center"/>
    </xf>
    <xf numFmtId="0" fontId="15" fillId="8" borderId="25" xfId="0" applyFont="1" applyFill="1" applyBorder="1" applyAlignment="1">
      <alignment horizontal="left" vertical="center" wrapText="1"/>
    </xf>
    <xf numFmtId="0" fontId="15" fillId="8" borderId="21" xfId="0" applyFont="1" applyFill="1" applyBorder="1" applyAlignment="1">
      <alignment horizontal="left" vertical="center" wrapText="1"/>
    </xf>
    <xf numFmtId="166" fontId="11" fillId="9" borderId="40" xfId="0" applyNumberFormat="1" applyFont="1" applyFill="1" applyBorder="1" applyAlignment="1">
      <alignment horizontal="center"/>
    </xf>
    <xf numFmtId="166" fontId="11" fillId="8" borderId="0" xfId="0" applyNumberFormat="1" applyFont="1" applyFill="1" applyAlignment="1">
      <alignment horizontal="center"/>
    </xf>
    <xf numFmtId="166" fontId="11" fillId="9" borderId="17" xfId="0" applyNumberFormat="1" applyFont="1" applyFill="1" applyBorder="1" applyAlignment="1">
      <alignment horizontal="center"/>
    </xf>
    <xf numFmtId="0" fontId="15" fillId="8" borderId="41" xfId="0" applyFont="1" applyFill="1" applyBorder="1" applyAlignment="1">
      <alignment horizontal="left" vertical="center" wrapText="1"/>
    </xf>
    <xf numFmtId="0" fontId="15" fillId="8" borderId="23" xfId="0" applyFont="1" applyFill="1" applyBorder="1" applyAlignment="1">
      <alignment horizontal="left" vertical="center" wrapText="1"/>
    </xf>
    <xf numFmtId="0" fontId="11" fillId="8" borderId="65" xfId="0" applyFont="1" applyFill="1" applyBorder="1" applyAlignment="1">
      <alignment horizontal="right"/>
    </xf>
    <xf numFmtId="166" fontId="17" fillId="9" borderId="40" xfId="0" applyNumberFormat="1" applyFont="1" applyFill="1" applyBorder="1" applyAlignment="1" applyProtection="1">
      <alignment horizontal="center"/>
      <protection locked="0"/>
    </xf>
    <xf numFmtId="166" fontId="11" fillId="8" borderId="0" xfId="0" applyNumberFormat="1" applyFont="1" applyFill="1"/>
    <xf numFmtId="0" fontId="11" fillId="8" borderId="45" xfId="0" applyFont="1" applyFill="1" applyBorder="1" applyAlignment="1">
      <alignment horizontal="right"/>
    </xf>
    <xf numFmtId="1" fontId="11" fillId="8" borderId="0" xfId="0" applyNumberFormat="1" applyFont="1" applyFill="1" applyAlignment="1">
      <alignment horizontal="center"/>
    </xf>
    <xf numFmtId="0" fontId="11" fillId="8" borderId="15" xfId="0" applyFont="1" applyFill="1" applyBorder="1" applyAlignment="1">
      <alignment horizontal="right"/>
    </xf>
    <xf numFmtId="2" fontId="11" fillId="9" borderId="15" xfId="0" applyNumberFormat="1" applyFont="1" applyFill="1" applyBorder="1" applyAlignment="1">
      <alignment horizontal="center"/>
    </xf>
    <xf numFmtId="168" fontId="13" fillId="9" borderId="13" xfId="0" applyNumberFormat="1" applyFont="1" applyFill="1" applyBorder="1" applyAlignment="1">
      <alignment horizontal="center"/>
    </xf>
    <xf numFmtId="168" fontId="11" fillId="8" borderId="0" xfId="0" applyNumberFormat="1" applyFont="1" applyFill="1" applyAlignment="1">
      <alignment horizontal="center"/>
    </xf>
    <xf numFmtId="10" fontId="11" fillId="9" borderId="40" xfId="0" applyNumberFormat="1" applyFont="1" applyFill="1" applyBorder="1" applyAlignment="1">
      <alignment horizontal="center"/>
    </xf>
    <xf numFmtId="0" fontId="11" fillId="8" borderId="41" xfId="0" applyFont="1" applyFill="1" applyBorder="1" applyAlignment="1">
      <alignment horizontal="right"/>
    </xf>
    <xf numFmtId="0" fontId="11" fillId="9" borderId="15" xfId="0" applyFont="1" applyFill="1" applyBorder="1" applyAlignment="1">
      <alignment horizontal="center"/>
    </xf>
    <xf numFmtId="0" fontId="3" fillId="8" borderId="0" xfId="0" applyFont="1" applyFill="1"/>
    <xf numFmtId="0" fontId="13" fillId="8" borderId="0" xfId="0" applyFont="1" applyFill="1" applyAlignment="1">
      <alignment horizontal="left"/>
    </xf>
    <xf numFmtId="0" fontId="11" fillId="8" borderId="0" xfId="0" applyFont="1" applyFill="1" applyAlignment="1">
      <alignment horizontal="left"/>
    </xf>
    <xf numFmtId="172" fontId="17" fillId="9" borderId="0" xfId="0" applyNumberFormat="1" applyFont="1" applyFill="1" applyAlignment="1" applyProtection="1">
      <alignment horizontal="center"/>
      <protection locked="0"/>
    </xf>
    <xf numFmtId="166" fontId="13" fillId="8" borderId="0" xfId="0" applyNumberFormat="1" applyFont="1" applyFill="1" applyAlignment="1" applyProtection="1">
      <alignment horizontal="center"/>
      <protection locked="0"/>
    </xf>
    <xf numFmtId="2" fontId="13" fillId="8" borderId="13" xfId="0" applyNumberFormat="1" applyFont="1" applyFill="1" applyBorder="1" applyAlignment="1">
      <alignment horizontal="center"/>
    </xf>
    <xf numFmtId="0" fontId="13" fillId="8" borderId="13" xfId="0" applyFont="1" applyFill="1" applyBorder="1" applyAlignment="1">
      <alignment horizontal="center"/>
    </xf>
    <xf numFmtId="0" fontId="13" fillId="8" borderId="10" xfId="0" applyFont="1" applyFill="1" applyBorder="1" applyAlignment="1">
      <alignment horizontal="center" vertical="center"/>
    </xf>
    <xf numFmtId="2" fontId="17" fillId="9" borderId="13" xfId="0" applyNumberFormat="1" applyFont="1" applyFill="1" applyBorder="1" applyAlignment="1" applyProtection="1">
      <alignment horizontal="center" vertical="center"/>
      <protection locked="0"/>
    </xf>
    <xf numFmtId="0" fontId="11" fillId="8" borderId="13" xfId="0" applyFont="1" applyFill="1" applyBorder="1" applyAlignment="1">
      <alignment horizontal="center"/>
    </xf>
    <xf numFmtId="0" fontId="17" fillId="9" borderId="25" xfId="0" applyFont="1" applyFill="1" applyBorder="1" applyAlignment="1" applyProtection="1">
      <alignment horizontal="center"/>
      <protection locked="0"/>
    </xf>
    <xf numFmtId="166" fontId="11" fillId="8" borderId="25" xfId="0" applyNumberFormat="1" applyFont="1" applyFill="1" applyBorder="1" applyAlignment="1">
      <alignment horizontal="center"/>
    </xf>
    <xf numFmtId="10" fontId="11" fillId="8" borderId="13" xfId="0" applyNumberFormat="1" applyFont="1" applyFill="1" applyBorder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2" fontId="17" fillId="9" borderId="14" xfId="0" applyNumberFormat="1" applyFont="1" applyFill="1" applyBorder="1" applyAlignment="1" applyProtection="1">
      <alignment horizontal="center" vertical="center"/>
      <protection locked="0"/>
    </xf>
    <xf numFmtId="0" fontId="11" fillId="8" borderId="14" xfId="0" applyFont="1" applyFill="1" applyBorder="1" applyAlignment="1">
      <alignment horizontal="center"/>
    </xf>
    <xf numFmtId="166" fontId="11" fillId="8" borderId="26" xfId="0" applyNumberFormat="1" applyFont="1" applyFill="1" applyBorder="1" applyAlignment="1">
      <alignment horizontal="center"/>
    </xf>
    <xf numFmtId="10" fontId="11" fillId="8" borderId="14" xfId="0" applyNumberFormat="1" applyFont="1" applyFill="1" applyBorder="1" applyAlignment="1">
      <alignment horizontal="center" vertical="center"/>
    </xf>
    <xf numFmtId="1" fontId="17" fillId="9" borderId="26" xfId="0" applyNumberFormat="1" applyFont="1" applyFill="1" applyBorder="1" applyAlignment="1" applyProtection="1">
      <alignment horizontal="center"/>
      <protection locked="0"/>
    </xf>
    <xf numFmtId="0" fontId="13" fillId="8" borderId="9" xfId="0" applyFont="1" applyFill="1" applyBorder="1" applyAlignment="1">
      <alignment horizontal="center" vertical="center"/>
    </xf>
    <xf numFmtId="2" fontId="17" fillId="9" borderId="15" xfId="0" applyNumberFormat="1" applyFont="1" applyFill="1" applyBorder="1" applyAlignment="1" applyProtection="1">
      <alignment horizontal="center" vertical="center"/>
      <protection locked="0"/>
    </xf>
    <xf numFmtId="0" fontId="11" fillId="8" borderId="15" xfId="0" applyFont="1" applyFill="1" applyBorder="1" applyAlignment="1">
      <alignment horizontal="center"/>
    </xf>
    <xf numFmtId="0" fontId="17" fillId="9" borderId="41" xfId="0" applyFont="1" applyFill="1" applyBorder="1" applyAlignment="1" applyProtection="1">
      <alignment horizontal="center"/>
      <protection locked="0"/>
    </xf>
    <xf numFmtId="166" fontId="11" fillId="8" borderId="13" xfId="0" applyNumberFormat="1" applyFont="1" applyFill="1" applyBorder="1" applyAlignment="1">
      <alignment horizontal="center"/>
    </xf>
    <xf numFmtId="10" fontId="11" fillId="8" borderId="21" xfId="0" applyNumberFormat="1" applyFont="1" applyFill="1" applyBorder="1" applyAlignment="1">
      <alignment horizontal="center" vertical="center"/>
    </xf>
    <xf numFmtId="166" fontId="11" fillId="8" borderId="14" xfId="0" applyNumberFormat="1" applyFont="1" applyFill="1" applyBorder="1" applyAlignment="1">
      <alignment horizontal="center"/>
    </xf>
    <xf numFmtId="10" fontId="11" fillId="8" borderId="22" xfId="0" applyNumberFormat="1" applyFont="1" applyFill="1" applyBorder="1" applyAlignment="1">
      <alignment horizontal="center" vertical="center"/>
    </xf>
    <xf numFmtId="166" fontId="11" fillId="8" borderId="15" xfId="0" applyNumberFormat="1" applyFont="1" applyFill="1" applyBorder="1" applyAlignment="1">
      <alignment horizontal="center"/>
    </xf>
    <xf numFmtId="10" fontId="11" fillId="8" borderId="23" xfId="0" applyNumberFormat="1" applyFont="1" applyFill="1" applyBorder="1" applyAlignment="1">
      <alignment horizontal="center" vertical="center"/>
    </xf>
    <xf numFmtId="0" fontId="16" fillId="8" borderId="22" xfId="0" applyFont="1" applyFill="1" applyBorder="1" applyAlignment="1">
      <alignment horizontal="center"/>
    </xf>
    <xf numFmtId="2" fontId="16" fillId="8" borderId="23" xfId="0" applyNumberFormat="1" applyFont="1" applyFill="1" applyBorder="1" applyAlignment="1">
      <alignment horizontal="center"/>
    </xf>
    <xf numFmtId="0" fontId="15" fillId="8" borderId="25" xfId="0" applyFont="1" applyFill="1" applyBorder="1" applyAlignment="1">
      <alignment horizontal="center" vertical="center" wrapText="1"/>
    </xf>
    <xf numFmtId="0" fontId="15" fillId="8" borderId="21" xfId="0" applyFont="1" applyFill="1" applyBorder="1" applyAlignment="1">
      <alignment horizontal="center" vertical="center" wrapText="1"/>
    </xf>
    <xf numFmtId="0" fontId="15" fillId="8" borderId="41" xfId="0" applyFont="1" applyFill="1" applyBorder="1" applyAlignment="1">
      <alignment horizontal="center" vertical="center" wrapText="1"/>
    </xf>
    <xf numFmtId="0" fontId="15" fillId="8" borderId="23" xfId="0" applyFont="1" applyFill="1" applyBorder="1" applyAlignment="1">
      <alignment horizontal="center" vertical="center" wrapText="1"/>
    </xf>
    <xf numFmtId="0" fontId="13" fillId="8" borderId="41" xfId="0" applyFont="1" applyFill="1" applyBorder="1" applyAlignment="1">
      <alignment horizontal="center" vertical="center"/>
    </xf>
    <xf numFmtId="10" fontId="11" fillId="8" borderId="15" xfId="0" applyNumberFormat="1" applyFont="1" applyFill="1" applyBorder="1" applyAlignment="1">
      <alignment horizontal="center" vertical="center"/>
    </xf>
    <xf numFmtId="0" fontId="11" fillId="8" borderId="42" xfId="0" applyFont="1" applyFill="1" applyBorder="1" applyAlignment="1">
      <alignment horizontal="right"/>
    </xf>
    <xf numFmtId="10" fontId="17" fillId="9" borderId="33" xfId="0" applyNumberFormat="1" applyFont="1" applyFill="1" applyBorder="1" applyAlignment="1">
      <alignment horizontal="center"/>
    </xf>
    <xf numFmtId="0" fontId="11" fillId="8" borderId="40" xfId="0" applyFont="1" applyFill="1" applyBorder="1" applyAlignment="1">
      <alignment horizontal="right"/>
    </xf>
    <xf numFmtId="10" fontId="17" fillId="9" borderId="62" xfId="0" applyNumberFormat="1" applyFont="1" applyFill="1" applyBorder="1" applyAlignment="1">
      <alignment horizontal="center"/>
    </xf>
    <xf numFmtId="0" fontId="11" fillId="8" borderId="17" xfId="0" applyFont="1" applyFill="1" applyBorder="1" applyAlignment="1">
      <alignment horizontal="right"/>
    </xf>
    <xf numFmtId="0" fontId="17" fillId="9" borderId="61" xfId="0" applyFont="1" applyFill="1" applyBorder="1" applyAlignment="1">
      <alignment horizontal="center"/>
    </xf>
  </cellXfs>
  <cellStyles count="1">
    <cellStyle name="Normal" xfId="0" builtinId="0"/>
  </cellStyles>
  <dxfs count="4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39" sqref="B3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671" t="s">
        <v>0</v>
      </c>
      <c r="B15" s="671"/>
      <c r="C15" s="671"/>
      <c r="D15" s="671"/>
      <c r="E15" s="67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/>
      <c r="C24" s="18"/>
      <c r="D24" s="19"/>
      <c r="E24" s="20"/>
    </row>
    <row r="25" spans="1:6" ht="16.5" customHeight="1" x14ac:dyDescent="0.3">
      <c r="A25" s="17">
        <v>2</v>
      </c>
      <c r="B25" s="18"/>
      <c r="C25" s="18"/>
      <c r="D25" s="19"/>
      <c r="E25" s="19"/>
    </row>
    <row r="26" spans="1:6" ht="16.5" customHeight="1" x14ac:dyDescent="0.3">
      <c r="A26" s="17">
        <v>3</v>
      </c>
      <c r="B26" s="18"/>
      <c r="C26" s="18"/>
      <c r="D26" s="19"/>
      <c r="E26" s="19"/>
    </row>
    <row r="27" spans="1:6" ht="16.5" customHeight="1" x14ac:dyDescent="0.3">
      <c r="A27" s="17">
        <v>4</v>
      </c>
      <c r="B27" s="18"/>
      <c r="C27" s="18"/>
      <c r="D27" s="19"/>
      <c r="E27" s="19"/>
    </row>
    <row r="28" spans="1:6" ht="16.5" customHeight="1" x14ac:dyDescent="0.3">
      <c r="A28" s="17">
        <v>5</v>
      </c>
      <c r="B28" s="18"/>
      <c r="C28" s="18"/>
      <c r="D28" s="19"/>
      <c r="E28" s="19"/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18</v>
      </c>
      <c r="B30" s="24" t="e">
        <f>AVERAGE(B24:B29)</f>
        <v>#DIV/0!</v>
      </c>
      <c r="C30" s="25" t="e">
        <f>AVERAGE(C24:C29)</f>
        <v>#DIV/0!</v>
      </c>
      <c r="D30" s="26" t="e">
        <f>AVERAGE(D24:D29)</f>
        <v>#DIV/0!</v>
      </c>
      <c r="E30" s="26" t="e">
        <f>AVERAGE(E24:E29)</f>
        <v>#DIV/0!</v>
      </c>
    </row>
    <row r="31" spans="1:6" ht="16.5" customHeight="1" x14ac:dyDescent="0.3">
      <c r="A31" s="27" t="s">
        <v>19</v>
      </c>
      <c r="B31" s="28" t="e">
        <f>(STDEV(B24:B29)/B30)</f>
        <v>#DIV/0!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0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672" t="s">
        <v>26</v>
      </c>
      <c r="C59" s="672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76" t="s">
        <v>31</v>
      </c>
      <c r="B11" s="677"/>
      <c r="C11" s="677"/>
      <c r="D11" s="677"/>
      <c r="E11" s="677"/>
      <c r="F11" s="678"/>
      <c r="G11" s="91"/>
    </row>
    <row r="12" spans="1:7" ht="16.5" customHeight="1" x14ac:dyDescent="0.3">
      <c r="A12" s="675" t="s">
        <v>32</v>
      </c>
      <c r="B12" s="675"/>
      <c r="C12" s="675"/>
      <c r="D12" s="675"/>
      <c r="E12" s="675"/>
      <c r="F12" s="675"/>
      <c r="G12" s="90"/>
    </row>
    <row r="14" spans="1:7" ht="16.5" customHeight="1" x14ac:dyDescent="0.3">
      <c r="A14" s="680" t="s">
        <v>33</v>
      </c>
      <c r="B14" s="680"/>
      <c r="C14" s="60" t="s">
        <v>5</v>
      </c>
    </row>
    <row r="15" spans="1:7" ht="16.5" customHeight="1" x14ac:dyDescent="0.3">
      <c r="A15" s="680" t="s">
        <v>34</v>
      </c>
      <c r="B15" s="680"/>
      <c r="C15" s="60" t="s">
        <v>7</v>
      </c>
    </row>
    <row r="16" spans="1:7" ht="16.5" customHeight="1" x14ac:dyDescent="0.3">
      <c r="A16" s="680" t="s">
        <v>35</v>
      </c>
      <c r="B16" s="680"/>
      <c r="C16" s="60" t="s">
        <v>9</v>
      </c>
    </row>
    <row r="17" spans="1:5" ht="16.5" customHeight="1" x14ac:dyDescent="0.3">
      <c r="A17" s="680" t="s">
        <v>36</v>
      </c>
      <c r="B17" s="680"/>
      <c r="C17" s="60" t="s">
        <v>11</v>
      </c>
    </row>
    <row r="18" spans="1:5" ht="16.5" customHeight="1" x14ac:dyDescent="0.3">
      <c r="A18" s="680" t="s">
        <v>37</v>
      </c>
      <c r="B18" s="680"/>
      <c r="C18" s="97" t="s">
        <v>12</v>
      </c>
    </row>
    <row r="19" spans="1:5" ht="16.5" customHeight="1" x14ac:dyDescent="0.3">
      <c r="A19" s="680" t="s">
        <v>38</v>
      </c>
      <c r="B19" s="680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675" t="s">
        <v>1</v>
      </c>
      <c r="B21" s="675"/>
      <c r="C21" s="59" t="s">
        <v>39</v>
      </c>
      <c r="D21" s="66"/>
    </row>
    <row r="22" spans="1:5" ht="15.75" customHeight="1" x14ac:dyDescent="0.3">
      <c r="A22" s="679"/>
      <c r="B22" s="679"/>
      <c r="C22" s="57"/>
      <c r="D22" s="679"/>
      <c r="E22" s="679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99.83</v>
      </c>
      <c r="D24" s="87">
        <f t="shared" ref="D24:D43" si="0">(C24-$C$46)/$C$46</f>
        <v>-1.5052935322387253E-3</v>
      </c>
      <c r="E24" s="53"/>
    </row>
    <row r="25" spans="1:5" ht="15.75" customHeight="1" x14ac:dyDescent="0.3">
      <c r="C25" s="95">
        <v>100.43</v>
      </c>
      <c r="D25" s="88">
        <f t="shared" si="0"/>
        <v>4.4958766959558583E-3</v>
      </c>
      <c r="E25" s="53"/>
    </row>
    <row r="26" spans="1:5" ht="15.75" customHeight="1" x14ac:dyDescent="0.3">
      <c r="C26" s="95">
        <v>99.43</v>
      </c>
      <c r="D26" s="88">
        <f t="shared" si="0"/>
        <v>-5.5060736843683053E-3</v>
      </c>
      <c r="E26" s="53"/>
    </row>
    <row r="27" spans="1:5" ht="15.75" customHeight="1" x14ac:dyDescent="0.3">
      <c r="C27" s="95">
        <v>98.43</v>
      </c>
      <c r="D27" s="88">
        <f t="shared" si="0"/>
        <v>-1.5508024064692469E-2</v>
      </c>
      <c r="E27" s="53"/>
    </row>
    <row r="28" spans="1:5" ht="15.75" customHeight="1" x14ac:dyDescent="0.3">
      <c r="C28" s="95">
        <v>101.19</v>
      </c>
      <c r="D28" s="88">
        <f t="shared" si="0"/>
        <v>1.2097358985002133E-2</v>
      </c>
      <c r="E28" s="53"/>
    </row>
    <row r="29" spans="1:5" ht="15.75" customHeight="1" x14ac:dyDescent="0.3">
      <c r="C29" s="95">
        <v>101.35</v>
      </c>
      <c r="D29" s="88">
        <f t="shared" si="0"/>
        <v>1.3697671045853965E-2</v>
      </c>
      <c r="E29" s="53"/>
    </row>
    <row r="30" spans="1:5" ht="15.75" customHeight="1" x14ac:dyDescent="0.3">
      <c r="C30" s="95">
        <v>99.58</v>
      </c>
      <c r="D30" s="88">
        <f t="shared" si="0"/>
        <v>-4.0057811273197666E-3</v>
      </c>
      <c r="E30" s="53"/>
    </row>
    <row r="31" spans="1:5" ht="15.75" customHeight="1" x14ac:dyDescent="0.3">
      <c r="C31" s="95">
        <v>100.96</v>
      </c>
      <c r="D31" s="88">
        <f t="shared" si="0"/>
        <v>9.7969103975275341E-3</v>
      </c>
      <c r="E31" s="53"/>
    </row>
    <row r="32" spans="1:5" ht="15.75" customHeight="1" x14ac:dyDescent="0.3">
      <c r="C32" s="95">
        <v>98.17</v>
      </c>
      <c r="D32" s="88">
        <f t="shared" si="0"/>
        <v>-1.8108531163576802E-2</v>
      </c>
      <c r="E32" s="53"/>
    </row>
    <row r="33" spans="1:7" ht="15.75" customHeight="1" x14ac:dyDescent="0.3">
      <c r="C33" s="95">
        <v>99.37</v>
      </c>
      <c r="D33" s="88">
        <f t="shared" si="0"/>
        <v>-6.106190707187778E-3</v>
      </c>
      <c r="E33" s="53"/>
    </row>
    <row r="34" spans="1:7" ht="15.75" customHeight="1" x14ac:dyDescent="0.3">
      <c r="C34" s="95">
        <v>99.1</v>
      </c>
      <c r="D34" s="88">
        <f t="shared" si="0"/>
        <v>-8.8067173098754052E-3</v>
      </c>
      <c r="E34" s="53"/>
    </row>
    <row r="35" spans="1:7" ht="15.75" customHeight="1" x14ac:dyDescent="0.3">
      <c r="C35" s="95">
        <v>101.01</v>
      </c>
      <c r="D35" s="88">
        <f t="shared" si="0"/>
        <v>1.0297007916543857E-2</v>
      </c>
      <c r="E35" s="53"/>
    </row>
    <row r="36" spans="1:7" ht="15.75" customHeight="1" x14ac:dyDescent="0.3">
      <c r="C36" s="95">
        <v>98.83</v>
      </c>
      <c r="D36" s="88">
        <f t="shared" si="0"/>
        <v>-1.1507243912562888E-2</v>
      </c>
      <c r="E36" s="53"/>
    </row>
    <row r="37" spans="1:7" ht="15.75" customHeight="1" x14ac:dyDescent="0.3">
      <c r="C37" s="95">
        <v>102.23</v>
      </c>
      <c r="D37" s="88">
        <f t="shared" si="0"/>
        <v>2.2499387380539325E-2</v>
      </c>
      <c r="E37" s="53"/>
    </row>
    <row r="38" spans="1:7" ht="15.75" customHeight="1" x14ac:dyDescent="0.3">
      <c r="C38" s="95">
        <v>101.07</v>
      </c>
      <c r="D38" s="88">
        <f t="shared" si="0"/>
        <v>1.0897124939363187E-2</v>
      </c>
      <c r="E38" s="53"/>
    </row>
    <row r="39" spans="1:7" ht="15.75" customHeight="1" x14ac:dyDescent="0.3">
      <c r="C39" s="95">
        <v>99.93</v>
      </c>
      <c r="D39" s="88">
        <f t="shared" si="0"/>
        <v>-5.0509849420622363E-4</v>
      </c>
      <c r="E39" s="53"/>
    </row>
    <row r="40" spans="1:7" ht="15.75" customHeight="1" x14ac:dyDescent="0.3">
      <c r="C40" s="95">
        <v>98.88</v>
      </c>
      <c r="D40" s="88">
        <f t="shared" si="0"/>
        <v>-1.100714639354671E-2</v>
      </c>
      <c r="E40" s="53"/>
    </row>
    <row r="41" spans="1:7" ht="15.75" customHeight="1" x14ac:dyDescent="0.3">
      <c r="C41" s="95">
        <v>98.06</v>
      </c>
      <c r="D41" s="88">
        <f t="shared" si="0"/>
        <v>-1.9208745705412457E-2</v>
      </c>
      <c r="E41" s="53"/>
    </row>
    <row r="42" spans="1:7" ht="15.75" customHeight="1" x14ac:dyDescent="0.3">
      <c r="C42" s="95">
        <v>100.65</v>
      </c>
      <c r="D42" s="88">
        <f t="shared" si="0"/>
        <v>6.6963057796271628E-3</v>
      </c>
      <c r="E42" s="53"/>
    </row>
    <row r="43" spans="1:7" ht="16.5" customHeight="1" x14ac:dyDescent="0.3">
      <c r="C43" s="96">
        <v>101.11</v>
      </c>
      <c r="D43" s="89">
        <f t="shared" si="0"/>
        <v>1.1297202954576216E-2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1999.61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99.980499999999992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673">
        <f>C46</f>
        <v>99.980499999999992</v>
      </c>
      <c r="C49" s="93">
        <f>-IF(C46&lt;=80,10%,IF(C46&lt;250,7.5%,5%))</f>
        <v>-7.4999999999999997E-2</v>
      </c>
      <c r="D49" s="81">
        <f>IF(C46&lt;=80,C46*0.9,IF(C46&lt;250,C46*0.925,C46*0.95))</f>
        <v>92.481962499999995</v>
      </c>
    </row>
    <row r="50" spans="1:6" ht="17.25" customHeight="1" x14ac:dyDescent="0.3">
      <c r="B50" s="674"/>
      <c r="C50" s="94">
        <f>IF(C46&lt;=80, 10%, IF(C46&lt;250, 7.5%, 5%))</f>
        <v>7.4999999999999997E-2</v>
      </c>
      <c r="D50" s="81">
        <f>IF(C46&lt;=80, C46*1.1, IF(C46&lt;250, C46*1.075, C46*1.05))</f>
        <v>107.47903749999999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250"/>
  <sheetViews>
    <sheetView view="pageBreakPreview" topLeftCell="A40" zoomScale="55" zoomScaleNormal="75" workbookViewId="0">
      <selection activeCell="D104" sqref="D104"/>
    </sheetView>
  </sheetViews>
  <sheetFormatPr defaultRowHeight="16.5" x14ac:dyDescent="0.3"/>
  <cols>
    <col min="1" max="1" width="55.42578125" style="20" customWidth="1"/>
    <col min="2" max="2" width="33.7109375" style="20" customWidth="1"/>
    <col min="3" max="3" width="42.28515625" style="20" customWidth="1"/>
    <col min="4" max="4" width="30.5703125" style="20" customWidth="1"/>
    <col min="5" max="5" width="39.85546875" style="20" customWidth="1"/>
    <col min="6" max="6" width="30.7109375" style="20" customWidth="1"/>
    <col min="7" max="7" width="36.42578125" style="20" customWidth="1"/>
    <col min="8" max="8" width="41.140625" style="20" customWidth="1"/>
    <col min="9" max="9" width="30.28515625" style="1" customWidth="1"/>
    <col min="10" max="10" width="30.42578125" style="1" customWidth="1"/>
    <col min="11" max="11" width="21.28515625" style="1" customWidth="1"/>
    <col min="12" max="12" width="9.140625" style="1" customWidth="1"/>
  </cols>
  <sheetData>
    <row r="15" spans="1:8" ht="19.5" customHeight="1" x14ac:dyDescent="0.3"/>
    <row r="16" spans="1:8" ht="19.5" customHeight="1" x14ac:dyDescent="0.3">
      <c r="A16" s="705" t="s">
        <v>31</v>
      </c>
      <c r="B16" s="706"/>
      <c r="C16" s="706"/>
      <c r="D16" s="706"/>
      <c r="E16" s="706"/>
      <c r="F16" s="706"/>
      <c r="G16" s="706"/>
      <c r="H16" s="707"/>
    </row>
    <row r="17" spans="1:14" ht="20.25" customHeight="1" x14ac:dyDescent="0.3">
      <c r="A17" s="710" t="s">
        <v>45</v>
      </c>
      <c r="B17" s="710"/>
      <c r="C17" s="710"/>
      <c r="D17" s="710"/>
      <c r="E17" s="710"/>
      <c r="F17" s="710"/>
      <c r="G17" s="710"/>
      <c r="H17" s="710"/>
    </row>
    <row r="18" spans="1:14" ht="26.25" customHeight="1" x14ac:dyDescent="0.3">
      <c r="A18" s="118" t="s">
        <v>33</v>
      </c>
      <c r="B18" s="708" t="s">
        <v>5</v>
      </c>
      <c r="C18" s="708"/>
      <c r="D18" s="119"/>
      <c r="E18" s="119"/>
    </row>
    <row r="19" spans="1:14" ht="26.25" customHeight="1" x14ac:dyDescent="0.3">
      <c r="A19" s="118" t="s">
        <v>34</v>
      </c>
      <c r="B19" s="120" t="s">
        <v>7</v>
      </c>
      <c r="C19" s="117">
        <v>11</v>
      </c>
    </row>
    <row r="20" spans="1:14" ht="26.25" customHeight="1" x14ac:dyDescent="0.3">
      <c r="A20" s="118" t="s">
        <v>35</v>
      </c>
      <c r="B20" s="120" t="s">
        <v>9</v>
      </c>
    </row>
    <row r="21" spans="1:14" ht="26.25" customHeight="1" x14ac:dyDescent="0.3">
      <c r="A21" s="118" t="s">
        <v>36</v>
      </c>
      <c r="B21" s="121" t="s">
        <v>11</v>
      </c>
      <c r="C21" s="122"/>
      <c r="D21" s="122"/>
      <c r="E21" s="122"/>
      <c r="F21" s="122"/>
      <c r="G21" s="122"/>
      <c r="H21" s="122"/>
      <c r="I21" s="113"/>
    </row>
    <row r="22" spans="1:14" ht="26.25" customHeight="1" x14ac:dyDescent="0.3">
      <c r="A22" s="118" t="s">
        <v>37</v>
      </c>
      <c r="B22" s="123" t="s">
        <v>12</v>
      </c>
    </row>
    <row r="23" spans="1:14" ht="26.25" customHeight="1" x14ac:dyDescent="0.3">
      <c r="A23" s="118" t="s">
        <v>38</v>
      </c>
      <c r="B23" s="123"/>
    </row>
    <row r="24" spans="1:14" ht="18.75" x14ac:dyDescent="0.3">
      <c r="A24" s="118"/>
      <c r="B24" s="124"/>
    </row>
    <row r="25" spans="1:14" ht="18.75" x14ac:dyDescent="0.3">
      <c r="A25" s="125" t="s">
        <v>1</v>
      </c>
      <c r="B25" s="124"/>
    </row>
    <row r="26" spans="1:14" ht="26.25" customHeight="1" x14ac:dyDescent="0.3">
      <c r="A26" s="126" t="s">
        <v>4</v>
      </c>
      <c r="B26" s="708"/>
      <c r="C26" s="708"/>
    </row>
    <row r="27" spans="1:14" ht="26.25" customHeight="1" x14ac:dyDescent="0.3">
      <c r="A27" s="127" t="s">
        <v>46</v>
      </c>
      <c r="B27" s="709"/>
      <c r="C27" s="709"/>
    </row>
    <row r="28" spans="1:14" ht="27" customHeight="1" x14ac:dyDescent="0.3">
      <c r="A28" s="127" t="s">
        <v>6</v>
      </c>
      <c r="B28" s="128"/>
    </row>
    <row r="29" spans="1:14" s="2" customFormat="1" ht="15.75" customHeight="1" x14ac:dyDescent="0.25">
      <c r="A29" s="127" t="s">
        <v>47</v>
      </c>
      <c r="B29" s="129"/>
      <c r="C29" s="681" t="s">
        <v>48</v>
      </c>
      <c r="D29" s="682"/>
      <c r="E29" s="682"/>
      <c r="F29" s="682"/>
      <c r="G29" s="683"/>
      <c r="H29" s="130"/>
      <c r="I29" s="99"/>
      <c r="J29" s="99"/>
      <c r="K29" s="99"/>
      <c r="L29" s="99"/>
    </row>
    <row r="30" spans="1:14" s="2" customFormat="1" ht="19.5" customHeight="1" x14ac:dyDescent="0.25">
      <c r="A30" s="127" t="s">
        <v>49</v>
      </c>
      <c r="B30" s="131">
        <f>B28-B29</f>
        <v>0</v>
      </c>
      <c r="C30" s="132"/>
      <c r="D30" s="132"/>
      <c r="E30" s="132"/>
      <c r="F30" s="132"/>
      <c r="G30" s="133"/>
      <c r="H30" s="130"/>
      <c r="I30" s="99"/>
      <c r="J30" s="99"/>
      <c r="K30" s="99"/>
      <c r="L30" s="99"/>
    </row>
    <row r="31" spans="1:14" s="2" customFormat="1" ht="27" customHeight="1" x14ac:dyDescent="0.25">
      <c r="A31" s="127" t="s">
        <v>50</v>
      </c>
      <c r="B31" s="134">
        <v>1</v>
      </c>
      <c r="C31" s="692" t="s">
        <v>51</v>
      </c>
      <c r="D31" s="693"/>
      <c r="E31" s="693"/>
      <c r="F31" s="693"/>
      <c r="G31" s="693"/>
      <c r="H31" s="694"/>
      <c r="I31" s="99"/>
      <c r="J31" s="99"/>
      <c r="K31" s="99"/>
      <c r="L31" s="99"/>
    </row>
    <row r="32" spans="1:14" s="2" customFormat="1" ht="27" customHeight="1" x14ac:dyDescent="0.25">
      <c r="A32" s="127" t="s">
        <v>52</v>
      </c>
      <c r="B32" s="134">
        <v>1</v>
      </c>
      <c r="C32" s="692" t="s">
        <v>53</v>
      </c>
      <c r="D32" s="693"/>
      <c r="E32" s="693"/>
      <c r="F32" s="693"/>
      <c r="G32" s="693"/>
      <c r="H32" s="694"/>
      <c r="I32" s="99"/>
      <c r="J32" s="99"/>
      <c r="K32" s="99"/>
      <c r="L32" s="100"/>
      <c r="M32" s="100"/>
      <c r="N32" s="101"/>
    </row>
    <row r="33" spans="1:14" s="2" customFormat="1" ht="17.25" customHeight="1" x14ac:dyDescent="0.25">
      <c r="A33" s="127"/>
      <c r="B33" s="135"/>
      <c r="C33" s="102"/>
      <c r="D33" s="102"/>
      <c r="E33" s="102"/>
      <c r="F33" s="102"/>
      <c r="G33" s="102"/>
      <c r="H33" s="102"/>
      <c r="I33" s="99"/>
      <c r="J33" s="99"/>
      <c r="K33" s="99"/>
      <c r="L33" s="100"/>
      <c r="M33" s="100"/>
      <c r="N33" s="101"/>
    </row>
    <row r="34" spans="1:14" s="2" customFormat="1" ht="18.75" x14ac:dyDescent="0.25">
      <c r="A34" s="127" t="s">
        <v>54</v>
      </c>
      <c r="B34" s="136">
        <f>B31/B32</f>
        <v>1</v>
      </c>
      <c r="C34" s="117" t="s">
        <v>55</v>
      </c>
      <c r="D34" s="117"/>
      <c r="E34" s="117"/>
      <c r="F34" s="117"/>
      <c r="G34" s="117"/>
      <c r="H34" s="130"/>
      <c r="I34" s="99"/>
      <c r="J34" s="99"/>
      <c r="K34" s="99"/>
      <c r="L34" s="100"/>
      <c r="M34" s="100"/>
      <c r="N34" s="101"/>
    </row>
    <row r="35" spans="1:14" s="2" customFormat="1" ht="19.5" customHeight="1" x14ac:dyDescent="0.25">
      <c r="A35" s="127"/>
      <c r="B35" s="131"/>
      <c r="C35" s="130"/>
      <c r="D35" s="130"/>
      <c r="E35" s="130"/>
      <c r="F35" s="130"/>
      <c r="G35" s="117"/>
      <c r="H35" s="130"/>
      <c r="I35" s="99"/>
      <c r="J35" s="99"/>
      <c r="K35" s="99"/>
      <c r="L35" s="100"/>
      <c r="M35" s="100"/>
      <c r="N35" s="101"/>
    </row>
    <row r="36" spans="1:14" s="2" customFormat="1" ht="27" customHeight="1" x14ac:dyDescent="0.25">
      <c r="A36" s="137" t="s">
        <v>56</v>
      </c>
      <c r="B36" s="138">
        <v>1</v>
      </c>
      <c r="C36" s="117"/>
      <c r="D36" s="696" t="s">
        <v>57</v>
      </c>
      <c r="E36" s="704"/>
      <c r="F36" s="696" t="s">
        <v>58</v>
      </c>
      <c r="G36" s="697"/>
      <c r="H36" s="130"/>
      <c r="J36" s="99"/>
      <c r="K36" s="99"/>
      <c r="L36" s="100"/>
      <c r="M36" s="100"/>
      <c r="N36" s="101"/>
    </row>
    <row r="37" spans="1:14" s="2" customFormat="1" ht="26.25" customHeight="1" x14ac:dyDescent="0.25">
      <c r="A37" s="139" t="s">
        <v>59</v>
      </c>
      <c r="B37" s="140">
        <v>1</v>
      </c>
      <c r="C37" s="114" t="s">
        <v>60</v>
      </c>
      <c r="D37" s="141" t="s">
        <v>61</v>
      </c>
      <c r="E37" s="142" t="s">
        <v>62</v>
      </c>
      <c r="F37" s="141" t="s">
        <v>61</v>
      </c>
      <c r="G37" s="143" t="s">
        <v>62</v>
      </c>
      <c r="H37" s="130"/>
      <c r="J37" s="99"/>
      <c r="K37" s="99"/>
      <c r="L37" s="100"/>
      <c r="M37" s="100"/>
      <c r="N37" s="101"/>
    </row>
    <row r="38" spans="1:14" s="2" customFormat="1" ht="26.25" customHeight="1" x14ac:dyDescent="0.25">
      <c r="A38" s="139" t="s">
        <v>63</v>
      </c>
      <c r="B38" s="140">
        <v>1</v>
      </c>
      <c r="C38" s="144">
        <v>1</v>
      </c>
      <c r="D38" s="145"/>
      <c r="E38" s="116" t="str">
        <f>IF(ISBLANK(D38),"-",$D$48/$D$45*D38)</f>
        <v>-</v>
      </c>
      <c r="F38" s="145"/>
      <c r="G38" s="146" t="str">
        <f>IF(ISBLANK(F38),"-",$D$48/$F$45*F38)</f>
        <v>-</v>
      </c>
      <c r="H38" s="130"/>
      <c r="J38" s="99"/>
      <c r="K38" s="99"/>
      <c r="L38" s="100"/>
      <c r="M38" s="100"/>
      <c r="N38" s="101"/>
    </row>
    <row r="39" spans="1:14" s="2" customFormat="1" ht="26.25" customHeight="1" x14ac:dyDescent="0.25">
      <c r="A39" s="139" t="s">
        <v>64</v>
      </c>
      <c r="B39" s="140">
        <v>1</v>
      </c>
      <c r="C39" s="147">
        <v>2</v>
      </c>
      <c r="D39" s="148"/>
      <c r="E39" s="149" t="str">
        <f>IF(ISBLANK(D39),"-",$D$48/$D$45*D39)</f>
        <v>-</v>
      </c>
      <c r="F39" s="148"/>
      <c r="G39" s="150" t="str">
        <f>IF(ISBLANK(F39),"-",$D$48/$F$45*F39)</f>
        <v>-</v>
      </c>
      <c r="H39" s="130"/>
      <c r="J39" s="99"/>
      <c r="K39" s="99"/>
      <c r="L39" s="100"/>
      <c r="M39" s="100"/>
      <c r="N39" s="101"/>
    </row>
    <row r="40" spans="1:14" ht="26.25" customHeight="1" x14ac:dyDescent="0.3">
      <c r="A40" s="139" t="s">
        <v>65</v>
      </c>
      <c r="B40" s="140">
        <v>1</v>
      </c>
      <c r="C40" s="147">
        <v>3</v>
      </c>
      <c r="D40" s="148"/>
      <c r="E40" s="149" t="str">
        <f>IF(ISBLANK(D40),"-",$D$48/$D$45*D40)</f>
        <v>-</v>
      </c>
      <c r="F40" s="148"/>
      <c r="G40" s="150" t="str">
        <f>IF(ISBLANK(F40),"-",$D$48/$F$45*F40)</f>
        <v>-</v>
      </c>
      <c r="L40" s="100"/>
      <c r="M40" s="100"/>
      <c r="N40" s="103"/>
    </row>
    <row r="41" spans="1:14" ht="26.25" customHeight="1" x14ac:dyDescent="0.3">
      <c r="A41" s="139" t="s">
        <v>66</v>
      </c>
      <c r="B41" s="140">
        <v>1</v>
      </c>
      <c r="C41" s="151">
        <v>4</v>
      </c>
      <c r="D41" s="152"/>
      <c r="E41" s="153" t="str">
        <f>IF(ISBLANK(D41),"-",$D$48/$D$45*D41)</f>
        <v>-</v>
      </c>
      <c r="F41" s="152"/>
      <c r="G41" s="154" t="str">
        <f>IF(ISBLANK(F41),"-",$D$48/$F$45*F41)</f>
        <v>-</v>
      </c>
      <c r="L41" s="100"/>
      <c r="M41" s="100"/>
      <c r="N41" s="103"/>
    </row>
    <row r="42" spans="1:14" ht="27" customHeight="1" x14ac:dyDescent="0.3">
      <c r="A42" s="139" t="s">
        <v>67</v>
      </c>
      <c r="B42" s="140">
        <v>1</v>
      </c>
      <c r="C42" s="155" t="s">
        <v>68</v>
      </c>
      <c r="D42" s="156" t="e">
        <f>AVERAGE(D38:D41)</f>
        <v>#DIV/0!</v>
      </c>
      <c r="E42" s="157" t="e">
        <f>AVERAGE(E38:E41)</f>
        <v>#DIV/0!</v>
      </c>
      <c r="F42" s="158" t="e">
        <f>AVERAGE(F38:F41)</f>
        <v>#DIV/0!</v>
      </c>
      <c r="G42" s="159" t="e">
        <f>AVERAGE(G38:G41)</f>
        <v>#DIV/0!</v>
      </c>
      <c r="H42" s="160"/>
    </row>
    <row r="43" spans="1:14" ht="26.25" customHeight="1" x14ac:dyDescent="0.3">
      <c r="A43" s="139" t="s">
        <v>69</v>
      </c>
      <c r="B43" s="140">
        <v>1</v>
      </c>
      <c r="C43" s="274" t="s">
        <v>70</v>
      </c>
      <c r="D43" s="161"/>
      <c r="E43" s="162"/>
      <c r="F43" s="163"/>
      <c r="H43" s="160"/>
    </row>
    <row r="44" spans="1:14" ht="26.25" customHeight="1" x14ac:dyDescent="0.3">
      <c r="A44" s="139" t="s">
        <v>71</v>
      </c>
      <c r="B44" s="140">
        <v>1</v>
      </c>
      <c r="C44" s="275" t="s">
        <v>72</v>
      </c>
      <c r="D44" s="165">
        <f>D43*$B$34</f>
        <v>0</v>
      </c>
      <c r="E44" s="166"/>
      <c r="F44" s="167">
        <f>F43*$B$34</f>
        <v>0</v>
      </c>
      <c r="H44" s="160"/>
    </row>
    <row r="45" spans="1:14" ht="19.5" customHeight="1" x14ac:dyDescent="0.3">
      <c r="A45" s="139" t="s">
        <v>73</v>
      </c>
      <c r="B45" s="256">
        <f>(B44/B43)*(B42/B41)*(B40/B39)*(B38/B37)*B36</f>
        <v>1</v>
      </c>
      <c r="C45" s="275" t="s">
        <v>74</v>
      </c>
      <c r="D45" s="168">
        <f>D44*$B$30/100</f>
        <v>0</v>
      </c>
      <c r="E45" s="169"/>
      <c r="F45" s="170">
        <f>F44*$B$30/100</f>
        <v>0</v>
      </c>
      <c r="H45" s="160"/>
    </row>
    <row r="46" spans="1:14" ht="19.5" customHeight="1" x14ac:dyDescent="0.3">
      <c r="A46" s="686" t="s">
        <v>75</v>
      </c>
      <c r="B46" s="690"/>
      <c r="C46" s="275" t="s">
        <v>76</v>
      </c>
      <c r="D46" s="165">
        <f>D45/$B$45</f>
        <v>0</v>
      </c>
      <c r="E46" s="169"/>
      <c r="F46" s="171">
        <f>F45/$B$45</f>
        <v>0</v>
      </c>
      <c r="H46" s="160"/>
    </row>
    <row r="47" spans="1:14" ht="27" customHeight="1" x14ac:dyDescent="0.3">
      <c r="A47" s="688"/>
      <c r="B47" s="691"/>
      <c r="C47" s="276" t="s">
        <v>77</v>
      </c>
      <c r="D47" s="172"/>
      <c r="F47" s="173"/>
      <c r="H47" s="160"/>
    </row>
    <row r="48" spans="1:14" ht="18.75" x14ac:dyDescent="0.3">
      <c r="C48" s="164" t="s">
        <v>78</v>
      </c>
      <c r="D48" s="168">
        <f>D47*$B$45</f>
        <v>0</v>
      </c>
      <c r="F48" s="173"/>
      <c r="H48" s="160"/>
    </row>
    <row r="49" spans="1:12" ht="19.5" customHeight="1" x14ac:dyDescent="0.3">
      <c r="C49" s="174" t="s">
        <v>79</v>
      </c>
      <c r="D49" s="175">
        <f>D48/B34</f>
        <v>0</v>
      </c>
      <c r="F49" s="176"/>
      <c r="H49" s="160"/>
    </row>
    <row r="50" spans="1:12" ht="18.75" x14ac:dyDescent="0.3">
      <c r="C50" s="177" t="s">
        <v>80</v>
      </c>
      <c r="D50" s="178" t="e">
        <f>AVERAGE(E38:E41,G38:G41)</f>
        <v>#DIV/0!</v>
      </c>
      <c r="F50" s="176"/>
      <c r="H50" s="160"/>
    </row>
    <row r="51" spans="1:12" ht="18.75" x14ac:dyDescent="0.3">
      <c r="C51" s="179" t="s">
        <v>81</v>
      </c>
      <c r="D51" s="180" t="e">
        <f>STDEV(E38:E41,G38:G41)/D50</f>
        <v>#DIV/0!</v>
      </c>
      <c r="F51" s="176"/>
    </row>
    <row r="52" spans="1:12" ht="19.5" customHeight="1" x14ac:dyDescent="0.3">
      <c r="C52" s="181" t="s">
        <v>20</v>
      </c>
      <c r="D52" s="182">
        <f>COUNT(E38:E41,G38:G41)</f>
        <v>0</v>
      </c>
      <c r="F52" s="176"/>
    </row>
    <row r="54" spans="1:12" ht="18.75" x14ac:dyDescent="0.3">
      <c r="A54" s="183" t="s">
        <v>1</v>
      </c>
      <c r="B54" s="184" t="s">
        <v>82</v>
      </c>
    </row>
    <row r="55" spans="1:12" ht="18.75" x14ac:dyDescent="0.3">
      <c r="A55" s="117" t="s">
        <v>83</v>
      </c>
      <c r="B55" s="185" t="str">
        <f>B21</f>
        <v>Each tablet contains: levosulpiride 25 mg</v>
      </c>
    </row>
    <row r="56" spans="1:12" ht="26.25" customHeight="1" x14ac:dyDescent="0.3">
      <c r="A56" s="186" t="s">
        <v>84</v>
      </c>
      <c r="B56" s="187"/>
      <c r="C56" s="117" t="str">
        <f>B20</f>
        <v>Levosulpiride</v>
      </c>
      <c r="H56" s="188"/>
    </row>
    <row r="57" spans="1:12" ht="18.75" x14ac:dyDescent="0.3">
      <c r="A57" s="185" t="s">
        <v>85</v>
      </c>
      <c r="B57" s="189">
        <f>Uniformity!C46</f>
        <v>99.980499999999992</v>
      </c>
      <c r="H57" s="188"/>
    </row>
    <row r="58" spans="1:12" ht="19.5" customHeight="1" x14ac:dyDescent="0.3">
      <c r="H58" s="188"/>
    </row>
    <row r="59" spans="1:12" s="2" customFormat="1" ht="27" customHeight="1" x14ac:dyDescent="0.25">
      <c r="A59" s="137" t="s">
        <v>86</v>
      </c>
      <c r="B59" s="138">
        <v>1</v>
      </c>
      <c r="C59" s="117"/>
      <c r="D59" s="190" t="s">
        <v>87</v>
      </c>
      <c r="E59" s="191" t="s">
        <v>60</v>
      </c>
      <c r="F59" s="191" t="s">
        <v>61</v>
      </c>
      <c r="G59" s="191" t="s">
        <v>88</v>
      </c>
      <c r="H59" s="192" t="s">
        <v>89</v>
      </c>
      <c r="L59" s="99"/>
    </row>
    <row r="60" spans="1:12" s="2" customFormat="1" ht="26.25" customHeight="1" x14ac:dyDescent="0.25">
      <c r="A60" s="139" t="s">
        <v>90</v>
      </c>
      <c r="B60" s="140">
        <v>1</v>
      </c>
      <c r="C60" s="695" t="s">
        <v>91</v>
      </c>
      <c r="D60" s="701"/>
      <c r="E60" s="193">
        <v>1</v>
      </c>
      <c r="F60" s="194"/>
      <c r="G60" s="195" t="str">
        <f>IF(ISBLANK(F60),"-",(F60/$D$50*$D$47*$B$68)*($B$57/$D$60))</f>
        <v>-</v>
      </c>
      <c r="H60" s="107" t="str">
        <f t="shared" ref="H60:H71" si="0">IF(ISBLANK(F60),"-",G60/$B$56)</f>
        <v>-</v>
      </c>
      <c r="L60" s="99"/>
    </row>
    <row r="61" spans="1:12" s="2" customFormat="1" ht="26.25" customHeight="1" x14ac:dyDescent="0.25">
      <c r="A61" s="139" t="s">
        <v>92</v>
      </c>
      <c r="B61" s="140">
        <v>1</v>
      </c>
      <c r="C61" s="698"/>
      <c r="D61" s="702"/>
      <c r="E61" s="196">
        <v>2</v>
      </c>
      <c r="F61" s="197"/>
      <c r="G61" s="198" t="str">
        <f>IF(ISBLANK(F61),"-",(F61/$D$50*$D$47*$B$68)*($B$57/$D$60))</f>
        <v>-</v>
      </c>
      <c r="H61" s="108" t="str">
        <f t="shared" si="0"/>
        <v>-</v>
      </c>
      <c r="L61" s="99"/>
    </row>
    <row r="62" spans="1:12" s="2" customFormat="1" ht="26.25" customHeight="1" x14ac:dyDescent="0.25">
      <c r="A62" s="139" t="s">
        <v>93</v>
      </c>
      <c r="B62" s="140">
        <v>1</v>
      </c>
      <c r="C62" s="698"/>
      <c r="D62" s="702"/>
      <c r="E62" s="196">
        <v>3</v>
      </c>
      <c r="F62" s="197"/>
      <c r="G62" s="198" t="str">
        <f>IF(ISBLANK(F62),"-",(F62/$D$50*$D$47*$B$68)*($B$57/$D$60))</f>
        <v>-</v>
      </c>
      <c r="H62" s="108" t="str">
        <f t="shared" si="0"/>
        <v>-</v>
      </c>
      <c r="L62" s="99"/>
    </row>
    <row r="63" spans="1:12" ht="27" customHeight="1" x14ac:dyDescent="0.3">
      <c r="A63" s="139" t="s">
        <v>94</v>
      </c>
      <c r="B63" s="140">
        <v>1</v>
      </c>
      <c r="C63" s="699"/>
      <c r="D63" s="703"/>
      <c r="E63" s="199">
        <v>4</v>
      </c>
      <c r="F63" s="200"/>
      <c r="G63" s="198" t="str">
        <f>IF(ISBLANK(F63),"-",(F63/$D$50*$D$47*$B$68)*($B$57/$D$60))</f>
        <v>-</v>
      </c>
      <c r="H63" s="108" t="str">
        <f t="shared" si="0"/>
        <v>-</v>
      </c>
    </row>
    <row r="64" spans="1:12" ht="26.25" customHeight="1" x14ac:dyDescent="0.3">
      <c r="A64" s="139" t="s">
        <v>95</v>
      </c>
      <c r="B64" s="140">
        <v>1</v>
      </c>
      <c r="C64" s="695" t="s">
        <v>96</v>
      </c>
      <c r="D64" s="701"/>
      <c r="E64" s="193">
        <v>1</v>
      </c>
      <c r="F64" s="194"/>
      <c r="G64" s="201" t="str">
        <f>IF(ISBLANK(F64),"-",(F64/$D$50*$D$47*$B$68)*($B$57/$D$64))</f>
        <v>-</v>
      </c>
      <c r="H64" s="110" t="str">
        <f t="shared" si="0"/>
        <v>-</v>
      </c>
    </row>
    <row r="65" spans="1:8" ht="26.25" customHeight="1" x14ac:dyDescent="0.3">
      <c r="A65" s="139" t="s">
        <v>97</v>
      </c>
      <c r="B65" s="140">
        <v>1</v>
      </c>
      <c r="C65" s="698"/>
      <c r="D65" s="702"/>
      <c r="E65" s="196">
        <v>2</v>
      </c>
      <c r="F65" s="197"/>
      <c r="G65" s="202" t="str">
        <f>IF(ISBLANK(F65),"-",(F65/$D$50*$D$47*$B$68)*($B$57/$D$64))</f>
        <v>-</v>
      </c>
      <c r="H65" s="111" t="str">
        <f t="shared" si="0"/>
        <v>-</v>
      </c>
    </row>
    <row r="66" spans="1:8" ht="26.25" customHeight="1" x14ac:dyDescent="0.3">
      <c r="A66" s="139" t="s">
        <v>98</v>
      </c>
      <c r="B66" s="140">
        <v>1</v>
      </c>
      <c r="C66" s="698"/>
      <c r="D66" s="702"/>
      <c r="E66" s="196">
        <v>3</v>
      </c>
      <c r="F66" s="197"/>
      <c r="G66" s="202" t="str">
        <f>IF(ISBLANK(F66),"-",(F66/$D$50*$D$47*$B$68)*($B$57/$D$64))</f>
        <v>-</v>
      </c>
      <c r="H66" s="111" t="str">
        <f t="shared" si="0"/>
        <v>-</v>
      </c>
    </row>
    <row r="67" spans="1:8" ht="27" customHeight="1" x14ac:dyDescent="0.3">
      <c r="A67" s="139" t="s">
        <v>99</v>
      </c>
      <c r="B67" s="140">
        <v>1</v>
      </c>
      <c r="C67" s="699"/>
      <c r="D67" s="703"/>
      <c r="E67" s="199">
        <v>4</v>
      </c>
      <c r="F67" s="200"/>
      <c r="G67" s="203" t="str">
        <f>IF(ISBLANK(F67),"-",(F67/$D$50*$D$47*$B$68)*($B$57/$D$64))</f>
        <v>-</v>
      </c>
      <c r="H67" s="112" t="str">
        <f t="shared" si="0"/>
        <v>-</v>
      </c>
    </row>
    <row r="68" spans="1:8" ht="21.75" customHeight="1" x14ac:dyDescent="0.3">
      <c r="A68" s="139" t="s">
        <v>100</v>
      </c>
      <c r="B68" s="204">
        <f>(B67/B66)*(B65/B64)*(B63/B62)*(B61/B60)*B59</f>
        <v>1</v>
      </c>
      <c r="C68" s="695" t="s">
        <v>101</v>
      </c>
      <c r="D68" s="701"/>
      <c r="E68" s="193">
        <v>1</v>
      </c>
      <c r="F68" s="194"/>
      <c r="G68" s="201" t="str">
        <f>IF(ISBLANK(F68),"-",(F68/$D$50*$D$47*$B$68)*($B$57/$D$68))</f>
        <v>-</v>
      </c>
      <c r="H68" s="108" t="str">
        <f t="shared" si="0"/>
        <v>-</v>
      </c>
    </row>
    <row r="69" spans="1:8" ht="21.75" customHeight="1" x14ac:dyDescent="0.3">
      <c r="A69" s="205" t="s">
        <v>102</v>
      </c>
      <c r="B69" s="206" t="e">
        <f>D47*B68/B56*B57</f>
        <v>#DIV/0!</v>
      </c>
      <c r="C69" s="698"/>
      <c r="D69" s="702"/>
      <c r="E69" s="196">
        <v>2</v>
      </c>
      <c r="F69" s="197"/>
      <c r="G69" s="202" t="str">
        <f>IF(ISBLANK(F69),"-",(F69/$D$50*$D$47*$B$68)*($B$57/$D$68))</f>
        <v>-</v>
      </c>
      <c r="H69" s="108" t="str">
        <f t="shared" si="0"/>
        <v>-</v>
      </c>
    </row>
    <row r="70" spans="1:8" ht="22.5" customHeight="1" x14ac:dyDescent="0.3">
      <c r="A70" s="686" t="s">
        <v>75</v>
      </c>
      <c r="B70" s="690"/>
      <c r="C70" s="698"/>
      <c r="D70" s="702"/>
      <c r="E70" s="196">
        <v>3</v>
      </c>
      <c r="F70" s="197"/>
      <c r="G70" s="202" t="str">
        <f>IF(ISBLANK(F70),"-",(F70/$D$50*$D$47*$B$68)*($B$57/$D$68))</f>
        <v>-</v>
      </c>
      <c r="H70" s="108" t="str">
        <f t="shared" si="0"/>
        <v>-</v>
      </c>
    </row>
    <row r="71" spans="1:8" ht="21.75" customHeight="1" x14ac:dyDescent="0.3">
      <c r="A71" s="688"/>
      <c r="B71" s="691"/>
      <c r="C71" s="700"/>
      <c r="D71" s="703"/>
      <c r="E71" s="199">
        <v>4</v>
      </c>
      <c r="F71" s="200"/>
      <c r="G71" s="203" t="str">
        <f>IF(ISBLANK(F71),"-",(F71/$D$50*$D$47*$B$68)*($B$57/$D$68))</f>
        <v>-</v>
      </c>
      <c r="H71" s="109" t="str">
        <f t="shared" si="0"/>
        <v>-</v>
      </c>
    </row>
    <row r="72" spans="1:8" ht="26.25" customHeight="1" x14ac:dyDescent="0.3">
      <c r="A72" s="207"/>
      <c r="B72" s="207"/>
      <c r="C72" s="207"/>
      <c r="D72" s="207"/>
      <c r="E72" s="207"/>
      <c r="F72" s="147"/>
      <c r="G72" s="208" t="s">
        <v>68</v>
      </c>
      <c r="H72" s="362" t="e">
        <f>AVERAGE(H60:H71)</f>
        <v>#DIV/0!</v>
      </c>
    </row>
    <row r="73" spans="1:8" ht="26.25" customHeight="1" x14ac:dyDescent="0.3">
      <c r="C73" s="207"/>
      <c r="D73" s="207"/>
      <c r="E73" s="207"/>
      <c r="F73" s="147"/>
      <c r="G73" s="179" t="s">
        <v>81</v>
      </c>
      <c r="H73" s="363" t="e">
        <f>STDEV(H60:H71)/H72</f>
        <v>#DIV/0!</v>
      </c>
    </row>
    <row r="74" spans="1:8" ht="27" customHeight="1" x14ac:dyDescent="0.3">
      <c r="A74" s="207"/>
      <c r="B74" s="207"/>
      <c r="C74" s="147"/>
      <c r="D74" s="147"/>
      <c r="E74" s="209"/>
      <c r="F74" s="147"/>
      <c r="G74" s="181" t="s">
        <v>20</v>
      </c>
      <c r="H74" s="364">
        <f>COUNT(H60:H71)</f>
        <v>0</v>
      </c>
    </row>
    <row r="75" spans="1:8" ht="18.75" x14ac:dyDescent="0.3">
      <c r="A75" s="207"/>
      <c r="B75" s="207"/>
      <c r="C75" s="147"/>
      <c r="D75" s="147"/>
      <c r="E75" s="209"/>
      <c r="F75" s="147"/>
      <c r="G75" s="155"/>
      <c r="H75" s="210"/>
    </row>
    <row r="76" spans="1:8" ht="26.25" customHeight="1" x14ac:dyDescent="0.3">
      <c r="A76" s="126" t="s">
        <v>103</v>
      </c>
      <c r="B76" s="211" t="s">
        <v>104</v>
      </c>
      <c r="C76" s="698" t="str">
        <f>B20</f>
        <v>Levosulpiride</v>
      </c>
      <c r="D76" s="698"/>
      <c r="E76" s="212" t="s">
        <v>105</v>
      </c>
      <c r="F76" s="212"/>
      <c r="G76" s="353" t="e">
        <f>H72</f>
        <v>#DIV/0!</v>
      </c>
      <c r="H76" s="210"/>
    </row>
    <row r="77" spans="1:8" ht="18.75" x14ac:dyDescent="0.3">
      <c r="A77" s="125" t="s">
        <v>106</v>
      </c>
      <c r="B77" s="125" t="s">
        <v>107</v>
      </c>
    </row>
    <row r="78" spans="1:8" ht="18.75" x14ac:dyDescent="0.3">
      <c r="A78" s="125"/>
      <c r="B78" s="125"/>
    </row>
    <row r="79" spans="1:8" ht="26.25" customHeight="1" x14ac:dyDescent="0.3">
      <c r="A79" s="126" t="s">
        <v>4</v>
      </c>
      <c r="B79" s="708">
        <f>B26</f>
        <v>0</v>
      </c>
      <c r="C79" s="708"/>
    </row>
    <row r="80" spans="1:8" ht="26.25" customHeight="1" x14ac:dyDescent="0.3">
      <c r="A80" s="127" t="s">
        <v>46</v>
      </c>
      <c r="B80" s="709">
        <f>B27</f>
        <v>0</v>
      </c>
      <c r="C80" s="709"/>
    </row>
    <row r="81" spans="1:12" ht="27" customHeight="1" x14ac:dyDescent="0.3">
      <c r="A81" s="127" t="s">
        <v>6</v>
      </c>
      <c r="B81" s="128">
        <f>B28</f>
        <v>0</v>
      </c>
    </row>
    <row r="82" spans="1:12" s="2" customFormat="1" ht="27" customHeight="1" x14ac:dyDescent="0.25">
      <c r="A82" s="127" t="s">
        <v>47</v>
      </c>
      <c r="B82" s="128">
        <f>B29</f>
        <v>0</v>
      </c>
      <c r="C82" s="681" t="s">
        <v>48</v>
      </c>
      <c r="D82" s="682"/>
      <c r="E82" s="682"/>
      <c r="F82" s="682"/>
      <c r="G82" s="683"/>
      <c r="H82" s="130"/>
      <c r="I82" s="99"/>
      <c r="J82" s="99"/>
      <c r="K82" s="99"/>
      <c r="L82" s="99"/>
    </row>
    <row r="83" spans="1:12" s="2" customFormat="1" ht="19.5" customHeight="1" x14ac:dyDescent="0.25">
      <c r="A83" s="127" t="s">
        <v>49</v>
      </c>
      <c r="B83" s="131">
        <f>B81-B82</f>
        <v>0</v>
      </c>
      <c r="C83" s="132"/>
      <c r="D83" s="132"/>
      <c r="E83" s="132"/>
      <c r="F83" s="132"/>
      <c r="G83" s="133"/>
      <c r="H83" s="130"/>
      <c r="I83" s="99"/>
      <c r="J83" s="99"/>
      <c r="K83" s="99"/>
      <c r="L83" s="99"/>
    </row>
    <row r="84" spans="1:12" s="2" customFormat="1" ht="27" customHeight="1" x14ac:dyDescent="0.25">
      <c r="A84" s="127" t="s">
        <v>50</v>
      </c>
      <c r="B84" s="134">
        <v>1</v>
      </c>
      <c r="C84" s="692" t="s">
        <v>51</v>
      </c>
      <c r="D84" s="693"/>
      <c r="E84" s="693"/>
      <c r="F84" s="693"/>
      <c r="G84" s="693"/>
      <c r="H84" s="694"/>
      <c r="I84" s="99"/>
      <c r="J84" s="99"/>
      <c r="K84" s="99"/>
      <c r="L84" s="99"/>
    </row>
    <row r="85" spans="1:12" s="2" customFormat="1" ht="27" customHeight="1" x14ac:dyDescent="0.25">
      <c r="A85" s="127" t="s">
        <v>52</v>
      </c>
      <c r="B85" s="134">
        <v>1</v>
      </c>
      <c r="C85" s="692" t="s">
        <v>53</v>
      </c>
      <c r="D85" s="693"/>
      <c r="E85" s="693"/>
      <c r="F85" s="693"/>
      <c r="G85" s="693"/>
      <c r="H85" s="694"/>
      <c r="I85" s="99"/>
      <c r="J85" s="99"/>
      <c r="K85" s="99"/>
      <c r="L85" s="99"/>
    </row>
    <row r="86" spans="1:12" s="2" customFormat="1" ht="18.75" x14ac:dyDescent="0.25">
      <c r="A86" s="127"/>
      <c r="B86" s="135"/>
      <c r="C86" s="102"/>
      <c r="D86" s="102"/>
      <c r="E86" s="102"/>
      <c r="F86" s="102"/>
      <c r="G86" s="102"/>
      <c r="H86" s="102"/>
      <c r="I86" s="99"/>
      <c r="J86" s="99"/>
      <c r="K86" s="99"/>
      <c r="L86" s="99"/>
    </row>
    <row r="87" spans="1:12" ht="18.75" x14ac:dyDescent="0.3">
      <c r="A87" s="127" t="s">
        <v>54</v>
      </c>
      <c r="B87" s="136">
        <f>B84/B85</f>
        <v>1</v>
      </c>
      <c r="C87" s="117" t="s">
        <v>55</v>
      </c>
      <c r="H87" s="130"/>
    </row>
    <row r="88" spans="1:12" ht="19.5" customHeight="1" x14ac:dyDescent="0.3">
      <c r="A88" s="127"/>
      <c r="B88" s="136"/>
      <c r="H88" s="130"/>
    </row>
    <row r="89" spans="1:12" ht="27" customHeight="1" x14ac:dyDescent="0.3">
      <c r="A89" s="137" t="s">
        <v>56</v>
      </c>
      <c r="B89" s="138">
        <v>1</v>
      </c>
      <c r="D89" s="213" t="s">
        <v>57</v>
      </c>
      <c r="E89" s="214"/>
      <c r="F89" s="696" t="s">
        <v>58</v>
      </c>
      <c r="G89" s="697"/>
    </row>
    <row r="90" spans="1:12" ht="26.25" customHeight="1" x14ac:dyDescent="0.3">
      <c r="A90" s="139" t="s">
        <v>59</v>
      </c>
      <c r="B90" s="140">
        <v>1</v>
      </c>
      <c r="C90" s="114" t="s">
        <v>60</v>
      </c>
      <c r="D90" s="215" t="s">
        <v>61</v>
      </c>
      <c r="E90" s="142" t="s">
        <v>62</v>
      </c>
      <c r="F90" s="215" t="s">
        <v>61</v>
      </c>
      <c r="G90" s="143" t="s">
        <v>62</v>
      </c>
    </row>
    <row r="91" spans="1:12" ht="26.25" customHeight="1" x14ac:dyDescent="0.3">
      <c r="A91" s="139" t="s">
        <v>63</v>
      </c>
      <c r="B91" s="140">
        <v>1</v>
      </c>
      <c r="C91" s="144">
        <v>1</v>
      </c>
      <c r="D91" s="216"/>
      <c r="E91" s="217" t="str">
        <f>IF(ISBLANK(D91),"-",$D$101/$D$98*D91)</f>
        <v>-</v>
      </c>
      <c r="F91" s="218"/>
      <c r="G91" s="219" t="str">
        <f>IF(ISBLANK(F91),"-",$D$101/$F$98*F91)</f>
        <v>-</v>
      </c>
    </row>
    <row r="92" spans="1:12" ht="26.25" customHeight="1" x14ac:dyDescent="0.3">
      <c r="A92" s="139" t="s">
        <v>64</v>
      </c>
      <c r="B92" s="140">
        <v>1</v>
      </c>
      <c r="C92" s="147">
        <v>2</v>
      </c>
      <c r="D92" s="197"/>
      <c r="E92" s="220" t="str">
        <f>IF(ISBLANK(D92),"-",$D$101/$D$98*D92)</f>
        <v>-</v>
      </c>
      <c r="F92" s="221"/>
      <c r="G92" s="222" t="str">
        <f>IF(ISBLANK(F92),"-",$D$101/$F$98*F92)</f>
        <v>-</v>
      </c>
    </row>
    <row r="93" spans="1:12" ht="26.25" customHeight="1" x14ac:dyDescent="0.3">
      <c r="A93" s="139" t="s">
        <v>65</v>
      </c>
      <c r="B93" s="140">
        <v>1</v>
      </c>
      <c r="C93" s="147">
        <v>3</v>
      </c>
      <c r="D93" s="197"/>
      <c r="E93" s="220" t="str">
        <f>IF(ISBLANK(D93),"-",$D$101/$D$98*D93)</f>
        <v>-</v>
      </c>
      <c r="F93" s="221"/>
      <c r="G93" s="222" t="str">
        <f>IF(ISBLANK(F93),"-",$D$101/$F$98*F93)</f>
        <v>-</v>
      </c>
    </row>
    <row r="94" spans="1:12" ht="26.25" customHeight="1" x14ac:dyDescent="0.3">
      <c r="A94" s="139" t="s">
        <v>66</v>
      </c>
      <c r="B94" s="140">
        <v>1</v>
      </c>
      <c r="C94" s="151">
        <v>4</v>
      </c>
      <c r="D94" s="223"/>
      <c r="E94" s="224" t="str">
        <f>IF(ISBLANK(D94),"-",$D$101/$D$98*D94)</f>
        <v>-</v>
      </c>
      <c r="F94" s="225"/>
      <c r="G94" s="226" t="str">
        <f>IF(ISBLANK(F94),"-",$D$101/$F$98*F94)</f>
        <v>-</v>
      </c>
    </row>
    <row r="95" spans="1:12" ht="27" customHeight="1" x14ac:dyDescent="0.3">
      <c r="A95" s="139" t="s">
        <v>67</v>
      </c>
      <c r="B95" s="140">
        <v>1</v>
      </c>
      <c r="C95" s="155" t="s">
        <v>68</v>
      </c>
      <c r="D95" s="156" t="e">
        <f>AVERAGE(D91:D94)</f>
        <v>#DIV/0!</v>
      </c>
      <c r="E95" s="157" t="e">
        <f>AVERAGE(E91:E94)</f>
        <v>#DIV/0!</v>
      </c>
      <c r="F95" s="227" t="e">
        <f>AVERAGE(F91:F94)</f>
        <v>#DIV/0!</v>
      </c>
      <c r="G95" s="228" t="e">
        <f>AVERAGE(G91:G94)</f>
        <v>#DIV/0!</v>
      </c>
    </row>
    <row r="96" spans="1:12" ht="26.25" customHeight="1" x14ac:dyDescent="0.3">
      <c r="A96" s="139" t="s">
        <v>69</v>
      </c>
      <c r="B96" s="140">
        <v>1</v>
      </c>
      <c r="C96" s="274" t="s">
        <v>70</v>
      </c>
      <c r="D96" s="161"/>
      <c r="E96" s="162"/>
      <c r="F96" s="163"/>
    </row>
    <row r="97" spans="1:10" ht="26.25" customHeight="1" x14ac:dyDescent="0.3">
      <c r="A97" s="139" t="s">
        <v>71</v>
      </c>
      <c r="B97" s="140">
        <v>1</v>
      </c>
      <c r="C97" s="275" t="s">
        <v>72</v>
      </c>
      <c r="D97" s="165">
        <f>D96*$B$87</f>
        <v>0</v>
      </c>
      <c r="E97" s="166"/>
      <c r="F97" s="167">
        <f>F96*$B$87</f>
        <v>0</v>
      </c>
    </row>
    <row r="98" spans="1:10" ht="19.5" customHeight="1" x14ac:dyDescent="0.3">
      <c r="A98" s="205" t="s">
        <v>73</v>
      </c>
      <c r="B98" s="344">
        <f>(B97/B96)*(B95/B94)*(B93/B92)*(B91/B90)*B89</f>
        <v>1</v>
      </c>
      <c r="C98" s="275" t="s">
        <v>74</v>
      </c>
      <c r="D98" s="168">
        <f>D97*$B$83/100</f>
        <v>0</v>
      </c>
      <c r="E98" s="169"/>
      <c r="F98" s="170">
        <f>F97*$B$83/100</f>
        <v>0</v>
      </c>
    </row>
    <row r="99" spans="1:10" ht="19.5" customHeight="1" x14ac:dyDescent="0.3">
      <c r="A99" s="686" t="s">
        <v>75</v>
      </c>
      <c r="B99" s="690"/>
      <c r="C99" s="275" t="s">
        <v>76</v>
      </c>
      <c r="D99" s="229">
        <f>D98/$B$98</f>
        <v>0</v>
      </c>
      <c r="E99" s="230"/>
      <c r="F99" s="231">
        <f>F98/$B$98</f>
        <v>0</v>
      </c>
      <c r="G99" s="232"/>
      <c r="H99" s="160"/>
    </row>
    <row r="100" spans="1:10" ht="19.5" customHeight="1" x14ac:dyDescent="0.3">
      <c r="A100" s="688"/>
      <c r="B100" s="691"/>
      <c r="C100" s="164" t="s">
        <v>77</v>
      </c>
      <c r="D100" s="233">
        <f>$B$56/$B$116</f>
        <v>0</v>
      </c>
      <c r="F100" s="173"/>
      <c r="G100" s="234"/>
      <c r="H100" s="160"/>
    </row>
    <row r="101" spans="1:10" ht="18.75" x14ac:dyDescent="0.3">
      <c r="C101" s="164" t="s">
        <v>78</v>
      </c>
      <c r="D101" s="165">
        <f>D100*$B$98</f>
        <v>0</v>
      </c>
      <c r="F101" s="173"/>
      <c r="G101" s="232"/>
      <c r="H101" s="160"/>
    </row>
    <row r="102" spans="1:10" ht="19.5" customHeight="1" x14ac:dyDescent="0.3">
      <c r="C102" s="174" t="s">
        <v>79</v>
      </c>
      <c r="D102" s="235">
        <f>D101/B34</f>
        <v>0</v>
      </c>
      <c r="F102" s="176"/>
      <c r="G102" s="232"/>
      <c r="H102" s="160"/>
      <c r="J102" s="105"/>
    </row>
    <row r="103" spans="1:10" ht="18.75" x14ac:dyDescent="0.3">
      <c r="C103" s="177" t="s">
        <v>108</v>
      </c>
      <c r="D103" s="178" t="e">
        <f>AVERAGE(E91:E94,G91:G94)</f>
        <v>#DIV/0!</v>
      </c>
      <c r="F103" s="176"/>
      <c r="G103" s="236"/>
      <c r="H103" s="160"/>
      <c r="J103" s="106"/>
    </row>
    <row r="104" spans="1:10" ht="18.75" x14ac:dyDescent="0.3">
      <c r="C104" s="179" t="s">
        <v>81</v>
      </c>
      <c r="D104" s="237" t="e">
        <f>STDEV(E91:E94,G91:G94)/D103</f>
        <v>#DIV/0!</v>
      </c>
      <c r="F104" s="176"/>
      <c r="G104" s="232"/>
      <c r="H104" s="160"/>
      <c r="J104" s="106"/>
    </row>
    <row r="105" spans="1:10" ht="19.5" customHeight="1" x14ac:dyDescent="0.3">
      <c r="C105" s="181" t="s">
        <v>20</v>
      </c>
      <c r="D105" s="238">
        <f>COUNT(E91:E94,G91:G94)</f>
        <v>0</v>
      </c>
      <c r="F105" s="176"/>
      <c r="G105" s="232"/>
      <c r="H105" s="160"/>
      <c r="J105" s="106"/>
    </row>
    <row r="106" spans="1:10" ht="19.5" customHeight="1" x14ac:dyDescent="0.3">
      <c r="A106" s="183"/>
      <c r="B106" s="183"/>
      <c r="C106" s="183"/>
      <c r="D106" s="183"/>
      <c r="E106" s="183"/>
    </row>
    <row r="107" spans="1:10" ht="26.25" customHeight="1" x14ac:dyDescent="0.3">
      <c r="A107" s="137" t="s">
        <v>109</v>
      </c>
      <c r="B107" s="138">
        <v>1</v>
      </c>
      <c r="C107" s="239" t="s">
        <v>110</v>
      </c>
      <c r="D107" s="240" t="s">
        <v>61</v>
      </c>
      <c r="E107" s="241" t="s">
        <v>111</v>
      </c>
      <c r="F107" s="242" t="s">
        <v>112</v>
      </c>
    </row>
    <row r="108" spans="1:10" ht="26.25" customHeight="1" x14ac:dyDescent="0.3">
      <c r="A108" s="139" t="s">
        <v>90</v>
      </c>
      <c r="B108" s="140">
        <v>1</v>
      </c>
      <c r="C108" s="243">
        <v>1</v>
      </c>
      <c r="D108" s="244"/>
      <c r="E108" s="245" t="str">
        <f t="shared" ref="E108:E113" si="1">IF(ISBLANK(D108),"-",D108/$D$103*$D$100*$B$116)</f>
        <v>-</v>
      </c>
      <c r="F108" s="246" t="str">
        <f t="shared" ref="F108:F113" si="2">IF(ISBLANK(D108), "-", E108/$B$56)</f>
        <v>-</v>
      </c>
    </row>
    <row r="109" spans="1:10" ht="26.25" customHeight="1" x14ac:dyDescent="0.3">
      <c r="A109" s="139" t="s">
        <v>92</v>
      </c>
      <c r="B109" s="140">
        <v>1</v>
      </c>
      <c r="C109" s="243">
        <v>2</v>
      </c>
      <c r="D109" s="244"/>
      <c r="E109" s="247" t="str">
        <f t="shared" si="1"/>
        <v>-</v>
      </c>
      <c r="F109" s="248" t="str">
        <f t="shared" si="2"/>
        <v>-</v>
      </c>
    </row>
    <row r="110" spans="1:10" ht="26.25" customHeight="1" x14ac:dyDescent="0.3">
      <c r="A110" s="139" t="s">
        <v>93</v>
      </c>
      <c r="B110" s="140">
        <v>1</v>
      </c>
      <c r="C110" s="243">
        <v>3</v>
      </c>
      <c r="D110" s="244"/>
      <c r="E110" s="247" t="str">
        <f t="shared" si="1"/>
        <v>-</v>
      </c>
      <c r="F110" s="248" t="str">
        <f t="shared" si="2"/>
        <v>-</v>
      </c>
    </row>
    <row r="111" spans="1:10" ht="26.25" customHeight="1" x14ac:dyDescent="0.3">
      <c r="A111" s="139" t="s">
        <v>94</v>
      </c>
      <c r="B111" s="140">
        <v>1</v>
      </c>
      <c r="C111" s="243">
        <v>4</v>
      </c>
      <c r="D111" s="244"/>
      <c r="E111" s="247" t="str">
        <f t="shared" si="1"/>
        <v>-</v>
      </c>
      <c r="F111" s="248" t="str">
        <f t="shared" si="2"/>
        <v>-</v>
      </c>
    </row>
    <row r="112" spans="1:10" ht="26.25" customHeight="1" x14ac:dyDescent="0.3">
      <c r="A112" s="139" t="s">
        <v>95</v>
      </c>
      <c r="B112" s="140">
        <v>1</v>
      </c>
      <c r="C112" s="243">
        <v>5</v>
      </c>
      <c r="D112" s="244"/>
      <c r="E112" s="247" t="str">
        <f t="shared" si="1"/>
        <v>-</v>
      </c>
      <c r="F112" s="248" t="str">
        <f t="shared" si="2"/>
        <v>-</v>
      </c>
    </row>
    <row r="113" spans="1:12" ht="26.25" customHeight="1" x14ac:dyDescent="0.3">
      <c r="A113" s="139" t="s">
        <v>97</v>
      </c>
      <c r="B113" s="140">
        <v>1</v>
      </c>
      <c r="C113" s="249">
        <v>6</v>
      </c>
      <c r="D113" s="250"/>
      <c r="E113" s="251" t="str">
        <f t="shared" si="1"/>
        <v>-</v>
      </c>
      <c r="F113" s="252" t="str">
        <f t="shared" si="2"/>
        <v>-</v>
      </c>
    </row>
    <row r="114" spans="1:12" ht="26.25" customHeight="1" x14ac:dyDescent="0.3">
      <c r="A114" s="139" t="s">
        <v>98</v>
      </c>
      <c r="B114" s="140">
        <v>1</v>
      </c>
      <c r="C114" s="243"/>
      <c r="D114" s="147"/>
      <c r="E114" s="212"/>
      <c r="F114" s="253"/>
    </row>
    <row r="115" spans="1:12" ht="26.25" customHeight="1" x14ac:dyDescent="0.3">
      <c r="A115" s="139" t="s">
        <v>99</v>
      </c>
      <c r="B115" s="140">
        <v>1</v>
      </c>
      <c r="C115" s="243"/>
      <c r="D115" s="254"/>
      <c r="E115" s="255" t="s">
        <v>68</v>
      </c>
      <c r="F115" s="271" t="e">
        <f>AVERAGE(F108:F113)</f>
        <v>#DIV/0!</v>
      </c>
    </row>
    <row r="116" spans="1:12" ht="27" customHeight="1" x14ac:dyDescent="0.3">
      <c r="A116" s="139" t="s">
        <v>100</v>
      </c>
      <c r="B116" s="256">
        <f>(B115/B114)*(B113/B112)*(B111/B110)*(B109/B108)*B107</f>
        <v>1</v>
      </c>
      <c r="C116" s="257"/>
      <c r="D116" s="258"/>
      <c r="E116" s="155" t="s">
        <v>81</v>
      </c>
      <c r="F116" s="272" t="e">
        <f>STDEV(F108:F113)/F115</f>
        <v>#DIV/0!</v>
      </c>
      <c r="I116" s="104"/>
    </row>
    <row r="117" spans="1:12" ht="19.5" customHeight="1" x14ac:dyDescent="0.3">
      <c r="A117" s="686" t="s">
        <v>75</v>
      </c>
      <c r="B117" s="690"/>
      <c r="C117" s="259"/>
      <c r="D117" s="260"/>
      <c r="E117" s="261" t="s">
        <v>20</v>
      </c>
      <c r="F117" s="273">
        <f>COUNT(F108:F113)</f>
        <v>0</v>
      </c>
      <c r="I117" s="104"/>
      <c r="J117" s="106"/>
    </row>
    <row r="118" spans="1:12" ht="19.5" customHeight="1" x14ac:dyDescent="0.3">
      <c r="A118" s="688"/>
      <c r="B118" s="691"/>
      <c r="C118" s="212"/>
      <c r="D118" s="212"/>
      <c r="E118" s="212"/>
      <c r="F118" s="147"/>
      <c r="G118" s="212"/>
      <c r="H118" s="212"/>
      <c r="I118" s="104"/>
    </row>
    <row r="119" spans="1:12" ht="18.75" x14ac:dyDescent="0.3">
      <c r="A119" s="102"/>
      <c r="B119" s="102"/>
      <c r="C119" s="212"/>
      <c r="D119" s="212"/>
      <c r="E119" s="212"/>
      <c r="F119" s="147"/>
      <c r="G119" s="212"/>
      <c r="H119" s="212"/>
      <c r="I119" s="104"/>
    </row>
    <row r="120" spans="1:12" ht="18.75" x14ac:dyDescent="0.3">
      <c r="A120" s="277" t="s">
        <v>113</v>
      </c>
      <c r="B120" s="277" t="s">
        <v>114</v>
      </c>
      <c r="C120" s="98"/>
      <c r="D120" s="98"/>
      <c r="E120" s="98"/>
      <c r="F120" s="98"/>
      <c r="G120" s="98"/>
      <c r="H120" s="98"/>
    </row>
    <row r="121" spans="1:12" ht="18.75" x14ac:dyDescent="0.3">
      <c r="A121" s="277"/>
      <c r="B121" s="277"/>
      <c r="C121" s="98"/>
      <c r="D121" s="98"/>
      <c r="E121" s="98"/>
      <c r="F121" s="98"/>
      <c r="G121" s="98"/>
      <c r="H121" s="98"/>
    </row>
    <row r="122" spans="1:12" ht="18.75" x14ac:dyDescent="0.3">
      <c r="A122" s="278" t="s">
        <v>4</v>
      </c>
      <c r="B122" s="279"/>
      <c r="C122" s="98"/>
      <c r="D122" s="98"/>
      <c r="E122" s="98"/>
      <c r="F122" s="98"/>
      <c r="G122" s="98"/>
      <c r="H122" s="98"/>
    </row>
    <row r="123" spans="1:12" ht="18.75" x14ac:dyDescent="0.3">
      <c r="A123" s="280" t="s">
        <v>46</v>
      </c>
      <c r="B123" s="279"/>
      <c r="C123" s="98"/>
      <c r="D123" s="98"/>
      <c r="E123" s="98"/>
      <c r="F123" s="98"/>
      <c r="G123" s="98"/>
      <c r="H123" s="98"/>
    </row>
    <row r="124" spans="1:12" ht="19.5" customHeight="1" x14ac:dyDescent="0.3">
      <c r="A124" s="280" t="s">
        <v>6</v>
      </c>
      <c r="B124" s="279">
        <v>1</v>
      </c>
      <c r="C124" s="98"/>
      <c r="D124" s="98"/>
      <c r="E124" s="98"/>
      <c r="F124" s="98"/>
      <c r="G124" s="98"/>
      <c r="H124" s="98"/>
    </row>
    <row r="125" spans="1:12" s="2" customFormat="1" ht="15.75" customHeight="1" x14ac:dyDescent="0.3">
      <c r="A125" s="280" t="s">
        <v>47</v>
      </c>
      <c r="B125" s="279"/>
      <c r="C125" s="681" t="s">
        <v>115</v>
      </c>
      <c r="D125" s="682"/>
      <c r="E125" s="682"/>
      <c r="F125" s="682"/>
      <c r="G125" s="683"/>
      <c r="I125" s="99"/>
      <c r="J125" s="99"/>
      <c r="K125" s="99"/>
      <c r="L125" s="99"/>
    </row>
    <row r="126" spans="1:12" s="2" customFormat="1" ht="19.5" customHeight="1" x14ac:dyDescent="0.3">
      <c r="A126" s="280" t="s">
        <v>49</v>
      </c>
      <c r="B126" s="281">
        <v>1</v>
      </c>
      <c r="C126" s="282"/>
      <c r="D126" s="282"/>
      <c r="E126" s="282"/>
      <c r="F126" s="282"/>
      <c r="G126" s="283"/>
      <c r="I126" s="99"/>
      <c r="J126" s="99"/>
      <c r="K126" s="99"/>
      <c r="L126" s="99"/>
    </row>
    <row r="127" spans="1:12" s="2" customFormat="1" ht="27" customHeight="1" x14ac:dyDescent="0.25">
      <c r="A127" s="127" t="s">
        <v>50</v>
      </c>
      <c r="B127" s="134">
        <v>1</v>
      </c>
      <c r="C127" s="692" t="s">
        <v>51</v>
      </c>
      <c r="D127" s="693"/>
      <c r="E127" s="693"/>
      <c r="F127" s="693"/>
      <c r="G127" s="693"/>
      <c r="H127" s="694"/>
      <c r="I127" s="99"/>
      <c r="J127" s="99"/>
      <c r="K127" s="99"/>
      <c r="L127" s="99"/>
    </row>
    <row r="128" spans="1:12" s="2" customFormat="1" ht="27" customHeight="1" x14ac:dyDescent="0.25">
      <c r="A128" s="127" t="s">
        <v>52</v>
      </c>
      <c r="B128" s="134">
        <v>1</v>
      </c>
      <c r="C128" s="692" t="s">
        <v>53</v>
      </c>
      <c r="D128" s="693"/>
      <c r="E128" s="693"/>
      <c r="F128" s="693"/>
      <c r="G128" s="693"/>
      <c r="H128" s="694"/>
      <c r="I128" s="99"/>
      <c r="J128" s="99"/>
      <c r="K128" s="99"/>
      <c r="L128" s="99"/>
    </row>
    <row r="129" spans="1:12" s="2" customFormat="1" ht="18.75" x14ac:dyDescent="0.25">
      <c r="A129" s="127"/>
      <c r="B129" s="135"/>
      <c r="C129" s="102"/>
      <c r="D129" s="102"/>
      <c r="E129" s="102"/>
      <c r="F129" s="102"/>
      <c r="G129" s="102"/>
      <c r="H129" s="102"/>
      <c r="I129" s="99"/>
      <c r="J129" s="99"/>
      <c r="K129" s="99"/>
      <c r="L129" s="99"/>
    </row>
    <row r="130" spans="1:12" ht="18.75" x14ac:dyDescent="0.3">
      <c r="A130" s="127" t="s">
        <v>54</v>
      </c>
      <c r="B130" s="136">
        <f>B127/B128</f>
        <v>1</v>
      </c>
      <c r="C130" s="117" t="s">
        <v>55</v>
      </c>
      <c r="H130" s="130"/>
    </row>
    <row r="131" spans="1:12" ht="19.5" customHeight="1" x14ac:dyDescent="0.3">
      <c r="A131" s="277"/>
      <c r="B131" s="277"/>
      <c r="C131" s="98"/>
      <c r="D131" s="98"/>
      <c r="E131" s="98"/>
      <c r="F131" s="98"/>
      <c r="G131" s="98"/>
      <c r="H131" s="98"/>
    </row>
    <row r="132" spans="1:12" ht="27" customHeight="1" x14ac:dyDescent="0.3">
      <c r="A132" s="284" t="s">
        <v>56</v>
      </c>
      <c r="B132" s="339">
        <v>1</v>
      </c>
      <c r="C132" s="98"/>
      <c r="D132" s="684" t="s">
        <v>57</v>
      </c>
      <c r="E132" s="685"/>
      <c r="F132" s="684" t="s">
        <v>58</v>
      </c>
      <c r="G132" s="685"/>
      <c r="H132" s="98"/>
    </row>
    <row r="133" spans="1:12" ht="26.25" customHeight="1" x14ac:dyDescent="0.3">
      <c r="A133" s="285" t="s">
        <v>59</v>
      </c>
      <c r="B133" s="340">
        <v>1</v>
      </c>
      <c r="C133" s="286" t="s">
        <v>116</v>
      </c>
      <c r="D133" s="338" t="s">
        <v>61</v>
      </c>
      <c r="E133" s="287" t="s">
        <v>62</v>
      </c>
      <c r="F133" s="338" t="s">
        <v>61</v>
      </c>
      <c r="G133" s="287" t="s">
        <v>62</v>
      </c>
      <c r="H133" s="98"/>
    </row>
    <row r="134" spans="1:12" ht="26.25" customHeight="1" x14ac:dyDescent="0.3">
      <c r="A134" s="285" t="s">
        <v>63</v>
      </c>
      <c r="B134" s="340">
        <v>1</v>
      </c>
      <c r="C134" s="288">
        <v>1</v>
      </c>
      <c r="D134" s="216"/>
      <c r="E134" s="289" t="str">
        <f>IF(ISBLANK(D134),"-",$D$144/$D$141*D134)</f>
        <v>-</v>
      </c>
      <c r="F134" s="216"/>
      <c r="G134" s="289" t="str">
        <f>IF(ISBLANK(F134),"-",$D$144/$F$141*F134)</f>
        <v>-</v>
      </c>
      <c r="H134" s="98"/>
    </row>
    <row r="135" spans="1:12" ht="26.25" customHeight="1" x14ac:dyDescent="0.3">
      <c r="A135" s="285" t="s">
        <v>64</v>
      </c>
      <c r="B135" s="340">
        <v>1</v>
      </c>
      <c r="C135" s="290">
        <v>2</v>
      </c>
      <c r="D135" s="197"/>
      <c r="E135" s="291" t="str">
        <f>IF(ISBLANK(D135),"-",$D$144/$D$141*D135)</f>
        <v>-</v>
      </c>
      <c r="F135" s="197"/>
      <c r="G135" s="291" t="str">
        <f>IF(ISBLANK(F135),"-",$D$144/$F$141*F135)</f>
        <v>-</v>
      </c>
      <c r="H135" s="98"/>
    </row>
    <row r="136" spans="1:12" ht="26.25" customHeight="1" x14ac:dyDescent="0.3">
      <c r="A136" s="285" t="s">
        <v>65</v>
      </c>
      <c r="B136" s="340">
        <v>1</v>
      </c>
      <c r="C136" s="290">
        <v>3</v>
      </c>
      <c r="D136" s="197"/>
      <c r="E136" s="291" t="str">
        <f>IF(ISBLANK(D136),"-",$D$144/$D$141*D136)</f>
        <v>-</v>
      </c>
      <c r="F136" s="197"/>
      <c r="G136" s="291" t="str">
        <f>IF(ISBLANK(F136),"-",$D$144/$F$141*F136)</f>
        <v>-</v>
      </c>
      <c r="H136" s="98"/>
    </row>
    <row r="137" spans="1:12" ht="26.25" customHeight="1" x14ac:dyDescent="0.3">
      <c r="A137" s="285" t="s">
        <v>66</v>
      </c>
      <c r="B137" s="340">
        <v>1</v>
      </c>
      <c r="C137" s="292">
        <v>4</v>
      </c>
      <c r="D137" s="223"/>
      <c r="E137" s="293" t="str">
        <f>IF(ISBLANK(D137),"-",$D$144/$D$141*D137)</f>
        <v>-</v>
      </c>
      <c r="F137" s="223"/>
      <c r="G137" s="293" t="str">
        <f>IF(ISBLANK(F137),"-",$D$144/$D$141*F137)</f>
        <v>-</v>
      </c>
      <c r="H137" s="98"/>
    </row>
    <row r="138" spans="1:12" ht="27" customHeight="1" x14ac:dyDescent="0.3">
      <c r="A138" s="285" t="s">
        <v>67</v>
      </c>
      <c r="B138" s="340">
        <v>1</v>
      </c>
      <c r="C138" s="294" t="s">
        <v>68</v>
      </c>
      <c r="D138" s="295" t="e">
        <f>AVERAGE(D134:D137)</f>
        <v>#DIV/0!</v>
      </c>
      <c r="E138" s="342" t="e">
        <f>AVERAGE(E134:E137)</f>
        <v>#DIV/0!</v>
      </c>
      <c r="F138" s="295" t="e">
        <f>AVERAGE(F134:F137)</f>
        <v>#DIV/0!</v>
      </c>
      <c r="G138" s="343" t="e">
        <f>AVERAGE(G134:G137)</f>
        <v>#DIV/0!</v>
      </c>
      <c r="H138" s="98"/>
    </row>
    <row r="139" spans="1:12" ht="26.25" customHeight="1" x14ac:dyDescent="0.3">
      <c r="A139" s="285" t="s">
        <v>69</v>
      </c>
      <c r="B139" s="340">
        <v>1</v>
      </c>
      <c r="C139" s="296" t="s">
        <v>117</v>
      </c>
      <c r="D139" s="140">
        <v>25.12</v>
      </c>
      <c r="E139" s="103"/>
      <c r="F139" s="337">
        <v>25.78</v>
      </c>
      <c r="G139" s="98"/>
      <c r="H139" s="98"/>
    </row>
    <row r="140" spans="1:12" ht="26.25" customHeight="1" x14ac:dyDescent="0.3">
      <c r="A140" s="285" t="s">
        <v>71</v>
      </c>
      <c r="B140" s="340">
        <v>1</v>
      </c>
      <c r="C140" s="297" t="s">
        <v>118</v>
      </c>
      <c r="D140" s="298">
        <f>D139*B130</f>
        <v>25.12</v>
      </c>
      <c r="E140" s="299"/>
      <c r="F140" s="300">
        <f>F139*B130</f>
        <v>25.78</v>
      </c>
      <c r="G140" s="98"/>
      <c r="H140" s="98"/>
    </row>
    <row r="141" spans="1:12" ht="19.5" customHeight="1" x14ac:dyDescent="0.3">
      <c r="A141" s="285" t="s">
        <v>73</v>
      </c>
      <c r="B141" s="341">
        <f>(B140/B139)*(B138/B137)*(B136/B135)*(B134/B133)*B132</f>
        <v>1</v>
      </c>
      <c r="C141" s="297" t="s">
        <v>119</v>
      </c>
      <c r="D141" s="301">
        <f>D140*B126/100</f>
        <v>0.25120000000000003</v>
      </c>
      <c r="E141" s="302"/>
      <c r="F141" s="303">
        <f>F140*B126/100</f>
        <v>0.25780000000000003</v>
      </c>
      <c r="G141" s="98"/>
      <c r="H141" s="98"/>
    </row>
    <row r="142" spans="1:12" ht="19.5" customHeight="1" x14ac:dyDescent="0.3">
      <c r="A142" s="686" t="s">
        <v>75</v>
      </c>
      <c r="B142" s="687"/>
      <c r="C142" s="297" t="s">
        <v>120</v>
      </c>
      <c r="D142" s="298">
        <f>D141/$B$141</f>
        <v>0.25120000000000003</v>
      </c>
      <c r="E142" s="302"/>
      <c r="F142" s="304">
        <f>F141/$B$141</f>
        <v>0.25780000000000003</v>
      </c>
      <c r="G142" s="305"/>
      <c r="H142" s="306"/>
    </row>
    <row r="143" spans="1:12" ht="19.5" customHeight="1" x14ac:dyDescent="0.3">
      <c r="A143" s="688"/>
      <c r="B143" s="689"/>
      <c r="C143" s="297" t="s">
        <v>77</v>
      </c>
      <c r="D143" s="307">
        <f>$B$56/$B$159</f>
        <v>0</v>
      </c>
      <c r="E143" s="98"/>
      <c r="F143" s="308"/>
      <c r="G143" s="309"/>
      <c r="H143" s="306"/>
    </row>
    <row r="144" spans="1:12" ht="18.75" x14ac:dyDescent="0.3">
      <c r="A144" s="98"/>
      <c r="B144" s="98"/>
      <c r="C144" s="297" t="s">
        <v>78</v>
      </c>
      <c r="D144" s="298">
        <f>D143*$B$141</f>
        <v>0</v>
      </c>
      <c r="E144" s="98"/>
      <c r="F144" s="308"/>
      <c r="G144" s="305"/>
      <c r="H144" s="306"/>
    </row>
    <row r="145" spans="1:10" ht="19.5" customHeight="1" x14ac:dyDescent="0.3">
      <c r="A145" s="98"/>
      <c r="B145" s="98"/>
      <c r="C145" s="310" t="s">
        <v>79</v>
      </c>
      <c r="D145" s="311">
        <f>D144/B130</f>
        <v>0</v>
      </c>
      <c r="E145" s="98"/>
      <c r="F145" s="312"/>
      <c r="G145" s="305"/>
      <c r="H145" s="306"/>
      <c r="J145" s="105"/>
    </row>
    <row r="146" spans="1:10" ht="18.75" x14ac:dyDescent="0.3">
      <c r="A146" s="98"/>
      <c r="B146" s="98"/>
      <c r="C146" s="313" t="s">
        <v>108</v>
      </c>
      <c r="D146" s="314" t="e">
        <f>AVERAGE(E134:E137,G134:G137)</f>
        <v>#DIV/0!</v>
      </c>
      <c r="E146" s="98"/>
      <c r="F146" s="312"/>
      <c r="G146" s="315"/>
      <c r="H146" s="306"/>
      <c r="J146" s="106"/>
    </row>
    <row r="147" spans="1:10" ht="18.75" x14ac:dyDescent="0.3">
      <c r="A147" s="98"/>
      <c r="B147" s="98"/>
      <c r="C147" s="316" t="s">
        <v>81</v>
      </c>
      <c r="D147" s="317" t="e">
        <f>STDEV(E134:E137,G134:G137)/D146</f>
        <v>#DIV/0!</v>
      </c>
      <c r="E147" s="98"/>
      <c r="F147" s="312"/>
      <c r="G147" s="305"/>
      <c r="H147" s="306"/>
      <c r="J147" s="106"/>
    </row>
    <row r="148" spans="1:10" ht="19.5" customHeight="1" x14ac:dyDescent="0.3">
      <c r="A148" s="98"/>
      <c r="B148" s="98"/>
      <c r="C148" s="318" t="s">
        <v>20</v>
      </c>
      <c r="D148" s="319">
        <f>COUNT(E134:E137,G134:G137)</f>
        <v>0</v>
      </c>
      <c r="E148" s="98"/>
      <c r="F148" s="312"/>
      <c r="G148" s="305"/>
      <c r="H148" s="306"/>
      <c r="J148" s="106"/>
    </row>
    <row r="149" spans="1:10" ht="19.5" customHeight="1" x14ac:dyDescent="0.3">
      <c r="A149" s="320"/>
      <c r="B149" s="320"/>
      <c r="C149" s="320"/>
      <c r="D149" s="320"/>
      <c r="E149" s="320"/>
      <c r="F149" s="98"/>
      <c r="G149" s="98"/>
      <c r="H149" s="98"/>
    </row>
    <row r="150" spans="1:10" ht="17.25" customHeight="1" x14ac:dyDescent="0.3">
      <c r="A150" s="284" t="s">
        <v>109</v>
      </c>
      <c r="B150" s="339">
        <v>1</v>
      </c>
      <c r="C150" s="321" t="s">
        <v>110</v>
      </c>
      <c r="D150" s="345" t="s">
        <v>61</v>
      </c>
      <c r="E150" s="322" t="s">
        <v>111</v>
      </c>
      <c r="F150" s="323" t="s">
        <v>112</v>
      </c>
      <c r="G150" s="98"/>
      <c r="H150" s="98"/>
    </row>
    <row r="151" spans="1:10" ht="26.25" customHeight="1" x14ac:dyDescent="0.3">
      <c r="A151" s="285" t="s">
        <v>90</v>
      </c>
      <c r="B151" s="340">
        <v>1</v>
      </c>
      <c r="C151" s="324">
        <v>1</v>
      </c>
      <c r="D151" s="346"/>
      <c r="E151" s="325" t="str">
        <f t="shared" ref="E151:E156" si="3">IF(ISBLANK(D151),"-",D151/$D$146*$D$143*$B$159)</f>
        <v>-</v>
      </c>
      <c r="F151" s="326" t="str">
        <f t="shared" ref="F151:F156" si="4">IF(ISBLANK(D151), "-", E151/$B$56)</f>
        <v>-</v>
      </c>
      <c r="G151" s="98"/>
      <c r="H151" s="98"/>
    </row>
    <row r="152" spans="1:10" ht="26.25" customHeight="1" x14ac:dyDescent="0.3">
      <c r="A152" s="285" t="s">
        <v>92</v>
      </c>
      <c r="B152" s="340">
        <v>1</v>
      </c>
      <c r="C152" s="324">
        <v>2</v>
      </c>
      <c r="D152" s="347"/>
      <c r="E152" s="327" t="str">
        <f t="shared" si="3"/>
        <v>-</v>
      </c>
      <c r="F152" s="328" t="str">
        <f t="shared" si="4"/>
        <v>-</v>
      </c>
      <c r="G152" s="98"/>
      <c r="H152" s="98"/>
    </row>
    <row r="153" spans="1:10" ht="26.25" customHeight="1" x14ac:dyDescent="0.3">
      <c r="A153" s="285" t="s">
        <v>93</v>
      </c>
      <c r="B153" s="340">
        <v>1</v>
      </c>
      <c r="C153" s="324">
        <v>3</v>
      </c>
      <c r="D153" s="347"/>
      <c r="E153" s="327" t="str">
        <f t="shared" si="3"/>
        <v>-</v>
      </c>
      <c r="F153" s="328" t="str">
        <f t="shared" si="4"/>
        <v>-</v>
      </c>
      <c r="G153" s="98"/>
      <c r="H153" s="98"/>
    </row>
    <row r="154" spans="1:10" ht="26.25" customHeight="1" x14ac:dyDescent="0.3">
      <c r="A154" s="285" t="s">
        <v>94</v>
      </c>
      <c r="B154" s="340">
        <v>1</v>
      </c>
      <c r="C154" s="324">
        <v>4</v>
      </c>
      <c r="D154" s="347"/>
      <c r="E154" s="327" t="str">
        <f t="shared" si="3"/>
        <v>-</v>
      </c>
      <c r="F154" s="328" t="str">
        <f t="shared" si="4"/>
        <v>-</v>
      </c>
      <c r="G154" s="98"/>
      <c r="H154" s="98"/>
    </row>
    <row r="155" spans="1:10" ht="26.25" customHeight="1" x14ac:dyDescent="0.3">
      <c r="A155" s="285" t="s">
        <v>95</v>
      </c>
      <c r="B155" s="340">
        <v>1</v>
      </c>
      <c r="C155" s="324">
        <v>5</v>
      </c>
      <c r="D155" s="347"/>
      <c r="E155" s="327" t="str">
        <f t="shared" si="3"/>
        <v>-</v>
      </c>
      <c r="F155" s="328" t="str">
        <f t="shared" si="4"/>
        <v>-</v>
      </c>
      <c r="G155" s="98"/>
      <c r="H155" s="98"/>
    </row>
    <row r="156" spans="1:10" ht="26.25" customHeight="1" x14ac:dyDescent="0.3">
      <c r="A156" s="285" t="s">
        <v>97</v>
      </c>
      <c r="B156" s="340">
        <v>1</v>
      </c>
      <c r="C156" s="329">
        <v>6</v>
      </c>
      <c r="D156" s="348"/>
      <c r="E156" s="330" t="str">
        <f t="shared" si="3"/>
        <v>-</v>
      </c>
      <c r="F156" s="331" t="str">
        <f t="shared" si="4"/>
        <v>-</v>
      </c>
      <c r="G156" s="98"/>
      <c r="H156" s="98"/>
    </row>
    <row r="157" spans="1:10" ht="26.25" customHeight="1" x14ac:dyDescent="0.3">
      <c r="A157" s="285" t="s">
        <v>98</v>
      </c>
      <c r="B157" s="340">
        <v>1</v>
      </c>
      <c r="C157" s="324"/>
      <c r="D157" s="290"/>
      <c r="E157" s="104"/>
      <c r="F157" s="332"/>
      <c r="G157" s="98"/>
      <c r="H157" s="98"/>
    </row>
    <row r="158" spans="1:10" ht="26.25" customHeight="1" x14ac:dyDescent="0.4">
      <c r="A158" s="285" t="s">
        <v>99</v>
      </c>
      <c r="B158" s="340">
        <v>1</v>
      </c>
      <c r="C158" s="324"/>
      <c r="D158" s="333"/>
      <c r="E158" s="359" t="s">
        <v>68</v>
      </c>
      <c r="F158" s="357" t="e">
        <f>AVERAGE(F151:F156)</f>
        <v>#DIV/0!</v>
      </c>
      <c r="G158" s="98"/>
      <c r="H158" s="98"/>
    </row>
    <row r="159" spans="1:10" ht="27" customHeight="1" x14ac:dyDescent="0.4">
      <c r="A159" s="285" t="s">
        <v>100</v>
      </c>
      <c r="B159" s="341">
        <f>(B158/B157)*(B156/B155)*(B154/B153)*(B152/B151)*B150</f>
        <v>1</v>
      </c>
      <c r="C159" s="334"/>
      <c r="D159" s="104"/>
      <c r="E159" s="360" t="s">
        <v>81</v>
      </c>
      <c r="F159" s="358" t="e">
        <f>STDEV(F151:F156)/F158</f>
        <v>#DIV/0!</v>
      </c>
      <c r="G159" s="98"/>
      <c r="H159" s="98"/>
      <c r="I159" s="104"/>
    </row>
    <row r="160" spans="1:10" ht="27" customHeight="1" x14ac:dyDescent="0.4">
      <c r="A160" s="686" t="s">
        <v>75</v>
      </c>
      <c r="B160" s="690"/>
      <c r="C160" s="335"/>
      <c r="D160" s="355"/>
      <c r="E160" s="361" t="s">
        <v>20</v>
      </c>
      <c r="F160" s="356">
        <f>COUNT(F151:F156)</f>
        <v>0</v>
      </c>
      <c r="G160" s="98"/>
      <c r="H160" s="98"/>
      <c r="I160" s="104"/>
      <c r="J160" s="106"/>
    </row>
    <row r="161" spans="1:9" ht="19.5" customHeight="1" x14ac:dyDescent="0.3">
      <c r="A161" s="688"/>
      <c r="B161" s="691"/>
      <c r="C161" s="104"/>
      <c r="D161" s="104"/>
      <c r="E161" s="104"/>
      <c r="F161" s="290"/>
      <c r="G161" s="104"/>
      <c r="H161" s="104"/>
      <c r="I161" s="104"/>
    </row>
    <row r="162" spans="1:9" ht="18.75" x14ac:dyDescent="0.3">
      <c r="A162" s="102"/>
      <c r="B162" s="102"/>
      <c r="C162" s="104"/>
      <c r="D162" s="104"/>
      <c r="E162" s="104"/>
      <c r="F162" s="290"/>
      <c r="G162" s="104"/>
      <c r="H162" s="104"/>
      <c r="I162" s="104"/>
    </row>
    <row r="163" spans="1:9" ht="18.75" x14ac:dyDescent="0.3">
      <c r="A163" s="277" t="s">
        <v>113</v>
      </c>
      <c r="B163" s="336" t="s">
        <v>121</v>
      </c>
      <c r="C163" s="104"/>
      <c r="D163" s="104"/>
      <c r="E163" s="104"/>
      <c r="F163" s="290"/>
      <c r="G163" s="104"/>
      <c r="H163" s="104"/>
      <c r="I163" s="104"/>
    </row>
    <row r="164" spans="1:9" ht="19.5" customHeight="1" x14ac:dyDescent="0.3">
      <c r="A164" s="102"/>
      <c r="B164" s="102"/>
      <c r="C164" s="104"/>
      <c r="D164" s="104"/>
      <c r="E164" s="104"/>
      <c r="F164" s="290"/>
      <c r="G164" s="104"/>
      <c r="H164" s="104"/>
      <c r="I164" s="104"/>
    </row>
    <row r="165" spans="1:9" ht="26.25" customHeight="1" x14ac:dyDescent="0.4">
      <c r="A165" s="349" t="s">
        <v>68</v>
      </c>
      <c r="B165" s="352" t="e">
        <f>AVERAGE(F108:F113,F151:F156)</f>
        <v>#DIV/0!</v>
      </c>
      <c r="C165" s="104"/>
      <c r="D165" s="104"/>
      <c r="E165" s="104"/>
      <c r="F165" s="290"/>
      <c r="G165" s="104"/>
      <c r="H165" s="104"/>
      <c r="I165" s="104"/>
    </row>
    <row r="166" spans="1:9" ht="26.25" customHeight="1" x14ac:dyDescent="0.4">
      <c r="A166" s="285" t="s">
        <v>81</v>
      </c>
      <c r="B166" s="351" t="e">
        <f>STDEV(F108:F113,F151:F156)/B165</f>
        <v>#DIV/0!</v>
      </c>
      <c r="C166" s="104"/>
      <c r="D166" s="104"/>
      <c r="E166" s="104"/>
      <c r="F166" s="290"/>
      <c r="G166" s="104"/>
      <c r="H166" s="104"/>
      <c r="I166" s="104"/>
    </row>
    <row r="167" spans="1:9" ht="27" customHeight="1" x14ac:dyDescent="0.4">
      <c r="A167" s="350" t="s">
        <v>20</v>
      </c>
      <c r="B167" s="354">
        <f>COUNT(F108:F113,F151:F156)</f>
        <v>0</v>
      </c>
      <c r="C167" s="104"/>
      <c r="D167" s="104"/>
      <c r="E167" s="104"/>
      <c r="F167" s="290"/>
      <c r="G167" s="104"/>
      <c r="H167" s="104"/>
      <c r="I167" s="104"/>
    </row>
    <row r="168" spans="1:9" ht="26.25" customHeight="1" x14ac:dyDescent="0.3">
      <c r="A168" s="126" t="s">
        <v>103</v>
      </c>
      <c r="B168" s="211" t="s">
        <v>122</v>
      </c>
      <c r="C168" s="698" t="str">
        <f>B20</f>
        <v>Levosulpiride</v>
      </c>
      <c r="D168" s="698"/>
      <c r="E168" s="212" t="s">
        <v>123</v>
      </c>
      <c r="F168" s="212"/>
      <c r="G168" s="353" t="e">
        <f>B165</f>
        <v>#DIV/0!</v>
      </c>
      <c r="H168" s="212"/>
      <c r="I168" s="104"/>
    </row>
    <row r="169" spans="1:9" ht="19.5" customHeight="1" x14ac:dyDescent="0.3">
      <c r="A169" s="115"/>
      <c r="B169" s="115"/>
      <c r="C169" s="262"/>
      <c r="D169" s="262"/>
      <c r="E169" s="262"/>
      <c r="F169" s="262"/>
      <c r="G169" s="262"/>
      <c r="H169" s="262"/>
    </row>
    <row r="170" spans="1:9" ht="18.75" x14ac:dyDescent="0.3">
      <c r="B170" s="695" t="s">
        <v>26</v>
      </c>
      <c r="C170" s="695"/>
      <c r="E170" s="114" t="s">
        <v>27</v>
      </c>
      <c r="F170" s="263"/>
      <c r="G170" s="695" t="s">
        <v>28</v>
      </c>
      <c r="H170" s="695"/>
    </row>
    <row r="171" spans="1:9" ht="83.25" customHeight="1" x14ac:dyDescent="0.3">
      <c r="A171" s="264" t="s">
        <v>29</v>
      </c>
      <c r="B171" s="265"/>
      <c r="C171" s="265"/>
      <c r="E171" s="266"/>
      <c r="F171" s="212"/>
      <c r="G171" s="267"/>
      <c r="H171" s="267"/>
    </row>
    <row r="172" spans="1:9" ht="84" customHeight="1" x14ac:dyDescent="0.3">
      <c r="A172" s="264" t="s">
        <v>30</v>
      </c>
      <c r="B172" s="268"/>
      <c r="C172" s="268"/>
      <c r="E172" s="269"/>
      <c r="F172" s="212"/>
      <c r="G172" s="270"/>
      <c r="H172" s="270"/>
    </row>
    <row r="173" spans="1:9" ht="18.75" x14ac:dyDescent="0.3">
      <c r="A173" s="207"/>
      <c r="B173" s="207"/>
      <c r="C173" s="147"/>
      <c r="D173" s="147"/>
      <c r="E173" s="147"/>
      <c r="F173" s="209"/>
      <c r="G173" s="147"/>
      <c r="H173" s="147"/>
      <c r="I173" s="104"/>
    </row>
    <row r="174" spans="1:9" ht="18.75" x14ac:dyDescent="0.3">
      <c r="A174" s="207"/>
      <c r="B174" s="207"/>
      <c r="C174" s="147"/>
      <c r="D174" s="147"/>
      <c r="E174" s="147"/>
      <c r="F174" s="209"/>
      <c r="G174" s="147"/>
      <c r="H174" s="147"/>
      <c r="I174" s="104"/>
    </row>
    <row r="175" spans="1:9" ht="18.75" x14ac:dyDescent="0.3">
      <c r="A175" s="207"/>
      <c r="B175" s="207"/>
      <c r="C175" s="147"/>
      <c r="D175" s="147"/>
      <c r="E175" s="147"/>
      <c r="F175" s="209"/>
      <c r="G175" s="147"/>
      <c r="H175" s="147"/>
      <c r="I175" s="104"/>
    </row>
    <row r="176" spans="1:9" ht="18.75" x14ac:dyDescent="0.3">
      <c r="A176" s="207"/>
      <c r="B176" s="207"/>
      <c r="C176" s="147"/>
      <c r="D176" s="147"/>
      <c r="E176" s="147"/>
      <c r="F176" s="209"/>
      <c r="G176" s="147"/>
      <c r="H176" s="147"/>
      <c r="I176" s="104"/>
    </row>
    <row r="177" spans="1:9" ht="18.75" x14ac:dyDescent="0.3">
      <c r="A177" s="207"/>
      <c r="B177" s="207"/>
      <c r="C177" s="147"/>
      <c r="D177" s="147"/>
      <c r="E177" s="147"/>
      <c r="F177" s="209"/>
      <c r="G177" s="147"/>
      <c r="H177" s="147"/>
      <c r="I177" s="104"/>
    </row>
    <row r="178" spans="1:9" ht="18.75" x14ac:dyDescent="0.3">
      <c r="A178" s="207"/>
      <c r="B178" s="207"/>
      <c r="C178" s="147"/>
      <c r="D178" s="147"/>
      <c r="E178" s="147"/>
      <c r="F178" s="209"/>
      <c r="G178" s="147"/>
      <c r="H178" s="147"/>
      <c r="I178" s="104"/>
    </row>
    <row r="179" spans="1:9" ht="18.75" x14ac:dyDescent="0.3">
      <c r="A179" s="207"/>
      <c r="B179" s="207"/>
      <c r="C179" s="147"/>
      <c r="D179" s="147"/>
      <c r="E179" s="147"/>
      <c r="F179" s="209"/>
      <c r="G179" s="147"/>
      <c r="H179" s="147"/>
      <c r="I179" s="104"/>
    </row>
    <row r="180" spans="1:9" ht="18.75" x14ac:dyDescent="0.3">
      <c r="A180" s="207"/>
      <c r="B180" s="207"/>
      <c r="C180" s="147"/>
      <c r="D180" s="147"/>
      <c r="E180" s="147"/>
      <c r="F180" s="209"/>
      <c r="G180" s="147"/>
      <c r="H180" s="147"/>
      <c r="I180" s="104"/>
    </row>
    <row r="181" spans="1:9" ht="18.75" x14ac:dyDescent="0.3">
      <c r="A181" s="207"/>
      <c r="B181" s="207"/>
      <c r="C181" s="147"/>
      <c r="D181" s="147"/>
      <c r="E181" s="147"/>
      <c r="F181" s="209"/>
      <c r="G181" s="147"/>
      <c r="H181" s="147"/>
      <c r="I181" s="104"/>
    </row>
    <row r="250" spans="1:1" x14ac:dyDescent="0.3">
      <c r="A250" s="20">
        <v>5</v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117:B118"/>
    <mergeCell ref="A99:B100"/>
    <mergeCell ref="A16:H16"/>
    <mergeCell ref="B79:C79"/>
    <mergeCell ref="B80:C80"/>
    <mergeCell ref="B26:C26"/>
    <mergeCell ref="B27:C27"/>
    <mergeCell ref="A17:H17"/>
    <mergeCell ref="B18:C18"/>
    <mergeCell ref="F89:G89"/>
    <mergeCell ref="A46:B47"/>
    <mergeCell ref="C82:G82"/>
    <mergeCell ref="C76:D76"/>
    <mergeCell ref="C85:H85"/>
    <mergeCell ref="B170:C170"/>
    <mergeCell ref="G170:H170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A70:B71"/>
    <mergeCell ref="C168:D168"/>
    <mergeCell ref="C84:H84"/>
    <mergeCell ref="C125:G125"/>
    <mergeCell ref="F132:G132"/>
    <mergeCell ref="A142:B143"/>
    <mergeCell ref="A160:B161"/>
    <mergeCell ref="C127:H127"/>
    <mergeCell ref="C128:H128"/>
    <mergeCell ref="D132:E132"/>
  </mergeCells>
  <conditionalFormatting sqref="D51">
    <cfRule type="cellIs" dxfId="18" priority="1" operator="greaterThan">
      <formula>0.02</formula>
    </cfRule>
  </conditionalFormatting>
  <conditionalFormatting sqref="H73">
    <cfRule type="cellIs" dxfId="17" priority="2" operator="greaterThan">
      <formula>0.02</formula>
    </cfRule>
  </conditionalFormatting>
  <conditionalFormatting sqref="D104">
    <cfRule type="cellIs" dxfId="16" priority="3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19" fitToHeight="2" orientation="landscape" r:id="rId1"/>
  <headerFooter alignWithMargins="0">
    <oddFooter>Page &amp;P of &amp;N</oddFooter>
  </headerFooter>
  <rowBreaks count="1" manualBreakCount="1">
    <brk id="7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zoomScale="60" zoomScaleNormal="40" workbookViewId="0">
      <selection activeCell="I92" sqref="I92:I9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20" t="s">
        <v>124</v>
      </c>
      <c r="B1" s="720"/>
      <c r="C1" s="720"/>
      <c r="D1" s="720"/>
      <c r="E1" s="720"/>
      <c r="F1" s="720"/>
      <c r="G1" s="720"/>
      <c r="H1" s="720"/>
      <c r="I1" s="720"/>
    </row>
    <row r="2" spans="1:9" ht="18.75" customHeight="1" x14ac:dyDescent="0.25">
      <c r="A2" s="720"/>
      <c r="B2" s="720"/>
      <c r="C2" s="720"/>
      <c r="D2" s="720"/>
      <c r="E2" s="720"/>
      <c r="F2" s="720"/>
      <c r="G2" s="720"/>
      <c r="H2" s="720"/>
      <c r="I2" s="720"/>
    </row>
    <row r="3" spans="1:9" ht="18.75" customHeight="1" x14ac:dyDescent="0.25">
      <c r="A3" s="720"/>
      <c r="B3" s="720"/>
      <c r="C3" s="720"/>
      <c r="D3" s="720"/>
      <c r="E3" s="720"/>
      <c r="F3" s="720"/>
      <c r="G3" s="720"/>
      <c r="H3" s="720"/>
      <c r="I3" s="720"/>
    </row>
    <row r="4" spans="1:9" ht="18.75" customHeight="1" x14ac:dyDescent="0.25">
      <c r="A4" s="720"/>
      <c r="B4" s="720"/>
      <c r="C4" s="720"/>
      <c r="D4" s="720"/>
      <c r="E4" s="720"/>
      <c r="F4" s="720"/>
      <c r="G4" s="720"/>
      <c r="H4" s="720"/>
      <c r="I4" s="720"/>
    </row>
    <row r="5" spans="1:9" ht="18.75" customHeight="1" x14ac:dyDescent="0.25">
      <c r="A5" s="720"/>
      <c r="B5" s="720"/>
      <c r="C5" s="720"/>
      <c r="D5" s="720"/>
      <c r="E5" s="720"/>
      <c r="F5" s="720"/>
      <c r="G5" s="720"/>
      <c r="H5" s="720"/>
      <c r="I5" s="720"/>
    </row>
    <row r="6" spans="1:9" ht="18.75" customHeight="1" x14ac:dyDescent="0.25">
      <c r="A6" s="720"/>
      <c r="B6" s="720"/>
      <c r="C6" s="720"/>
      <c r="D6" s="720"/>
      <c r="E6" s="720"/>
      <c r="F6" s="720"/>
      <c r="G6" s="720"/>
      <c r="H6" s="720"/>
      <c r="I6" s="720"/>
    </row>
    <row r="7" spans="1:9" ht="18.75" customHeight="1" x14ac:dyDescent="0.25">
      <c r="A7" s="720"/>
      <c r="B7" s="720"/>
      <c r="C7" s="720"/>
      <c r="D7" s="720"/>
      <c r="E7" s="720"/>
      <c r="F7" s="720"/>
      <c r="G7" s="720"/>
      <c r="H7" s="720"/>
      <c r="I7" s="720"/>
    </row>
    <row r="8" spans="1:9" x14ac:dyDescent="0.25">
      <c r="A8" s="721" t="s">
        <v>125</v>
      </c>
      <c r="B8" s="721"/>
      <c r="C8" s="721"/>
      <c r="D8" s="721"/>
      <c r="E8" s="721"/>
      <c r="F8" s="721"/>
      <c r="G8" s="721"/>
      <c r="H8" s="721"/>
      <c r="I8" s="721"/>
    </row>
    <row r="9" spans="1:9" x14ac:dyDescent="0.25">
      <c r="A9" s="721"/>
      <c r="B9" s="721"/>
      <c r="C9" s="721"/>
      <c r="D9" s="721"/>
      <c r="E9" s="721"/>
      <c r="F9" s="721"/>
      <c r="G9" s="721"/>
      <c r="H9" s="721"/>
      <c r="I9" s="721"/>
    </row>
    <row r="10" spans="1:9" x14ac:dyDescent="0.25">
      <c r="A10" s="721"/>
      <c r="B10" s="721"/>
      <c r="C10" s="721"/>
      <c r="D10" s="721"/>
      <c r="E10" s="721"/>
      <c r="F10" s="721"/>
      <c r="G10" s="721"/>
      <c r="H10" s="721"/>
      <c r="I10" s="721"/>
    </row>
    <row r="11" spans="1:9" x14ac:dyDescent="0.25">
      <c r="A11" s="721"/>
      <c r="B11" s="721"/>
      <c r="C11" s="721"/>
      <c r="D11" s="721"/>
      <c r="E11" s="721"/>
      <c r="F11" s="721"/>
      <c r="G11" s="721"/>
      <c r="H11" s="721"/>
      <c r="I11" s="721"/>
    </row>
    <row r="12" spans="1:9" x14ac:dyDescent="0.25">
      <c r="A12" s="721"/>
      <c r="B12" s="721"/>
      <c r="C12" s="721"/>
      <c r="D12" s="721"/>
      <c r="E12" s="721"/>
      <c r="F12" s="721"/>
      <c r="G12" s="721"/>
      <c r="H12" s="721"/>
      <c r="I12" s="721"/>
    </row>
    <row r="13" spans="1:9" x14ac:dyDescent="0.25">
      <c r="A13" s="721"/>
      <c r="B13" s="721"/>
      <c r="C13" s="721"/>
      <c r="D13" s="721"/>
      <c r="E13" s="721"/>
      <c r="F13" s="721"/>
      <c r="G13" s="721"/>
      <c r="H13" s="721"/>
      <c r="I13" s="721"/>
    </row>
    <row r="14" spans="1:9" x14ac:dyDescent="0.25">
      <c r="A14" s="721"/>
      <c r="B14" s="721"/>
      <c r="C14" s="721"/>
      <c r="D14" s="721"/>
      <c r="E14" s="721"/>
      <c r="F14" s="721"/>
      <c r="G14" s="721"/>
      <c r="H14" s="721"/>
      <c r="I14" s="721"/>
    </row>
    <row r="15" spans="1:9" ht="19.5" customHeight="1" x14ac:dyDescent="0.3">
      <c r="A15" s="365"/>
    </row>
    <row r="16" spans="1:9" ht="19.5" customHeight="1" x14ac:dyDescent="0.3">
      <c r="A16" s="712" t="s">
        <v>31</v>
      </c>
      <c r="B16" s="713"/>
      <c r="C16" s="713"/>
      <c r="D16" s="713"/>
      <c r="E16" s="713"/>
      <c r="F16" s="713"/>
      <c r="G16" s="713"/>
      <c r="H16" s="714"/>
    </row>
    <row r="17" spans="1:14" ht="20.25" customHeight="1" x14ac:dyDescent="0.25">
      <c r="A17" s="710" t="s">
        <v>45</v>
      </c>
      <c r="B17" s="710"/>
      <c r="C17" s="710"/>
      <c r="D17" s="710"/>
      <c r="E17" s="710"/>
      <c r="F17" s="710"/>
      <c r="G17" s="710"/>
      <c r="H17" s="710"/>
    </row>
    <row r="18" spans="1:14" ht="26.25" customHeight="1" x14ac:dyDescent="0.4">
      <c r="A18" s="367" t="s">
        <v>33</v>
      </c>
      <c r="B18" s="711"/>
      <c r="C18" s="711"/>
      <c r="D18" s="537"/>
      <c r="E18" s="368"/>
      <c r="F18" s="369"/>
      <c r="G18" s="369"/>
      <c r="H18" s="369"/>
    </row>
    <row r="19" spans="1:14" ht="26.25" customHeight="1" x14ac:dyDescent="0.4">
      <c r="A19" s="367" t="s">
        <v>34</v>
      </c>
      <c r="B19" s="370"/>
      <c r="C19" s="539">
        <v>1</v>
      </c>
      <c r="D19" s="369"/>
      <c r="E19" s="369"/>
      <c r="F19" s="369"/>
      <c r="G19" s="369"/>
      <c r="H19" s="369"/>
    </row>
    <row r="20" spans="1:14" ht="26.25" customHeight="1" x14ac:dyDescent="0.4">
      <c r="A20" s="367" t="s">
        <v>35</v>
      </c>
      <c r="B20" s="715"/>
      <c r="C20" s="715"/>
      <c r="D20" s="369"/>
      <c r="E20" s="369"/>
      <c r="F20" s="369"/>
      <c r="G20" s="369"/>
      <c r="H20" s="369"/>
    </row>
    <row r="21" spans="1:14" ht="26.25" customHeight="1" x14ac:dyDescent="0.4">
      <c r="A21" s="367" t="s">
        <v>36</v>
      </c>
      <c r="B21" s="715"/>
      <c r="C21" s="715"/>
      <c r="D21" s="715"/>
      <c r="E21" s="715"/>
      <c r="F21" s="715"/>
      <c r="G21" s="715"/>
      <c r="H21" s="715"/>
      <c r="I21" s="371"/>
    </row>
    <row r="22" spans="1:14" ht="26.25" customHeight="1" x14ac:dyDescent="0.4">
      <c r="A22" s="367" t="s">
        <v>37</v>
      </c>
      <c r="B22" s="372"/>
      <c r="C22" s="369"/>
      <c r="D22" s="369"/>
      <c r="E22" s="369"/>
      <c r="F22" s="369"/>
      <c r="G22" s="369"/>
      <c r="H22" s="369"/>
    </row>
    <row r="23" spans="1:14" ht="26.25" customHeight="1" x14ac:dyDescent="0.4">
      <c r="A23" s="367" t="s">
        <v>38</v>
      </c>
      <c r="B23" s="372"/>
      <c r="C23" s="369"/>
      <c r="D23" s="369"/>
      <c r="E23" s="369"/>
      <c r="F23" s="369"/>
      <c r="G23" s="369"/>
      <c r="H23" s="369"/>
    </row>
    <row r="24" spans="1:14" ht="18.75" x14ac:dyDescent="0.3">
      <c r="A24" s="367"/>
      <c r="B24" s="373"/>
    </row>
    <row r="25" spans="1:14" ht="18.75" x14ac:dyDescent="0.3">
      <c r="A25" s="374" t="s">
        <v>1</v>
      </c>
      <c r="B25" s="373"/>
    </row>
    <row r="26" spans="1:14" ht="26.25" customHeight="1" x14ac:dyDescent="0.4">
      <c r="A26" s="375" t="s">
        <v>4</v>
      </c>
      <c r="B26" s="711"/>
      <c r="C26" s="711"/>
    </row>
    <row r="27" spans="1:14" ht="26.25" customHeight="1" x14ac:dyDescent="0.4">
      <c r="A27" s="376" t="s">
        <v>46</v>
      </c>
      <c r="B27" s="716">
        <v>99.13</v>
      </c>
      <c r="C27" s="716"/>
    </row>
    <row r="28" spans="1:14" ht="27" customHeight="1" x14ac:dyDescent="0.4">
      <c r="A28" s="376" t="s">
        <v>6</v>
      </c>
      <c r="B28" s="377">
        <v>99.13</v>
      </c>
    </row>
    <row r="29" spans="1:14" s="14" customFormat="1" ht="27" customHeight="1" x14ac:dyDescent="0.4">
      <c r="A29" s="376" t="s">
        <v>47</v>
      </c>
      <c r="B29" s="378">
        <v>0</v>
      </c>
      <c r="C29" s="681" t="s">
        <v>115</v>
      </c>
      <c r="D29" s="682"/>
      <c r="E29" s="682"/>
      <c r="F29" s="682"/>
      <c r="G29" s="683"/>
      <c r="I29" s="379"/>
      <c r="J29" s="379"/>
      <c r="K29" s="379"/>
      <c r="L29" s="379"/>
    </row>
    <row r="30" spans="1:14" s="14" customFormat="1" ht="19.5" customHeight="1" x14ac:dyDescent="0.3">
      <c r="A30" s="376" t="s">
        <v>49</v>
      </c>
      <c r="B30" s="380">
        <f>B28-B29</f>
        <v>99.13</v>
      </c>
      <c r="C30" s="381"/>
      <c r="D30" s="381"/>
      <c r="E30" s="381"/>
      <c r="F30" s="381"/>
      <c r="G30" s="382"/>
      <c r="I30" s="379"/>
      <c r="J30" s="379"/>
      <c r="K30" s="379"/>
      <c r="L30" s="379"/>
    </row>
    <row r="31" spans="1:14" s="14" customFormat="1" ht="27" customHeight="1" x14ac:dyDescent="0.4">
      <c r="A31" s="376" t="s">
        <v>50</v>
      </c>
      <c r="B31" s="383">
        <v>154.46</v>
      </c>
      <c r="C31" s="692" t="s">
        <v>51</v>
      </c>
      <c r="D31" s="693"/>
      <c r="E31" s="693"/>
      <c r="F31" s="693"/>
      <c r="G31" s="693"/>
      <c r="H31" s="694"/>
      <c r="I31" s="379"/>
      <c r="J31" s="379"/>
      <c r="K31" s="379"/>
      <c r="L31" s="379"/>
    </row>
    <row r="32" spans="1:14" s="14" customFormat="1" ht="27" customHeight="1" x14ac:dyDescent="0.4">
      <c r="A32" s="376" t="s">
        <v>52</v>
      </c>
      <c r="B32" s="383">
        <v>165.23</v>
      </c>
      <c r="C32" s="692" t="s">
        <v>53</v>
      </c>
      <c r="D32" s="693"/>
      <c r="E32" s="693"/>
      <c r="F32" s="693"/>
      <c r="G32" s="693"/>
      <c r="H32" s="694"/>
      <c r="I32" s="379"/>
      <c r="J32" s="379"/>
      <c r="K32" s="379"/>
      <c r="L32" s="384"/>
      <c r="M32" s="384"/>
      <c r="N32" s="385"/>
    </row>
    <row r="33" spans="1:14" s="14" customFormat="1" ht="17.25" customHeight="1" x14ac:dyDescent="0.3">
      <c r="A33" s="376"/>
      <c r="B33" s="386"/>
      <c r="C33" s="387"/>
      <c r="D33" s="387"/>
      <c r="E33" s="387"/>
      <c r="F33" s="387"/>
      <c r="G33" s="387"/>
      <c r="H33" s="387"/>
      <c r="I33" s="379"/>
      <c r="J33" s="379"/>
      <c r="K33" s="379"/>
      <c r="L33" s="384"/>
      <c r="M33" s="384"/>
      <c r="N33" s="385"/>
    </row>
    <row r="34" spans="1:14" s="14" customFormat="1" ht="18.75" x14ac:dyDescent="0.3">
      <c r="A34" s="376" t="s">
        <v>54</v>
      </c>
      <c r="B34" s="388">
        <f>B31/B32</f>
        <v>0.93481813230042976</v>
      </c>
      <c r="C34" s="366" t="s">
        <v>55</v>
      </c>
      <c r="D34" s="366"/>
      <c r="E34" s="366"/>
      <c r="F34" s="366"/>
      <c r="G34" s="366"/>
      <c r="I34" s="379"/>
      <c r="J34" s="379"/>
      <c r="K34" s="379"/>
      <c r="L34" s="384"/>
      <c r="M34" s="384"/>
      <c r="N34" s="385"/>
    </row>
    <row r="35" spans="1:14" s="14" customFormat="1" ht="19.5" customHeight="1" x14ac:dyDescent="0.3">
      <c r="A35" s="376"/>
      <c r="B35" s="380"/>
      <c r="G35" s="366"/>
      <c r="I35" s="379"/>
      <c r="J35" s="379"/>
      <c r="K35" s="379"/>
      <c r="L35" s="384"/>
      <c r="M35" s="384"/>
      <c r="N35" s="385"/>
    </row>
    <row r="36" spans="1:14" s="14" customFormat="1" ht="27" customHeight="1" x14ac:dyDescent="0.4">
      <c r="A36" s="389" t="s">
        <v>126</v>
      </c>
      <c r="B36" s="390">
        <v>25</v>
      </c>
      <c r="C36" s="366"/>
      <c r="D36" s="684" t="s">
        <v>57</v>
      </c>
      <c r="E36" s="717"/>
      <c r="F36" s="684" t="s">
        <v>58</v>
      </c>
      <c r="G36" s="685"/>
      <c r="J36" s="379"/>
      <c r="K36" s="379"/>
      <c r="L36" s="384"/>
      <c r="M36" s="384"/>
      <c r="N36" s="385"/>
    </row>
    <row r="37" spans="1:14" s="14" customFormat="1" ht="27" customHeight="1" x14ac:dyDescent="0.4">
      <c r="A37" s="391" t="s">
        <v>59</v>
      </c>
      <c r="B37" s="392">
        <v>4</v>
      </c>
      <c r="C37" s="393" t="s">
        <v>60</v>
      </c>
      <c r="D37" s="394" t="s">
        <v>61</v>
      </c>
      <c r="E37" s="395" t="s">
        <v>62</v>
      </c>
      <c r="F37" s="394" t="s">
        <v>61</v>
      </c>
      <c r="G37" s="396" t="s">
        <v>62</v>
      </c>
      <c r="I37" s="397" t="s">
        <v>127</v>
      </c>
      <c r="J37" s="379"/>
      <c r="K37" s="379"/>
      <c r="L37" s="384"/>
      <c r="M37" s="384"/>
      <c r="N37" s="385"/>
    </row>
    <row r="38" spans="1:14" s="14" customFormat="1" ht="26.25" customHeight="1" x14ac:dyDescent="0.4">
      <c r="A38" s="391" t="s">
        <v>63</v>
      </c>
      <c r="B38" s="392">
        <v>200</v>
      </c>
      <c r="C38" s="398">
        <v>1</v>
      </c>
      <c r="D38" s="399">
        <v>52522362</v>
      </c>
      <c r="E38" s="400">
        <f>IF(ISBLANK(D38),"-",$D$48/$D$45*D38)</f>
        <v>56406920.253099471</v>
      </c>
      <c r="F38" s="399">
        <v>53289728</v>
      </c>
      <c r="G38" s="401">
        <f>IF(ISBLANK(F38),"-",$D$48/$F$45*F38)</f>
        <v>55765855.024770811</v>
      </c>
      <c r="I38" s="402"/>
      <c r="J38" s="379"/>
      <c r="K38" s="379"/>
      <c r="L38" s="384"/>
      <c r="M38" s="384"/>
      <c r="N38" s="385"/>
    </row>
    <row r="39" spans="1:14" s="14" customFormat="1" ht="26.25" customHeight="1" x14ac:dyDescent="0.4">
      <c r="A39" s="391" t="s">
        <v>64</v>
      </c>
      <c r="B39" s="392">
        <v>1</v>
      </c>
      <c r="C39" s="403">
        <v>2</v>
      </c>
      <c r="D39" s="404">
        <v>52553125</v>
      </c>
      <c r="E39" s="405">
        <f>IF(ISBLANK(D39),"-",$D$48/$D$45*D39)</f>
        <v>56439958.487132929</v>
      </c>
      <c r="F39" s="404">
        <v>53121237</v>
      </c>
      <c r="G39" s="406">
        <f>IF(ISBLANK(F39),"-",$D$48/$F$45*F39)</f>
        <v>55589535.027810447</v>
      </c>
      <c r="I39" s="719">
        <f>ABS((F43/D43*D42)-F42)/D42</f>
        <v>9.1663928758481394E-3</v>
      </c>
      <c r="J39" s="379"/>
      <c r="K39" s="379"/>
      <c r="L39" s="384"/>
      <c r="M39" s="384"/>
      <c r="N39" s="385"/>
    </row>
    <row r="40" spans="1:14" ht="26.25" customHeight="1" x14ac:dyDescent="0.4">
      <c r="A40" s="391" t="s">
        <v>65</v>
      </c>
      <c r="B40" s="392">
        <v>1</v>
      </c>
      <c r="C40" s="403">
        <v>3</v>
      </c>
      <c r="D40" s="404">
        <v>52565096</v>
      </c>
      <c r="E40" s="405">
        <f>IF(ISBLANK(D40),"-",$D$48/$D$45*D40)</f>
        <v>56452814.863286577</v>
      </c>
      <c r="F40" s="404">
        <v>54057613</v>
      </c>
      <c r="G40" s="406">
        <f>IF(ISBLANK(F40),"-",$D$48/$F$45*F40)</f>
        <v>56569420.086797327</v>
      </c>
      <c r="I40" s="719"/>
      <c r="L40" s="384"/>
      <c r="M40" s="384"/>
      <c r="N40" s="407"/>
    </row>
    <row r="41" spans="1:14" ht="27" customHeight="1" x14ac:dyDescent="0.4">
      <c r="A41" s="391" t="s">
        <v>66</v>
      </c>
      <c r="B41" s="392">
        <v>1</v>
      </c>
      <c r="C41" s="408">
        <v>4</v>
      </c>
      <c r="D41" s="409">
        <v>52522362</v>
      </c>
      <c r="E41" s="410">
        <f>IF(ISBLANK(D41),"-",$D$48/$D$45*D41)</f>
        <v>56406920.253099471</v>
      </c>
      <c r="F41" s="409">
        <v>53289728</v>
      </c>
      <c r="G41" s="411">
        <f>IF(ISBLANK(F41),"-",$D$48/$F$45*F41)</f>
        <v>55765855.024770811</v>
      </c>
      <c r="I41" s="412"/>
      <c r="L41" s="384"/>
      <c r="M41" s="384"/>
      <c r="N41" s="407"/>
    </row>
    <row r="42" spans="1:14" ht="27" customHeight="1" x14ac:dyDescent="0.4">
      <c r="A42" s="391" t="s">
        <v>67</v>
      </c>
      <c r="B42" s="392">
        <v>1</v>
      </c>
      <c r="C42" s="413" t="s">
        <v>68</v>
      </c>
      <c r="D42" s="414">
        <f>AVERAGE(D38:D41)</f>
        <v>52540736.25</v>
      </c>
      <c r="E42" s="415">
        <f>AVERAGE(E38:E41)</f>
        <v>56426653.464154616</v>
      </c>
      <c r="F42" s="414">
        <f>AVERAGE(F38:F41)</f>
        <v>53439576.5</v>
      </c>
      <c r="G42" s="416">
        <f>AVERAGE(G38:G41)</f>
        <v>55922666.291037351</v>
      </c>
      <c r="H42" s="417"/>
    </row>
    <row r="43" spans="1:14" ht="26.25" customHeight="1" x14ac:dyDescent="0.4">
      <c r="A43" s="391" t="s">
        <v>69</v>
      </c>
      <c r="B43" s="392">
        <v>1</v>
      </c>
      <c r="C43" s="418" t="s">
        <v>70</v>
      </c>
      <c r="D43" s="419">
        <v>25.12</v>
      </c>
      <c r="E43" s="407"/>
      <c r="F43" s="419">
        <v>25.78</v>
      </c>
      <c r="H43" s="417"/>
    </row>
    <row r="44" spans="1:14" ht="26.25" customHeight="1" x14ac:dyDescent="0.4">
      <c r="A44" s="391" t="s">
        <v>71</v>
      </c>
      <c r="B44" s="392">
        <v>1</v>
      </c>
      <c r="C44" s="420" t="s">
        <v>72</v>
      </c>
      <c r="D44" s="421">
        <f>D43*$B$34</f>
        <v>23.482631483386797</v>
      </c>
      <c r="E44" s="422"/>
      <c r="F44" s="421">
        <f>F43*$B$34</f>
        <v>24.09961145070508</v>
      </c>
      <c r="H44" s="417"/>
    </row>
    <row r="45" spans="1:14" ht="19.5" customHeight="1" x14ac:dyDescent="0.3">
      <c r="A45" s="391" t="s">
        <v>73</v>
      </c>
      <c r="B45" s="423">
        <f>(B44/B43)*(B42/B41)*(B40/B39)*(B38/B37)*B36</f>
        <v>1250</v>
      </c>
      <c r="C45" s="420" t="s">
        <v>74</v>
      </c>
      <c r="D45" s="424">
        <f>D44*$B$30/100</f>
        <v>23.27833258948133</v>
      </c>
      <c r="E45" s="425"/>
      <c r="F45" s="424">
        <f>F44*$B$30/100</f>
        <v>23.889944831083945</v>
      </c>
      <c r="H45" s="417"/>
    </row>
    <row r="46" spans="1:14" ht="19.5" customHeight="1" x14ac:dyDescent="0.3">
      <c r="A46" s="686" t="s">
        <v>75</v>
      </c>
      <c r="B46" s="690"/>
      <c r="C46" s="420" t="s">
        <v>76</v>
      </c>
      <c r="D46" s="426">
        <f>D45/$B$45</f>
        <v>1.8622666071585064E-2</v>
      </c>
      <c r="E46" s="427"/>
      <c r="F46" s="428">
        <f>F45/$B$45</f>
        <v>1.9111955864867157E-2</v>
      </c>
      <c r="H46" s="417"/>
    </row>
    <row r="47" spans="1:14" ht="27" customHeight="1" x14ac:dyDescent="0.4">
      <c r="A47" s="688"/>
      <c r="B47" s="691"/>
      <c r="C47" s="429" t="s">
        <v>128</v>
      </c>
      <c r="D47" s="430">
        <v>0.02</v>
      </c>
      <c r="E47" s="431"/>
      <c r="F47" s="427"/>
      <c r="H47" s="417"/>
    </row>
    <row r="48" spans="1:14" ht="18.75" x14ac:dyDescent="0.3">
      <c r="C48" s="432" t="s">
        <v>78</v>
      </c>
      <c r="D48" s="424">
        <f>D47*$B$45</f>
        <v>25</v>
      </c>
      <c r="F48" s="433"/>
      <c r="H48" s="417"/>
    </row>
    <row r="49" spans="1:12" ht="19.5" customHeight="1" x14ac:dyDescent="0.3">
      <c r="C49" s="434" t="s">
        <v>79</v>
      </c>
      <c r="D49" s="435">
        <f>D48/B34</f>
        <v>26.743169752686779</v>
      </c>
      <c r="F49" s="433"/>
      <c r="H49" s="417"/>
    </row>
    <row r="50" spans="1:12" ht="18.75" x14ac:dyDescent="0.3">
      <c r="C50" s="389" t="s">
        <v>80</v>
      </c>
      <c r="D50" s="436">
        <f>AVERAGE(E38:E41,G38:G41)</f>
        <v>56174659.877595983</v>
      </c>
      <c r="F50" s="437"/>
      <c r="H50" s="417"/>
    </row>
    <row r="51" spans="1:12" ht="18.75" x14ac:dyDescent="0.3">
      <c r="C51" s="391" t="s">
        <v>81</v>
      </c>
      <c r="D51" s="438">
        <f>STDEV(E38:E41,G38:G41)/D50</f>
        <v>7.0184870796217514E-3</v>
      </c>
      <c r="F51" s="437"/>
      <c r="H51" s="417"/>
    </row>
    <row r="52" spans="1:12" ht="19.5" customHeight="1" x14ac:dyDescent="0.3">
      <c r="C52" s="439" t="s">
        <v>20</v>
      </c>
      <c r="D52" s="440">
        <f>COUNT(E38:E41,G38:G41)</f>
        <v>8</v>
      </c>
      <c r="F52" s="437"/>
    </row>
    <row r="54" spans="1:12" ht="18.75" x14ac:dyDescent="0.3">
      <c r="A54" s="441" t="s">
        <v>1</v>
      </c>
      <c r="B54" s="442" t="s">
        <v>82</v>
      </c>
    </row>
    <row r="55" spans="1:12" ht="18.75" x14ac:dyDescent="0.3">
      <c r="A55" s="366" t="s">
        <v>83</v>
      </c>
      <c r="B55" s="443">
        <f>B21</f>
        <v>0</v>
      </c>
    </row>
    <row r="56" spans="1:12" ht="26.25" customHeight="1" x14ac:dyDescent="0.4">
      <c r="A56" s="444" t="s">
        <v>84</v>
      </c>
      <c r="B56" s="445">
        <v>300</v>
      </c>
      <c r="C56" s="366">
        <f>B20</f>
        <v>0</v>
      </c>
      <c r="H56" s="446"/>
    </row>
    <row r="57" spans="1:12" ht="18.75" x14ac:dyDescent="0.3">
      <c r="A57" s="443" t="s">
        <v>85</v>
      </c>
      <c r="B57" s="538">
        <f>Uniformity!C46</f>
        <v>99.980499999999992</v>
      </c>
      <c r="H57" s="446"/>
    </row>
    <row r="58" spans="1:12" ht="19.5" customHeight="1" x14ac:dyDescent="0.3">
      <c r="H58" s="446"/>
    </row>
    <row r="59" spans="1:12" s="14" customFormat="1" ht="27" customHeight="1" x14ac:dyDescent="0.4">
      <c r="A59" s="389" t="s">
        <v>129</v>
      </c>
      <c r="B59" s="390">
        <v>50</v>
      </c>
      <c r="C59" s="366"/>
      <c r="D59" s="447" t="s">
        <v>87</v>
      </c>
      <c r="E59" s="448" t="s">
        <v>60</v>
      </c>
      <c r="F59" s="448" t="s">
        <v>61</v>
      </c>
      <c r="G59" s="448" t="s">
        <v>88</v>
      </c>
      <c r="H59" s="393" t="s">
        <v>89</v>
      </c>
      <c r="L59" s="379"/>
    </row>
    <row r="60" spans="1:12" s="14" customFormat="1" ht="26.25" customHeight="1" x14ac:dyDescent="0.4">
      <c r="A60" s="391" t="s">
        <v>130</v>
      </c>
      <c r="B60" s="392">
        <v>4</v>
      </c>
      <c r="C60" s="695" t="s">
        <v>91</v>
      </c>
      <c r="D60" s="701">
        <v>90.52</v>
      </c>
      <c r="E60" s="449">
        <v>1</v>
      </c>
      <c r="F60" s="450">
        <v>55899703</v>
      </c>
      <c r="G60" s="540">
        <f>IF(ISBLANK(F60),"-",(F60/$D$50*$D$47*$B$68)*($B$57/$D$60))</f>
        <v>54.955329007961012</v>
      </c>
      <c r="H60" s="451">
        <f t="shared" ref="H60:H71" si="0">IF(ISBLANK(F60),"-",G60/$B$56)</f>
        <v>0.1831844300265367</v>
      </c>
      <c r="L60" s="379"/>
    </row>
    <row r="61" spans="1:12" s="14" customFormat="1" ht="26.25" customHeight="1" x14ac:dyDescent="0.4">
      <c r="A61" s="391" t="s">
        <v>92</v>
      </c>
      <c r="B61" s="392">
        <v>200</v>
      </c>
      <c r="C61" s="698"/>
      <c r="D61" s="702"/>
      <c r="E61" s="452">
        <v>2</v>
      </c>
      <c r="F61" s="404">
        <v>56207803</v>
      </c>
      <c r="G61" s="541">
        <f>IF(ISBLANK(F61),"-",(F61/$D$50*$D$47*$B$68)*($B$57/$D$60))</f>
        <v>55.258223942257054</v>
      </c>
      <c r="H61" s="453">
        <f t="shared" si="0"/>
        <v>0.1841940798075235</v>
      </c>
      <c r="L61" s="379"/>
    </row>
    <row r="62" spans="1:12" s="14" customFormat="1" ht="26.25" customHeight="1" x14ac:dyDescent="0.4">
      <c r="A62" s="391" t="s">
        <v>93</v>
      </c>
      <c r="B62" s="392">
        <v>1</v>
      </c>
      <c r="C62" s="698"/>
      <c r="D62" s="702"/>
      <c r="E62" s="452">
        <v>3</v>
      </c>
      <c r="F62" s="454">
        <v>54857529</v>
      </c>
      <c r="G62" s="541">
        <f>IF(ISBLANK(F62),"-",(F62/$D$50*$D$47*$B$68)*($B$57/$D$60))</f>
        <v>53.93076157772721</v>
      </c>
      <c r="H62" s="453">
        <f t="shared" si="0"/>
        <v>0.17976920525909071</v>
      </c>
      <c r="L62" s="379"/>
    </row>
    <row r="63" spans="1:12" ht="27" customHeight="1" x14ac:dyDescent="0.4">
      <c r="A63" s="391" t="s">
        <v>94</v>
      </c>
      <c r="B63" s="392">
        <v>1</v>
      </c>
      <c r="C63" s="699"/>
      <c r="D63" s="703"/>
      <c r="E63" s="455">
        <v>4</v>
      </c>
      <c r="F63" s="456">
        <v>55899703</v>
      </c>
      <c r="G63" s="541">
        <f>IF(ISBLANK(F63),"-",(F63/$D$50*$D$47*$B$68)*($B$57/$D$60))</f>
        <v>54.955329007961012</v>
      </c>
      <c r="H63" s="453">
        <f t="shared" si="0"/>
        <v>0.1831844300265367</v>
      </c>
    </row>
    <row r="64" spans="1:12" ht="26.25" customHeight="1" x14ac:dyDescent="0.4">
      <c r="A64" s="391" t="s">
        <v>95</v>
      </c>
      <c r="B64" s="392">
        <v>1</v>
      </c>
      <c r="C64" s="695" t="s">
        <v>96</v>
      </c>
      <c r="D64" s="701">
        <v>87.21</v>
      </c>
      <c r="E64" s="449">
        <v>1</v>
      </c>
      <c r="F64" s="450">
        <v>54374410</v>
      </c>
      <c r="G64" s="542">
        <f>IF(ISBLANK(F64),"-",(F64/$D$50*$D$47*$B$68)*($B$57/$D$64))</f>
        <v>55.484685435646952</v>
      </c>
      <c r="H64" s="457">
        <f t="shared" si="0"/>
        <v>0.18494895145215651</v>
      </c>
    </row>
    <row r="65" spans="1:8" ht="26.25" customHeight="1" x14ac:dyDescent="0.4">
      <c r="A65" s="391" t="s">
        <v>97</v>
      </c>
      <c r="B65" s="392">
        <v>1</v>
      </c>
      <c r="C65" s="698"/>
      <c r="D65" s="702"/>
      <c r="E65" s="452">
        <v>2</v>
      </c>
      <c r="F65" s="404">
        <v>55245409</v>
      </c>
      <c r="G65" s="543">
        <f>IF(ISBLANK(F65),"-",(F65/$D$50*$D$47*$B$68)*($B$57/$D$64))</f>
        <v>56.37346943403449</v>
      </c>
      <c r="H65" s="458">
        <f t="shared" si="0"/>
        <v>0.18791156478011498</v>
      </c>
    </row>
    <row r="66" spans="1:8" ht="26.25" customHeight="1" x14ac:dyDescent="0.4">
      <c r="A66" s="391" t="s">
        <v>98</v>
      </c>
      <c r="B66" s="392">
        <v>1</v>
      </c>
      <c r="C66" s="698"/>
      <c r="D66" s="702"/>
      <c r="E66" s="452">
        <v>3</v>
      </c>
      <c r="F66" s="404">
        <v>54431185</v>
      </c>
      <c r="G66" s="543">
        <f>IF(ISBLANK(F66),"-",(F66/$D$50*$D$47*$B$68)*($B$57/$D$64))</f>
        <v>55.542619728922212</v>
      </c>
      <c r="H66" s="458">
        <f t="shared" si="0"/>
        <v>0.18514206576307404</v>
      </c>
    </row>
    <row r="67" spans="1:8" ht="27" customHeight="1" x14ac:dyDescent="0.4">
      <c r="A67" s="391" t="s">
        <v>99</v>
      </c>
      <c r="B67" s="392">
        <v>1</v>
      </c>
      <c r="C67" s="699"/>
      <c r="D67" s="703"/>
      <c r="E67" s="455">
        <v>4</v>
      </c>
      <c r="F67" s="456">
        <v>54374410</v>
      </c>
      <c r="G67" s="544">
        <f>IF(ISBLANK(F67),"-",(F67/$D$50*$D$47*$B$68)*($B$57/$D$64))</f>
        <v>55.484685435646952</v>
      </c>
      <c r="H67" s="459">
        <f t="shared" si="0"/>
        <v>0.18494895145215651</v>
      </c>
    </row>
    <row r="68" spans="1:8" ht="26.25" customHeight="1" x14ac:dyDescent="0.4">
      <c r="A68" s="391" t="s">
        <v>100</v>
      </c>
      <c r="B68" s="460">
        <f>(B67/B66)*(B65/B64)*(B63/B62)*(B61/B60)*B59</f>
        <v>2500</v>
      </c>
      <c r="C68" s="695" t="s">
        <v>101</v>
      </c>
      <c r="D68" s="701">
        <v>105.17</v>
      </c>
      <c r="E68" s="449">
        <v>1</v>
      </c>
      <c r="F68" s="450">
        <v>63256003</v>
      </c>
      <c r="G68" s="542">
        <f>IF(ISBLANK(F68),"-",(F68/$D$50*$D$47*$B$68)*($B$57/$D$68))</f>
        <v>53.524760113740236</v>
      </c>
      <c r="H68" s="453">
        <f t="shared" si="0"/>
        <v>0.17841586704580079</v>
      </c>
    </row>
    <row r="69" spans="1:8" ht="27" customHeight="1" x14ac:dyDescent="0.4">
      <c r="A69" s="439" t="s">
        <v>131</v>
      </c>
      <c r="B69" s="461">
        <f>(D47*B68)/B56*B57</f>
        <v>16.663416666666663</v>
      </c>
      <c r="C69" s="698"/>
      <c r="D69" s="702"/>
      <c r="E69" s="452">
        <v>2</v>
      </c>
      <c r="F69" s="404">
        <v>63562552</v>
      </c>
      <c r="G69" s="543">
        <f>IF(ISBLANK(F69),"-",(F69/$D$50*$D$47*$B$68)*($B$57/$D$68))</f>
        <v>53.784149909331759</v>
      </c>
      <c r="H69" s="453">
        <f t="shared" si="0"/>
        <v>0.17928049969777254</v>
      </c>
    </row>
    <row r="70" spans="1:8" ht="26.25" customHeight="1" x14ac:dyDescent="0.4">
      <c r="A70" s="724" t="s">
        <v>75</v>
      </c>
      <c r="B70" s="725"/>
      <c r="C70" s="698"/>
      <c r="D70" s="702"/>
      <c r="E70" s="452">
        <v>3</v>
      </c>
      <c r="F70" s="404">
        <v>63968506</v>
      </c>
      <c r="G70" s="543">
        <f>IF(ISBLANK(F70),"-",(F70/$D$50*$D$47*$B$68)*($B$57/$D$68))</f>
        <v>54.127652334978428</v>
      </c>
      <c r="H70" s="453">
        <f t="shared" si="0"/>
        <v>0.18042550778326144</v>
      </c>
    </row>
    <row r="71" spans="1:8" ht="27" customHeight="1" x14ac:dyDescent="0.4">
      <c r="A71" s="726"/>
      <c r="B71" s="727"/>
      <c r="C71" s="700"/>
      <c r="D71" s="703"/>
      <c r="E71" s="455">
        <v>4</v>
      </c>
      <c r="F71" s="456">
        <v>63256003</v>
      </c>
      <c r="G71" s="544">
        <f>IF(ISBLANK(F71),"-",(F71/$D$50*$D$47*$B$68)*($B$57/$D$68))</f>
        <v>53.524760113740236</v>
      </c>
      <c r="H71" s="462">
        <f t="shared" si="0"/>
        <v>0.17841586704580079</v>
      </c>
    </row>
    <row r="72" spans="1:8" ht="26.25" customHeight="1" x14ac:dyDescent="0.4">
      <c r="A72" s="463"/>
      <c r="B72" s="463"/>
      <c r="C72" s="463"/>
      <c r="D72" s="463"/>
      <c r="E72" s="463"/>
      <c r="F72" s="464"/>
      <c r="G72" s="465" t="s">
        <v>68</v>
      </c>
      <c r="H72" s="466">
        <f>AVERAGE(H60:H71)</f>
        <v>0.1824851183449854</v>
      </c>
    </row>
    <row r="73" spans="1:8" ht="26.25" customHeight="1" x14ac:dyDescent="0.4">
      <c r="C73" s="463"/>
      <c r="D73" s="463"/>
      <c r="E73" s="463"/>
      <c r="F73" s="464"/>
      <c r="G73" s="467" t="s">
        <v>81</v>
      </c>
      <c r="H73" s="545">
        <f>STDEV(H60:H71)/H72</f>
        <v>1.713494400251751E-2</v>
      </c>
    </row>
    <row r="74" spans="1:8" ht="27" customHeight="1" x14ac:dyDescent="0.4">
      <c r="A74" s="463"/>
      <c r="B74" s="463"/>
      <c r="C74" s="464"/>
      <c r="D74" s="464"/>
      <c r="E74" s="468"/>
      <c r="F74" s="464"/>
      <c r="G74" s="469" t="s">
        <v>20</v>
      </c>
      <c r="H74" s="470">
        <f>COUNT(H60:H71)</f>
        <v>12</v>
      </c>
    </row>
    <row r="76" spans="1:8" ht="26.25" customHeight="1" x14ac:dyDescent="0.4">
      <c r="A76" s="375" t="s">
        <v>132</v>
      </c>
      <c r="B76" s="471" t="s">
        <v>104</v>
      </c>
      <c r="C76" s="722">
        <f>B20</f>
        <v>0</v>
      </c>
      <c r="D76" s="722"/>
      <c r="E76" s="472" t="s">
        <v>105</v>
      </c>
      <c r="F76" s="472"/>
      <c r="G76" s="473">
        <f>H72</f>
        <v>0.1824851183449854</v>
      </c>
      <c r="H76" s="474"/>
    </row>
    <row r="77" spans="1:8" ht="18.75" x14ac:dyDescent="0.3">
      <c r="A77" s="374" t="s">
        <v>106</v>
      </c>
      <c r="B77" s="374" t="s">
        <v>107</v>
      </c>
    </row>
    <row r="78" spans="1:8" ht="18.75" x14ac:dyDescent="0.3">
      <c r="A78" s="374"/>
      <c r="B78" s="374"/>
    </row>
    <row r="79" spans="1:8" ht="26.25" customHeight="1" x14ac:dyDescent="0.4">
      <c r="A79" s="375" t="s">
        <v>4</v>
      </c>
      <c r="B79" s="718">
        <f>B26</f>
        <v>0</v>
      </c>
      <c r="C79" s="718"/>
    </row>
    <row r="80" spans="1:8" ht="26.25" customHeight="1" x14ac:dyDescent="0.4">
      <c r="A80" s="376" t="s">
        <v>46</v>
      </c>
      <c r="B80" s="718">
        <f>B27</f>
        <v>99.13</v>
      </c>
      <c r="C80" s="718"/>
    </row>
    <row r="81" spans="1:12" ht="27" customHeight="1" x14ac:dyDescent="0.4">
      <c r="A81" s="376" t="s">
        <v>6</v>
      </c>
      <c r="B81" s="475">
        <f>B28</f>
        <v>99.13</v>
      </c>
    </row>
    <row r="82" spans="1:12" s="14" customFormat="1" ht="27" customHeight="1" x14ac:dyDescent="0.4">
      <c r="A82" s="376" t="s">
        <v>47</v>
      </c>
      <c r="B82" s="378">
        <v>0</v>
      </c>
      <c r="C82" s="681" t="s">
        <v>115</v>
      </c>
      <c r="D82" s="682"/>
      <c r="E82" s="682"/>
      <c r="F82" s="682"/>
      <c r="G82" s="683"/>
      <c r="I82" s="379"/>
      <c r="J82" s="379"/>
      <c r="K82" s="379"/>
      <c r="L82" s="379"/>
    </row>
    <row r="83" spans="1:12" s="14" customFormat="1" ht="19.5" customHeight="1" x14ac:dyDescent="0.3">
      <c r="A83" s="376" t="s">
        <v>49</v>
      </c>
      <c r="B83" s="380">
        <f>B81-B82</f>
        <v>99.13</v>
      </c>
      <c r="C83" s="381"/>
      <c r="D83" s="381"/>
      <c r="E83" s="381"/>
      <c r="F83" s="381"/>
      <c r="G83" s="382"/>
      <c r="I83" s="379"/>
      <c r="J83" s="379"/>
      <c r="K83" s="379"/>
      <c r="L83" s="379"/>
    </row>
    <row r="84" spans="1:12" s="14" customFormat="1" ht="27" customHeight="1" x14ac:dyDescent="0.4">
      <c r="A84" s="376" t="s">
        <v>50</v>
      </c>
      <c r="B84" s="383">
        <v>154.46</v>
      </c>
      <c r="C84" s="692" t="s">
        <v>133</v>
      </c>
      <c r="D84" s="693"/>
      <c r="E84" s="693"/>
      <c r="F84" s="693"/>
      <c r="G84" s="693"/>
      <c r="H84" s="694"/>
      <c r="I84" s="379"/>
      <c r="J84" s="379"/>
      <c r="K84" s="379"/>
      <c r="L84" s="379"/>
    </row>
    <row r="85" spans="1:12" s="14" customFormat="1" ht="27" customHeight="1" x14ac:dyDescent="0.4">
      <c r="A85" s="376" t="s">
        <v>52</v>
      </c>
      <c r="B85" s="383">
        <v>165.23</v>
      </c>
      <c r="C85" s="692" t="s">
        <v>134</v>
      </c>
      <c r="D85" s="693"/>
      <c r="E85" s="693"/>
      <c r="F85" s="693"/>
      <c r="G85" s="693"/>
      <c r="H85" s="694"/>
      <c r="I85" s="379"/>
      <c r="J85" s="379"/>
      <c r="K85" s="379"/>
      <c r="L85" s="379"/>
    </row>
    <row r="86" spans="1:12" s="14" customFormat="1" ht="18.75" x14ac:dyDescent="0.3">
      <c r="A86" s="376"/>
      <c r="B86" s="386"/>
      <c r="C86" s="387"/>
      <c r="D86" s="387"/>
      <c r="E86" s="387"/>
      <c r="F86" s="387"/>
      <c r="G86" s="387"/>
      <c r="H86" s="387"/>
      <c r="I86" s="379"/>
      <c r="J86" s="379"/>
      <c r="K86" s="379"/>
      <c r="L86" s="379"/>
    </row>
    <row r="87" spans="1:12" s="14" customFormat="1" ht="18.75" x14ac:dyDescent="0.3">
      <c r="A87" s="376" t="s">
        <v>54</v>
      </c>
      <c r="B87" s="388">
        <f>B84/B85</f>
        <v>0.93481813230042976</v>
      </c>
      <c r="C87" s="366" t="s">
        <v>55</v>
      </c>
      <c r="D87" s="366"/>
      <c r="E87" s="366"/>
      <c r="F87" s="366"/>
      <c r="G87" s="366"/>
      <c r="I87" s="379"/>
      <c r="J87" s="379"/>
      <c r="K87" s="379"/>
      <c r="L87" s="379"/>
    </row>
    <row r="88" spans="1:12" ht="19.5" customHeight="1" x14ac:dyDescent="0.3">
      <c r="A88" s="374"/>
      <c r="B88" s="374"/>
    </row>
    <row r="89" spans="1:12" ht="27" customHeight="1" x14ac:dyDescent="0.4">
      <c r="A89" s="389" t="s">
        <v>126</v>
      </c>
      <c r="B89" s="390">
        <v>25</v>
      </c>
      <c r="D89" s="476" t="s">
        <v>57</v>
      </c>
      <c r="E89" s="477"/>
      <c r="F89" s="684" t="s">
        <v>58</v>
      </c>
      <c r="G89" s="685"/>
    </row>
    <row r="90" spans="1:12" ht="27" customHeight="1" x14ac:dyDescent="0.4">
      <c r="A90" s="391" t="s">
        <v>59</v>
      </c>
      <c r="B90" s="392">
        <v>4</v>
      </c>
      <c r="C90" s="478" t="s">
        <v>60</v>
      </c>
      <c r="D90" s="394" t="s">
        <v>61</v>
      </c>
      <c r="E90" s="395" t="s">
        <v>62</v>
      </c>
      <c r="F90" s="394" t="s">
        <v>61</v>
      </c>
      <c r="G90" s="479" t="s">
        <v>62</v>
      </c>
      <c r="I90" s="397" t="s">
        <v>127</v>
      </c>
    </row>
    <row r="91" spans="1:12" ht="26.25" customHeight="1" x14ac:dyDescent="0.4">
      <c r="A91" s="391" t="s">
        <v>63</v>
      </c>
      <c r="B91" s="392">
        <v>200</v>
      </c>
      <c r="C91" s="480">
        <v>1</v>
      </c>
      <c r="D91" s="399">
        <v>52522362</v>
      </c>
      <c r="E91" s="400">
        <f>IF(ISBLANK(D91),"-",$D$101/$D$98*D91)</f>
        <v>94011533.755165786</v>
      </c>
      <c r="F91" s="399">
        <v>53289728</v>
      </c>
      <c r="G91" s="401">
        <f>IF(ISBLANK(F91),"-",$D$101/$F$98*F91)</f>
        <v>92943091.707951352</v>
      </c>
      <c r="I91" s="402"/>
    </row>
    <row r="92" spans="1:12" ht="26.25" customHeight="1" x14ac:dyDescent="0.4">
      <c r="A92" s="391" t="s">
        <v>64</v>
      </c>
      <c r="B92" s="392">
        <v>1</v>
      </c>
      <c r="C92" s="464">
        <v>2</v>
      </c>
      <c r="D92" s="404">
        <v>52553125</v>
      </c>
      <c r="E92" s="405">
        <f>IF(ISBLANK(D92),"-",$D$101/$D$98*D92)</f>
        <v>94066597.47855489</v>
      </c>
      <c r="F92" s="404">
        <v>53121237</v>
      </c>
      <c r="G92" s="406">
        <f>IF(ISBLANK(F92),"-",$D$101/$F$98*F92)</f>
        <v>92649225.046350732</v>
      </c>
      <c r="I92" s="719">
        <f>ABS((F96/D96*D95)-F95)/D95</f>
        <v>9.1663928758481394E-3</v>
      </c>
    </row>
    <row r="93" spans="1:12" ht="26.25" customHeight="1" x14ac:dyDescent="0.4">
      <c r="A93" s="391" t="s">
        <v>65</v>
      </c>
      <c r="B93" s="392">
        <v>1</v>
      </c>
      <c r="C93" s="464">
        <v>3</v>
      </c>
      <c r="D93" s="404">
        <v>52565096</v>
      </c>
      <c r="E93" s="405">
        <f>IF(ISBLANK(D93),"-",$D$101/$D$98*D93)</f>
        <v>94088024.772144288</v>
      </c>
      <c r="F93" s="404">
        <v>54057613</v>
      </c>
      <c r="G93" s="406">
        <f>IF(ISBLANK(F93),"-",$D$101/$F$98*F93)</f>
        <v>94282366.811328873</v>
      </c>
      <c r="I93" s="719"/>
    </row>
    <row r="94" spans="1:12" ht="27" customHeight="1" x14ac:dyDescent="0.4">
      <c r="A94" s="391" t="s">
        <v>66</v>
      </c>
      <c r="B94" s="392">
        <v>1</v>
      </c>
      <c r="C94" s="481">
        <v>4</v>
      </c>
      <c r="D94" s="409">
        <v>52522362</v>
      </c>
      <c r="E94" s="410">
        <f>IF(ISBLANK(D94),"-",$D$101/$D$98*D94)</f>
        <v>94011533.755165786</v>
      </c>
      <c r="F94" s="482">
        <v>53289728</v>
      </c>
      <c r="G94" s="411">
        <f>IF(ISBLANK(F94),"-",$D$101/$F$98*F94)</f>
        <v>92943091.707951352</v>
      </c>
      <c r="I94" s="412"/>
    </row>
    <row r="95" spans="1:12" ht="27" customHeight="1" x14ac:dyDescent="0.4">
      <c r="A95" s="391" t="s">
        <v>67</v>
      </c>
      <c r="B95" s="392">
        <v>1</v>
      </c>
      <c r="C95" s="483" t="s">
        <v>68</v>
      </c>
      <c r="D95" s="484">
        <f>AVERAGE(D91:D94)</f>
        <v>52540736.25</v>
      </c>
      <c r="E95" s="415">
        <f>AVERAGE(E91:E94)</f>
        <v>94044422.440257698</v>
      </c>
      <c r="F95" s="485">
        <f>AVERAGE(F91:F94)</f>
        <v>53439576.5</v>
      </c>
      <c r="G95" s="486">
        <f>AVERAGE(G91:G94)</f>
        <v>93204443.818395585</v>
      </c>
    </row>
    <row r="96" spans="1:12" ht="26.25" customHeight="1" x14ac:dyDescent="0.4">
      <c r="A96" s="391" t="s">
        <v>69</v>
      </c>
      <c r="B96" s="377">
        <v>1</v>
      </c>
      <c r="C96" s="487" t="s">
        <v>117</v>
      </c>
      <c r="D96" s="488">
        <v>25.12</v>
      </c>
      <c r="E96" s="407"/>
      <c r="F96" s="419">
        <v>25.78</v>
      </c>
    </row>
    <row r="97" spans="1:10" ht="26.25" customHeight="1" x14ac:dyDescent="0.4">
      <c r="A97" s="391" t="s">
        <v>71</v>
      </c>
      <c r="B97" s="377">
        <v>1</v>
      </c>
      <c r="C97" s="489" t="s">
        <v>118</v>
      </c>
      <c r="D97" s="490">
        <f>D96*$B$87</f>
        <v>23.482631483386797</v>
      </c>
      <c r="E97" s="422"/>
      <c r="F97" s="421">
        <f>F96*$B$87</f>
        <v>24.09961145070508</v>
      </c>
    </row>
    <row r="98" spans="1:10" ht="19.5" customHeight="1" x14ac:dyDescent="0.3">
      <c r="A98" s="391" t="s">
        <v>73</v>
      </c>
      <c r="B98" s="491">
        <f>(B97/B96)*(B95/B94)*(B93/B92)*(B91/B90)*B89</f>
        <v>1250</v>
      </c>
      <c r="C98" s="489" t="s">
        <v>119</v>
      </c>
      <c r="D98" s="492">
        <f>D97*$B$83/100</f>
        <v>23.27833258948133</v>
      </c>
      <c r="E98" s="425"/>
      <c r="F98" s="424">
        <f>F97*$B$83/100</f>
        <v>23.889944831083945</v>
      </c>
    </row>
    <row r="99" spans="1:10" ht="19.5" customHeight="1" x14ac:dyDescent="0.3">
      <c r="A99" s="686" t="s">
        <v>75</v>
      </c>
      <c r="B99" s="687"/>
      <c r="C99" s="489" t="s">
        <v>120</v>
      </c>
      <c r="D99" s="493">
        <f>D98/$B$98</f>
        <v>1.8622666071585064E-2</v>
      </c>
      <c r="E99" s="425"/>
      <c r="F99" s="428">
        <f>F98/$B$98</f>
        <v>1.9111955864867157E-2</v>
      </c>
      <c r="G99" s="494"/>
      <c r="H99" s="417"/>
    </row>
    <row r="100" spans="1:10" ht="19.5" customHeight="1" x14ac:dyDescent="0.3">
      <c r="A100" s="688"/>
      <c r="B100" s="689"/>
      <c r="C100" s="489" t="s">
        <v>128</v>
      </c>
      <c r="D100" s="495">
        <f>$B$56/$B$116</f>
        <v>3.3333333333333333E-2</v>
      </c>
      <c r="F100" s="433"/>
      <c r="G100" s="496"/>
      <c r="H100" s="417"/>
    </row>
    <row r="101" spans="1:10" ht="18.75" x14ac:dyDescent="0.3">
      <c r="C101" s="489" t="s">
        <v>78</v>
      </c>
      <c r="D101" s="490">
        <f>D100*$B$98</f>
        <v>41.666666666666664</v>
      </c>
      <c r="F101" s="433"/>
      <c r="G101" s="494"/>
      <c r="H101" s="417"/>
    </row>
    <row r="102" spans="1:10" ht="19.5" customHeight="1" x14ac:dyDescent="0.3">
      <c r="C102" s="497" t="s">
        <v>79</v>
      </c>
      <c r="D102" s="498">
        <f>D101/B34</f>
        <v>44.571949587811297</v>
      </c>
      <c r="F102" s="437"/>
      <c r="G102" s="494"/>
      <c r="H102" s="417"/>
      <c r="J102" s="499"/>
    </row>
    <row r="103" spans="1:10" ht="18.75" x14ac:dyDescent="0.3">
      <c r="C103" s="500" t="s">
        <v>108</v>
      </c>
      <c r="D103" s="501">
        <f>AVERAGE(E91:E94,G91:G94)</f>
        <v>93624433.129326642</v>
      </c>
      <c r="F103" s="437"/>
      <c r="G103" s="502"/>
      <c r="H103" s="417"/>
      <c r="J103" s="503"/>
    </row>
    <row r="104" spans="1:10" ht="18.75" x14ac:dyDescent="0.3">
      <c r="C104" s="467" t="s">
        <v>81</v>
      </c>
      <c r="D104" s="504">
        <f>STDEV(E91:E94,G91:G94)/D103</f>
        <v>7.0184870796217713E-3</v>
      </c>
      <c r="F104" s="437"/>
      <c r="G104" s="494"/>
      <c r="H104" s="417"/>
      <c r="J104" s="503"/>
    </row>
    <row r="105" spans="1:10" ht="19.5" customHeight="1" x14ac:dyDescent="0.3">
      <c r="C105" s="469" t="s">
        <v>20</v>
      </c>
      <c r="D105" s="505">
        <f>COUNT(E91:E94,G91:G94)</f>
        <v>8</v>
      </c>
      <c r="F105" s="437"/>
      <c r="G105" s="494"/>
      <c r="H105" s="417"/>
      <c r="J105" s="503"/>
    </row>
    <row r="106" spans="1:10" ht="19.5" customHeight="1" x14ac:dyDescent="0.3">
      <c r="A106" s="441"/>
      <c r="B106" s="441"/>
      <c r="C106" s="441"/>
      <c r="D106" s="441"/>
      <c r="E106" s="441"/>
    </row>
    <row r="107" spans="1:10" ht="26.25" customHeight="1" x14ac:dyDescent="0.4">
      <c r="A107" s="389" t="s">
        <v>109</v>
      </c>
      <c r="B107" s="390">
        <v>900</v>
      </c>
      <c r="C107" s="506" t="s">
        <v>135</v>
      </c>
      <c r="D107" s="507" t="s">
        <v>61</v>
      </c>
      <c r="E107" s="508" t="s">
        <v>111</v>
      </c>
      <c r="F107" s="509" t="s">
        <v>112</v>
      </c>
    </row>
    <row r="108" spans="1:10" ht="26.25" customHeight="1" x14ac:dyDescent="0.4">
      <c r="A108" s="391" t="s">
        <v>90</v>
      </c>
      <c r="B108" s="392">
        <v>5</v>
      </c>
      <c r="C108" s="510">
        <v>1</v>
      </c>
      <c r="D108" s="511">
        <v>87619284</v>
      </c>
      <c r="E108" s="546">
        <f t="shared" ref="E108:E113" si="1">IF(ISBLANK(D108),"-",D108/$D$103*$D$100*$B$116)</f>
        <v>280.75775010237493</v>
      </c>
      <c r="F108" s="512">
        <f t="shared" ref="F108:F113" si="2">IF(ISBLANK(D108), "-", E108/$B$56)</f>
        <v>0.93585916700791638</v>
      </c>
    </row>
    <row r="109" spans="1:10" ht="26.25" customHeight="1" x14ac:dyDescent="0.4">
      <c r="A109" s="391" t="s">
        <v>92</v>
      </c>
      <c r="B109" s="392">
        <v>50</v>
      </c>
      <c r="C109" s="510">
        <v>2</v>
      </c>
      <c r="D109" s="511">
        <v>87231228</v>
      </c>
      <c r="E109" s="547">
        <f t="shared" si="1"/>
        <v>279.51430545754391</v>
      </c>
      <c r="F109" s="513">
        <f t="shared" si="2"/>
        <v>0.93171435152514637</v>
      </c>
    </row>
    <row r="110" spans="1:10" ht="26.25" customHeight="1" x14ac:dyDescent="0.4">
      <c r="A110" s="391" t="s">
        <v>93</v>
      </c>
      <c r="B110" s="392">
        <v>1</v>
      </c>
      <c r="C110" s="510">
        <v>3</v>
      </c>
      <c r="D110" s="511">
        <v>87224653</v>
      </c>
      <c r="E110" s="547">
        <f t="shared" si="1"/>
        <v>279.49323723919457</v>
      </c>
      <c r="F110" s="513">
        <f t="shared" si="2"/>
        <v>0.93164412413064857</v>
      </c>
    </row>
    <row r="111" spans="1:10" ht="26.25" customHeight="1" x14ac:dyDescent="0.4">
      <c r="A111" s="391" t="s">
        <v>94</v>
      </c>
      <c r="B111" s="392">
        <v>1</v>
      </c>
      <c r="C111" s="510">
        <v>4</v>
      </c>
      <c r="D111" s="511">
        <v>86491264</v>
      </c>
      <c r="E111" s="547">
        <f t="shared" si="1"/>
        <v>277.14324490657253</v>
      </c>
      <c r="F111" s="513">
        <f t="shared" si="2"/>
        <v>0.92381081635524176</v>
      </c>
    </row>
    <row r="112" spans="1:10" ht="26.25" customHeight="1" x14ac:dyDescent="0.4">
      <c r="A112" s="391" t="s">
        <v>95</v>
      </c>
      <c r="B112" s="392">
        <v>1</v>
      </c>
      <c r="C112" s="510">
        <v>5</v>
      </c>
      <c r="D112" s="511">
        <v>88080316</v>
      </c>
      <c r="E112" s="547">
        <f t="shared" si="1"/>
        <v>282.23503114298688</v>
      </c>
      <c r="F112" s="513">
        <f t="shared" si="2"/>
        <v>0.9407834371432896</v>
      </c>
    </row>
    <row r="113" spans="1:10" ht="26.25" customHeight="1" x14ac:dyDescent="0.4">
      <c r="A113" s="391" t="s">
        <v>97</v>
      </c>
      <c r="B113" s="392">
        <v>1</v>
      </c>
      <c r="C113" s="514">
        <v>6</v>
      </c>
      <c r="D113" s="515">
        <v>87568449</v>
      </c>
      <c r="E113" s="548">
        <f t="shared" si="1"/>
        <v>280.59485993054409</v>
      </c>
      <c r="F113" s="516">
        <f t="shared" si="2"/>
        <v>0.93531619976848035</v>
      </c>
    </row>
    <row r="114" spans="1:10" ht="26.25" customHeight="1" x14ac:dyDescent="0.4">
      <c r="A114" s="391" t="s">
        <v>98</v>
      </c>
      <c r="B114" s="392">
        <v>1</v>
      </c>
      <c r="C114" s="510"/>
      <c r="D114" s="464"/>
      <c r="E114" s="365"/>
      <c r="F114" s="517"/>
    </row>
    <row r="115" spans="1:10" ht="26.25" customHeight="1" x14ac:dyDescent="0.4">
      <c r="A115" s="391" t="s">
        <v>99</v>
      </c>
      <c r="B115" s="392">
        <v>1</v>
      </c>
      <c r="C115" s="510"/>
      <c r="D115" s="518"/>
      <c r="E115" s="519" t="s">
        <v>68</v>
      </c>
      <c r="F115" s="520">
        <f>AVERAGE(F108:F113)</f>
        <v>0.93318801598845369</v>
      </c>
    </row>
    <row r="116" spans="1:10" ht="27" customHeight="1" x14ac:dyDescent="0.4">
      <c r="A116" s="391" t="s">
        <v>100</v>
      </c>
      <c r="B116" s="423">
        <f>(B115/B114)*(B113/B112)*(B111/B110)*(B109/B108)*B107</f>
        <v>9000</v>
      </c>
      <c r="C116" s="521"/>
      <c r="D116" s="522"/>
      <c r="E116" s="483" t="s">
        <v>81</v>
      </c>
      <c r="F116" s="523">
        <f>STDEV(F108:F113)/F115</f>
        <v>6.0966490078912649E-3</v>
      </c>
      <c r="I116" s="365"/>
    </row>
    <row r="117" spans="1:10" ht="27" customHeight="1" x14ac:dyDescent="0.4">
      <c r="A117" s="686" t="s">
        <v>75</v>
      </c>
      <c r="B117" s="690"/>
      <c r="C117" s="524"/>
      <c r="D117" s="525"/>
      <c r="E117" s="526" t="s">
        <v>20</v>
      </c>
      <c r="F117" s="527">
        <f>COUNT(F108:F113)</f>
        <v>6</v>
      </c>
      <c r="I117" s="365"/>
      <c r="J117" s="503"/>
    </row>
    <row r="118" spans="1:10" ht="19.5" customHeight="1" x14ac:dyDescent="0.3">
      <c r="A118" s="688"/>
      <c r="B118" s="691"/>
      <c r="C118" s="365"/>
      <c r="D118" s="365"/>
      <c r="E118" s="365"/>
      <c r="F118" s="464"/>
      <c r="G118" s="365"/>
      <c r="H118" s="365"/>
      <c r="I118" s="365"/>
    </row>
    <row r="119" spans="1:10" ht="18.75" x14ac:dyDescent="0.3">
      <c r="A119" s="536"/>
      <c r="B119" s="387"/>
      <c r="C119" s="365"/>
      <c r="D119" s="365"/>
      <c r="E119" s="365"/>
      <c r="F119" s="464"/>
      <c r="G119" s="365"/>
      <c r="H119" s="365"/>
      <c r="I119" s="365"/>
    </row>
    <row r="120" spans="1:10" ht="26.25" customHeight="1" x14ac:dyDescent="0.4">
      <c r="A120" s="375" t="s">
        <v>132</v>
      </c>
      <c r="B120" s="471" t="s">
        <v>122</v>
      </c>
      <c r="C120" s="722">
        <f>B20</f>
        <v>0</v>
      </c>
      <c r="D120" s="722"/>
      <c r="E120" s="472" t="s">
        <v>123</v>
      </c>
      <c r="F120" s="472"/>
      <c r="G120" s="473">
        <f>F115</f>
        <v>0.93318801598845369</v>
      </c>
      <c r="H120" s="365"/>
      <c r="I120" s="365"/>
    </row>
    <row r="121" spans="1:10" ht="19.5" customHeight="1" x14ac:dyDescent="0.3">
      <c r="A121" s="528"/>
      <c r="B121" s="528"/>
      <c r="C121" s="529"/>
      <c r="D121" s="529"/>
      <c r="E121" s="529"/>
      <c r="F121" s="529"/>
      <c r="G121" s="529"/>
      <c r="H121" s="529"/>
    </row>
    <row r="122" spans="1:10" ht="18.75" x14ac:dyDescent="0.3">
      <c r="B122" s="723" t="s">
        <v>26</v>
      </c>
      <c r="C122" s="723"/>
      <c r="E122" s="478" t="s">
        <v>27</v>
      </c>
      <c r="F122" s="530"/>
      <c r="G122" s="723" t="s">
        <v>28</v>
      </c>
      <c r="H122" s="723"/>
    </row>
    <row r="123" spans="1:10" ht="69.95" customHeight="1" x14ac:dyDescent="0.3">
      <c r="A123" s="531" t="s">
        <v>29</v>
      </c>
      <c r="B123" s="532"/>
      <c r="C123" s="532"/>
      <c r="E123" s="532"/>
      <c r="F123" s="365"/>
      <c r="G123" s="533"/>
      <c r="H123" s="533"/>
    </row>
    <row r="124" spans="1:10" ht="69.95" customHeight="1" x14ac:dyDescent="0.3">
      <c r="A124" s="531" t="s">
        <v>30</v>
      </c>
      <c r="B124" s="534"/>
      <c r="C124" s="534"/>
      <c r="E124" s="534"/>
      <c r="F124" s="365"/>
      <c r="G124" s="535"/>
      <c r="H124" s="535"/>
    </row>
    <row r="125" spans="1:10" ht="18.75" x14ac:dyDescent="0.3">
      <c r="A125" s="463"/>
      <c r="B125" s="463"/>
      <c r="C125" s="464"/>
      <c r="D125" s="464"/>
      <c r="E125" s="464"/>
      <c r="F125" s="468"/>
      <c r="G125" s="464"/>
      <c r="H125" s="464"/>
      <c r="I125" s="365"/>
    </row>
    <row r="126" spans="1:10" ht="18.75" x14ac:dyDescent="0.3">
      <c r="A126" s="463"/>
      <c r="B126" s="463"/>
      <c r="C126" s="464"/>
      <c r="D126" s="464"/>
      <c r="E126" s="464"/>
      <c r="F126" s="468"/>
      <c r="G126" s="464"/>
      <c r="H126" s="464"/>
      <c r="I126" s="365"/>
    </row>
    <row r="127" spans="1:10" ht="18.75" x14ac:dyDescent="0.3">
      <c r="A127" s="463"/>
      <c r="B127" s="463"/>
      <c r="C127" s="464"/>
      <c r="D127" s="464"/>
      <c r="E127" s="464"/>
      <c r="F127" s="468"/>
      <c r="G127" s="464"/>
      <c r="H127" s="464"/>
      <c r="I127" s="365"/>
    </row>
    <row r="128" spans="1:10" ht="18.75" x14ac:dyDescent="0.3">
      <c r="A128" s="463"/>
      <c r="B128" s="463"/>
      <c r="C128" s="464"/>
      <c r="D128" s="464"/>
      <c r="E128" s="464"/>
      <c r="F128" s="468"/>
      <c r="G128" s="464"/>
      <c r="H128" s="464"/>
      <c r="I128" s="365"/>
    </row>
    <row r="129" spans="1:9" ht="18.75" x14ac:dyDescent="0.3">
      <c r="A129" s="463"/>
      <c r="B129" s="463"/>
      <c r="C129" s="464"/>
      <c r="D129" s="464"/>
      <c r="E129" s="464"/>
      <c r="F129" s="468"/>
      <c r="G129" s="464"/>
      <c r="H129" s="464"/>
      <c r="I129" s="365"/>
    </row>
    <row r="130" spans="1:9" ht="18.75" x14ac:dyDescent="0.3">
      <c r="A130" s="463"/>
      <c r="B130" s="463"/>
      <c r="C130" s="464"/>
      <c r="D130" s="464"/>
      <c r="E130" s="464"/>
      <c r="F130" s="468"/>
      <c r="G130" s="464"/>
      <c r="H130" s="464"/>
      <c r="I130" s="365"/>
    </row>
    <row r="131" spans="1:9" ht="18.75" x14ac:dyDescent="0.3">
      <c r="A131" s="463"/>
      <c r="B131" s="463"/>
      <c r="C131" s="464"/>
      <c r="D131" s="464"/>
      <c r="E131" s="464"/>
      <c r="F131" s="468"/>
      <c r="G131" s="464"/>
      <c r="H131" s="464"/>
      <c r="I131" s="365"/>
    </row>
    <row r="132" spans="1:9" ht="18.75" x14ac:dyDescent="0.3">
      <c r="A132" s="463"/>
      <c r="B132" s="463"/>
      <c r="C132" s="464"/>
      <c r="D132" s="464"/>
      <c r="E132" s="464"/>
      <c r="F132" s="468"/>
      <c r="G132" s="464"/>
      <c r="H132" s="464"/>
      <c r="I132" s="365"/>
    </row>
    <row r="133" spans="1:9" ht="18.75" x14ac:dyDescent="0.3">
      <c r="A133" s="463"/>
      <c r="B133" s="463"/>
      <c r="C133" s="464"/>
      <c r="D133" s="464"/>
      <c r="E133" s="464"/>
      <c r="F133" s="468"/>
      <c r="G133" s="464"/>
      <c r="H133" s="464"/>
      <c r="I133" s="365"/>
    </row>
    <row r="250" spans="1:1" x14ac:dyDescent="0.25">
      <c r="A250" s="2">
        <v>5</v>
      </c>
    </row>
  </sheetData>
  <sheetProtection password="D261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C64" zoomScale="60" zoomScaleNormal="40" zoomScalePageLayoutView="55" workbookViewId="0">
      <selection activeCell="H134" sqref="H13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20" t="s">
        <v>136</v>
      </c>
      <c r="B1" s="720"/>
      <c r="C1" s="720"/>
      <c r="D1" s="720"/>
      <c r="E1" s="720"/>
      <c r="F1" s="720"/>
      <c r="G1" s="720"/>
      <c r="H1" s="720"/>
      <c r="I1" s="720"/>
    </row>
    <row r="2" spans="1:9" ht="18.75" customHeight="1" x14ac:dyDescent="0.25">
      <c r="A2" s="720"/>
      <c r="B2" s="720"/>
      <c r="C2" s="720"/>
      <c r="D2" s="720"/>
      <c r="E2" s="720"/>
      <c r="F2" s="720"/>
      <c r="G2" s="720"/>
      <c r="H2" s="720"/>
      <c r="I2" s="720"/>
    </row>
    <row r="3" spans="1:9" ht="18.75" customHeight="1" x14ac:dyDescent="0.25">
      <c r="A3" s="720"/>
      <c r="B3" s="720"/>
      <c r="C3" s="720"/>
      <c r="D3" s="720"/>
      <c r="E3" s="720"/>
      <c r="F3" s="720"/>
      <c r="G3" s="720"/>
      <c r="H3" s="720"/>
      <c r="I3" s="720"/>
    </row>
    <row r="4" spans="1:9" ht="18.75" customHeight="1" x14ac:dyDescent="0.25">
      <c r="A4" s="720"/>
      <c r="B4" s="720"/>
      <c r="C4" s="720"/>
      <c r="D4" s="720"/>
      <c r="E4" s="720"/>
      <c r="F4" s="720"/>
      <c r="G4" s="720"/>
      <c r="H4" s="720"/>
      <c r="I4" s="720"/>
    </row>
    <row r="5" spans="1:9" ht="18.75" customHeight="1" x14ac:dyDescent="0.25">
      <c r="A5" s="720"/>
      <c r="B5" s="720"/>
      <c r="C5" s="720"/>
      <c r="D5" s="720"/>
      <c r="E5" s="720"/>
      <c r="F5" s="720"/>
      <c r="G5" s="720"/>
      <c r="H5" s="720"/>
      <c r="I5" s="720"/>
    </row>
    <row r="6" spans="1:9" ht="18.75" customHeight="1" x14ac:dyDescent="0.25">
      <c r="A6" s="720"/>
      <c r="B6" s="720"/>
      <c r="C6" s="720"/>
      <c r="D6" s="720"/>
      <c r="E6" s="720"/>
      <c r="F6" s="720"/>
      <c r="G6" s="720"/>
      <c r="H6" s="720"/>
      <c r="I6" s="720"/>
    </row>
    <row r="7" spans="1:9" ht="18.75" customHeight="1" x14ac:dyDescent="0.25">
      <c r="A7" s="720"/>
      <c r="B7" s="720"/>
      <c r="C7" s="720"/>
      <c r="D7" s="720"/>
      <c r="E7" s="720"/>
      <c r="F7" s="720"/>
      <c r="G7" s="720"/>
      <c r="H7" s="720"/>
      <c r="I7" s="720"/>
    </row>
    <row r="8" spans="1:9" x14ac:dyDescent="0.25">
      <c r="A8" s="721" t="s">
        <v>125</v>
      </c>
      <c r="B8" s="721"/>
      <c r="C8" s="721"/>
      <c r="D8" s="721"/>
      <c r="E8" s="721"/>
      <c r="F8" s="721"/>
      <c r="G8" s="721"/>
      <c r="H8" s="721"/>
      <c r="I8" s="721"/>
    </row>
    <row r="9" spans="1:9" x14ac:dyDescent="0.25">
      <c r="A9" s="721"/>
      <c r="B9" s="721"/>
      <c r="C9" s="721"/>
      <c r="D9" s="721"/>
      <c r="E9" s="721"/>
      <c r="F9" s="721"/>
      <c r="G9" s="721"/>
      <c r="H9" s="721"/>
      <c r="I9" s="721"/>
    </row>
    <row r="10" spans="1:9" x14ac:dyDescent="0.25">
      <c r="A10" s="721"/>
      <c r="B10" s="721"/>
      <c r="C10" s="721"/>
      <c r="D10" s="721"/>
      <c r="E10" s="721"/>
      <c r="F10" s="721"/>
      <c r="G10" s="721"/>
      <c r="H10" s="721"/>
      <c r="I10" s="721"/>
    </row>
    <row r="11" spans="1:9" x14ac:dyDescent="0.25">
      <c r="A11" s="721"/>
      <c r="B11" s="721"/>
      <c r="C11" s="721"/>
      <c r="D11" s="721"/>
      <c r="E11" s="721"/>
      <c r="F11" s="721"/>
      <c r="G11" s="721"/>
      <c r="H11" s="721"/>
      <c r="I11" s="721"/>
    </row>
    <row r="12" spans="1:9" x14ac:dyDescent="0.25">
      <c r="A12" s="721"/>
      <c r="B12" s="721"/>
      <c r="C12" s="721"/>
      <c r="D12" s="721"/>
      <c r="E12" s="721"/>
      <c r="F12" s="721"/>
      <c r="G12" s="721"/>
      <c r="H12" s="721"/>
      <c r="I12" s="721"/>
    </row>
    <row r="13" spans="1:9" x14ac:dyDescent="0.25">
      <c r="A13" s="721"/>
      <c r="B13" s="721"/>
      <c r="C13" s="721"/>
      <c r="D13" s="721"/>
      <c r="E13" s="721"/>
      <c r="F13" s="721"/>
      <c r="G13" s="721"/>
      <c r="H13" s="721"/>
      <c r="I13" s="721"/>
    </row>
    <row r="14" spans="1:9" x14ac:dyDescent="0.25">
      <c r="A14" s="721"/>
      <c r="B14" s="721"/>
      <c r="C14" s="721"/>
      <c r="D14" s="721"/>
      <c r="E14" s="721"/>
      <c r="F14" s="721"/>
      <c r="G14" s="721"/>
      <c r="H14" s="721"/>
      <c r="I14" s="721"/>
    </row>
    <row r="15" spans="1:9" ht="19.5" customHeight="1" x14ac:dyDescent="0.3">
      <c r="A15" s="549"/>
    </row>
    <row r="16" spans="1:9" ht="19.5" customHeight="1" x14ac:dyDescent="0.3">
      <c r="A16" s="712" t="s">
        <v>31</v>
      </c>
      <c r="B16" s="713"/>
      <c r="C16" s="713"/>
      <c r="D16" s="713"/>
      <c r="E16" s="713"/>
      <c r="F16" s="713"/>
      <c r="G16" s="713"/>
      <c r="H16" s="714"/>
    </row>
    <row r="17" spans="1:14" ht="20.25" customHeight="1" x14ac:dyDescent="0.25">
      <c r="A17" s="710" t="s">
        <v>45</v>
      </c>
      <c r="B17" s="710"/>
      <c r="C17" s="710"/>
      <c r="D17" s="710"/>
      <c r="E17" s="710"/>
      <c r="F17" s="710"/>
      <c r="G17" s="710"/>
      <c r="H17" s="710"/>
    </row>
    <row r="18" spans="1:14" ht="26.25" customHeight="1" x14ac:dyDescent="0.4">
      <c r="A18" s="551" t="s">
        <v>33</v>
      </c>
      <c r="B18" s="711" t="s">
        <v>141</v>
      </c>
      <c r="C18" s="711"/>
      <c r="D18" s="669"/>
      <c r="E18" s="552"/>
      <c r="F18" s="553"/>
      <c r="G18" s="553"/>
      <c r="H18" s="553"/>
    </row>
    <row r="19" spans="1:14" ht="26.25" customHeight="1" x14ac:dyDescent="0.4">
      <c r="A19" s="551" t="s">
        <v>34</v>
      </c>
      <c r="B19" s="554" t="s">
        <v>7</v>
      </c>
      <c r="C19" s="670">
        <v>21</v>
      </c>
      <c r="D19" s="553"/>
      <c r="E19" s="553"/>
      <c r="F19" s="553"/>
      <c r="G19" s="553"/>
      <c r="H19" s="553"/>
    </row>
    <row r="20" spans="1:14" ht="26.25" customHeight="1" x14ac:dyDescent="0.4">
      <c r="A20" s="551" t="s">
        <v>35</v>
      </c>
      <c r="B20" s="715" t="s">
        <v>9</v>
      </c>
      <c r="C20" s="715"/>
      <c r="D20" s="553"/>
      <c r="E20" s="553"/>
      <c r="F20" s="553"/>
      <c r="G20" s="553"/>
      <c r="H20" s="553"/>
    </row>
    <row r="21" spans="1:14" ht="26.25" customHeight="1" x14ac:dyDescent="0.4">
      <c r="A21" s="551" t="s">
        <v>36</v>
      </c>
      <c r="B21" s="715" t="s">
        <v>142</v>
      </c>
      <c r="C21" s="715"/>
      <c r="D21" s="715"/>
      <c r="E21" s="715"/>
      <c r="F21" s="715"/>
      <c r="G21" s="715"/>
      <c r="H21" s="715"/>
      <c r="I21" s="555"/>
    </row>
    <row r="22" spans="1:14" ht="26.25" customHeight="1" x14ac:dyDescent="0.4">
      <c r="A22" s="551" t="s">
        <v>37</v>
      </c>
      <c r="B22" s="556" t="s">
        <v>143</v>
      </c>
      <c r="C22" s="553"/>
      <c r="D22" s="553"/>
      <c r="E22" s="553"/>
      <c r="F22" s="553"/>
      <c r="G22" s="553"/>
      <c r="H22" s="553"/>
    </row>
    <row r="23" spans="1:14" ht="26.25" customHeight="1" x14ac:dyDescent="0.4">
      <c r="A23" s="551" t="s">
        <v>38</v>
      </c>
      <c r="B23" s="556" t="s">
        <v>143</v>
      </c>
      <c r="C23" s="553"/>
      <c r="D23" s="553"/>
      <c r="E23" s="553"/>
      <c r="F23" s="553"/>
      <c r="G23" s="553"/>
      <c r="H23" s="553"/>
    </row>
    <row r="24" spans="1:14" ht="18.75" x14ac:dyDescent="0.3">
      <c r="A24" s="551"/>
      <c r="B24" s="557"/>
    </row>
    <row r="25" spans="1:14" ht="18.75" x14ac:dyDescent="0.3">
      <c r="A25" s="558" t="s">
        <v>1</v>
      </c>
      <c r="B25" s="557"/>
    </row>
    <row r="26" spans="1:14" ht="26.25" customHeight="1" x14ac:dyDescent="0.4">
      <c r="A26" s="559" t="s">
        <v>4</v>
      </c>
      <c r="B26" s="711" t="s">
        <v>9</v>
      </c>
      <c r="C26" s="711"/>
    </row>
    <row r="27" spans="1:14" ht="26.25" customHeight="1" x14ac:dyDescent="0.4">
      <c r="A27" s="560" t="s">
        <v>46</v>
      </c>
      <c r="B27" s="716" t="s">
        <v>137</v>
      </c>
      <c r="C27" s="716"/>
    </row>
    <row r="28" spans="1:14" ht="27" customHeight="1" x14ac:dyDescent="0.4">
      <c r="A28" s="560" t="s">
        <v>6</v>
      </c>
      <c r="B28" s="561">
        <v>99.9</v>
      </c>
    </row>
    <row r="29" spans="1:14" s="14" customFormat="1" ht="27" customHeight="1" x14ac:dyDescent="0.4">
      <c r="A29" s="560" t="s">
        <v>47</v>
      </c>
      <c r="B29" s="562">
        <v>0</v>
      </c>
      <c r="C29" s="681" t="s">
        <v>115</v>
      </c>
      <c r="D29" s="682"/>
      <c r="E29" s="682"/>
      <c r="F29" s="682"/>
      <c r="G29" s="683"/>
      <c r="I29" s="563"/>
      <c r="J29" s="563"/>
      <c r="K29" s="563"/>
      <c r="L29" s="563"/>
    </row>
    <row r="30" spans="1:14" s="14" customFormat="1" ht="19.5" customHeight="1" x14ac:dyDescent="0.3">
      <c r="A30" s="560" t="s">
        <v>49</v>
      </c>
      <c r="B30" s="564">
        <f>B28-B29</f>
        <v>99.9</v>
      </c>
      <c r="C30" s="565"/>
      <c r="D30" s="565"/>
      <c r="E30" s="565"/>
      <c r="F30" s="565"/>
      <c r="G30" s="566"/>
      <c r="I30" s="563"/>
      <c r="J30" s="563"/>
      <c r="K30" s="563"/>
      <c r="L30" s="563"/>
    </row>
    <row r="31" spans="1:14" s="14" customFormat="1" ht="27" customHeight="1" x14ac:dyDescent="0.4">
      <c r="A31" s="560" t="s">
        <v>50</v>
      </c>
      <c r="B31" s="567">
        <v>1</v>
      </c>
      <c r="C31" s="692" t="s">
        <v>51</v>
      </c>
      <c r="D31" s="693"/>
      <c r="E31" s="693"/>
      <c r="F31" s="693"/>
      <c r="G31" s="693"/>
      <c r="H31" s="694"/>
      <c r="I31" s="563"/>
      <c r="J31" s="563"/>
      <c r="K31" s="563"/>
      <c r="L31" s="563"/>
    </row>
    <row r="32" spans="1:14" s="14" customFormat="1" ht="27" customHeight="1" x14ac:dyDescent="0.4">
      <c r="A32" s="560" t="s">
        <v>52</v>
      </c>
      <c r="B32" s="567">
        <v>1</v>
      </c>
      <c r="C32" s="692" t="s">
        <v>53</v>
      </c>
      <c r="D32" s="693"/>
      <c r="E32" s="693"/>
      <c r="F32" s="693"/>
      <c r="G32" s="693"/>
      <c r="H32" s="694"/>
      <c r="I32" s="563"/>
      <c r="J32" s="563"/>
      <c r="K32" s="563"/>
      <c r="L32" s="568"/>
      <c r="M32" s="568"/>
      <c r="N32" s="569"/>
    </row>
    <row r="33" spans="1:14" s="14" customFormat="1" ht="17.25" customHeight="1" x14ac:dyDescent="0.3">
      <c r="A33" s="560"/>
      <c r="B33" s="570"/>
      <c r="C33" s="571"/>
      <c r="D33" s="571"/>
      <c r="E33" s="571"/>
      <c r="F33" s="571"/>
      <c r="G33" s="571"/>
      <c r="H33" s="571"/>
      <c r="I33" s="563"/>
      <c r="J33" s="563"/>
      <c r="K33" s="563"/>
      <c r="L33" s="568"/>
      <c r="M33" s="568"/>
      <c r="N33" s="569"/>
    </row>
    <row r="34" spans="1:14" s="14" customFormat="1" ht="18.75" x14ac:dyDescent="0.3">
      <c r="A34" s="560" t="s">
        <v>54</v>
      </c>
      <c r="B34" s="572">
        <f>B31/B32</f>
        <v>1</v>
      </c>
      <c r="C34" s="550" t="s">
        <v>55</v>
      </c>
      <c r="D34" s="550"/>
      <c r="E34" s="550"/>
      <c r="F34" s="550"/>
      <c r="G34" s="550"/>
      <c r="I34" s="563"/>
      <c r="J34" s="563"/>
      <c r="K34" s="563"/>
      <c r="L34" s="568"/>
      <c r="M34" s="568"/>
      <c r="N34" s="569"/>
    </row>
    <row r="35" spans="1:14" s="14" customFormat="1" ht="19.5" customHeight="1" x14ac:dyDescent="0.3">
      <c r="A35" s="560"/>
      <c r="B35" s="564"/>
      <c r="G35" s="550"/>
      <c r="I35" s="563"/>
      <c r="J35" s="563"/>
      <c r="K35" s="563"/>
      <c r="L35" s="568"/>
      <c r="M35" s="568"/>
      <c r="N35" s="569"/>
    </row>
    <row r="36" spans="1:14" s="14" customFormat="1" ht="27" customHeight="1" x14ac:dyDescent="0.4">
      <c r="A36" s="738" t="s">
        <v>126</v>
      </c>
      <c r="B36" s="739">
        <v>50</v>
      </c>
      <c r="C36" s="740"/>
      <c r="D36" s="741" t="s">
        <v>57</v>
      </c>
      <c r="E36" s="742"/>
      <c r="F36" s="741" t="s">
        <v>58</v>
      </c>
      <c r="G36" s="743"/>
      <c r="H36" s="744"/>
      <c r="J36" s="563"/>
      <c r="K36" s="563"/>
      <c r="L36" s="568"/>
      <c r="M36" s="568"/>
      <c r="N36" s="569"/>
    </row>
    <row r="37" spans="1:14" s="14" customFormat="1" ht="27" customHeight="1" x14ac:dyDescent="0.4">
      <c r="A37" s="745" t="s">
        <v>59</v>
      </c>
      <c r="B37" s="746">
        <v>1</v>
      </c>
      <c r="C37" s="747" t="s">
        <v>60</v>
      </c>
      <c r="D37" s="748" t="s">
        <v>61</v>
      </c>
      <c r="E37" s="749" t="s">
        <v>62</v>
      </c>
      <c r="F37" s="748" t="s">
        <v>61</v>
      </c>
      <c r="G37" s="750" t="s">
        <v>62</v>
      </c>
      <c r="H37" s="744"/>
      <c r="I37" s="579" t="s">
        <v>127</v>
      </c>
      <c r="J37" s="563"/>
      <c r="K37" s="563"/>
      <c r="L37" s="568"/>
      <c r="M37" s="568"/>
      <c r="N37" s="569"/>
    </row>
    <row r="38" spans="1:14" s="14" customFormat="1" ht="26.25" customHeight="1" x14ac:dyDescent="0.4">
      <c r="A38" s="745" t="s">
        <v>63</v>
      </c>
      <c r="B38" s="746">
        <v>1</v>
      </c>
      <c r="C38" s="751">
        <v>1</v>
      </c>
      <c r="D38" s="752">
        <v>181094063</v>
      </c>
      <c r="E38" s="753">
        <f>IF(ISBLANK(D38),"-",$D$48/$D$45*D38)</f>
        <v>184673327.56554431</v>
      </c>
      <c r="F38" s="752">
        <v>191405531</v>
      </c>
      <c r="G38" s="754">
        <f>IF(ISBLANK(F38),"-",$D$48/$F$45*F38)</f>
        <v>188135436.10381788</v>
      </c>
      <c r="H38" s="744"/>
      <c r="I38" s="583"/>
      <c r="J38" s="563"/>
      <c r="K38" s="563"/>
      <c r="L38" s="568"/>
      <c r="M38" s="568"/>
      <c r="N38" s="569"/>
    </row>
    <row r="39" spans="1:14" s="14" customFormat="1" ht="26.25" customHeight="1" x14ac:dyDescent="0.4">
      <c r="A39" s="745" t="s">
        <v>64</v>
      </c>
      <c r="B39" s="746">
        <v>1</v>
      </c>
      <c r="C39" s="755">
        <v>2</v>
      </c>
      <c r="D39" s="756">
        <v>180075792</v>
      </c>
      <c r="E39" s="757">
        <f>IF(ISBLANK(D39),"-",$D$48/$D$45*D39)</f>
        <v>183634930.77429503</v>
      </c>
      <c r="F39" s="756">
        <v>191461344</v>
      </c>
      <c r="G39" s="758">
        <f>IF(ISBLANK(F39),"-",$D$48/$F$45*F39)</f>
        <v>188190295.5587166</v>
      </c>
      <c r="H39" s="744"/>
      <c r="I39" s="719">
        <f>ABS((F43/D43*D42)-F42)/D42</f>
        <v>2.4496601567835521E-2</v>
      </c>
      <c r="J39" s="563"/>
      <c r="K39" s="563"/>
      <c r="L39" s="568"/>
      <c r="M39" s="568"/>
      <c r="N39" s="569"/>
    </row>
    <row r="40" spans="1:14" ht="26.25" customHeight="1" x14ac:dyDescent="0.4">
      <c r="A40" s="745" t="s">
        <v>65</v>
      </c>
      <c r="B40" s="746">
        <v>1</v>
      </c>
      <c r="C40" s="755">
        <v>3</v>
      </c>
      <c r="D40" s="756">
        <v>180484078</v>
      </c>
      <c r="E40" s="757">
        <f>IF(ISBLANK(D40),"-",$D$48/$D$45*D40)</f>
        <v>184051286.41273704</v>
      </c>
      <c r="F40" s="756">
        <v>192362243</v>
      </c>
      <c r="G40" s="758">
        <f>IF(ISBLANK(F40),"-",$D$48/$F$45*F40)</f>
        <v>189075803.0221895</v>
      </c>
      <c r="H40" s="759"/>
      <c r="I40" s="719"/>
      <c r="L40" s="568"/>
      <c r="M40" s="568"/>
      <c r="N40" s="587"/>
    </row>
    <row r="41" spans="1:14" ht="27" customHeight="1" x14ac:dyDescent="0.4">
      <c r="A41" s="745" t="s">
        <v>66</v>
      </c>
      <c r="B41" s="746">
        <v>1</v>
      </c>
      <c r="C41" s="760">
        <v>4</v>
      </c>
      <c r="D41" s="761"/>
      <c r="E41" s="762"/>
      <c r="F41" s="761"/>
      <c r="G41" s="763"/>
      <c r="H41" s="759"/>
      <c r="I41" s="590"/>
      <c r="L41" s="568"/>
      <c r="M41" s="568"/>
      <c r="N41" s="587"/>
    </row>
    <row r="42" spans="1:14" ht="27" customHeight="1" x14ac:dyDescent="0.4">
      <c r="A42" s="745" t="s">
        <v>67</v>
      </c>
      <c r="B42" s="746">
        <v>1</v>
      </c>
      <c r="C42" s="764" t="s">
        <v>68</v>
      </c>
      <c r="D42" s="765">
        <f>AVERAGE(D38:D41)</f>
        <v>180551311</v>
      </c>
      <c r="E42" s="766">
        <f>AVERAGE(E38:E41)</f>
        <v>184119848.25085878</v>
      </c>
      <c r="F42" s="765">
        <f>AVERAGE(F38:F41)</f>
        <v>191743039.33333334</v>
      </c>
      <c r="G42" s="767">
        <f>AVERAGE(G38:G41)</f>
        <v>188467178.22824132</v>
      </c>
      <c r="H42" s="768"/>
    </row>
    <row r="43" spans="1:14" ht="26.25" customHeight="1" x14ac:dyDescent="0.4">
      <c r="A43" s="745" t="s">
        <v>69</v>
      </c>
      <c r="B43" s="746">
        <v>1</v>
      </c>
      <c r="C43" s="769" t="s">
        <v>70</v>
      </c>
      <c r="D43" s="770">
        <v>24.54</v>
      </c>
      <c r="E43" s="740"/>
      <c r="F43" s="770">
        <v>25.46</v>
      </c>
      <c r="G43" s="759"/>
      <c r="H43" s="768"/>
    </row>
    <row r="44" spans="1:14" ht="26.25" customHeight="1" x14ac:dyDescent="0.4">
      <c r="A44" s="745" t="s">
        <v>71</v>
      </c>
      <c r="B44" s="746">
        <v>1</v>
      </c>
      <c r="C44" s="771" t="s">
        <v>72</v>
      </c>
      <c r="D44" s="772">
        <f>D43*$B$34</f>
        <v>24.54</v>
      </c>
      <c r="E44" s="773"/>
      <c r="F44" s="772">
        <f>F43*$B$34</f>
        <v>25.46</v>
      </c>
      <c r="G44" s="759"/>
      <c r="H44" s="768"/>
    </row>
    <row r="45" spans="1:14" ht="19.5" customHeight="1" x14ac:dyDescent="0.3">
      <c r="A45" s="745" t="s">
        <v>73</v>
      </c>
      <c r="B45" s="755">
        <f>(B44/B43)*(B42/B41)*(B40/B39)*(B38/B37)*B36</f>
        <v>50</v>
      </c>
      <c r="C45" s="771" t="s">
        <v>74</v>
      </c>
      <c r="D45" s="772">
        <f>D44*$B$30/100</f>
        <v>24.515460000000004</v>
      </c>
      <c r="E45" s="774"/>
      <c r="F45" s="772">
        <f>F44*$B$30/100</f>
        <v>25.434540000000002</v>
      </c>
      <c r="G45" s="759"/>
      <c r="H45" s="768"/>
    </row>
    <row r="46" spans="1:14" ht="19.5" customHeight="1" x14ac:dyDescent="0.3">
      <c r="A46" s="775" t="s">
        <v>75</v>
      </c>
      <c r="B46" s="776"/>
      <c r="C46" s="771" t="s">
        <v>76</v>
      </c>
      <c r="D46" s="777">
        <f>D45/$B$45</f>
        <v>0.49030920000000011</v>
      </c>
      <c r="E46" s="778"/>
      <c r="F46" s="779">
        <f>F45/$B$45</f>
        <v>0.5086908</v>
      </c>
      <c r="G46" s="759"/>
      <c r="H46" s="768"/>
    </row>
    <row r="47" spans="1:14" ht="27" customHeight="1" x14ac:dyDescent="0.4">
      <c r="A47" s="780"/>
      <c r="B47" s="781"/>
      <c r="C47" s="782" t="s">
        <v>128</v>
      </c>
      <c r="D47" s="783">
        <v>0.5</v>
      </c>
      <c r="E47" s="784"/>
      <c r="F47" s="778"/>
      <c r="G47" s="759"/>
      <c r="H47" s="768"/>
    </row>
    <row r="48" spans="1:14" ht="18.75" x14ac:dyDescent="0.3">
      <c r="A48" s="759"/>
      <c r="B48" s="759"/>
      <c r="C48" s="785" t="s">
        <v>78</v>
      </c>
      <c r="D48" s="772">
        <f>D47*$B$45</f>
        <v>25</v>
      </c>
      <c r="E48" s="759"/>
      <c r="F48" s="786"/>
      <c r="G48" s="759"/>
      <c r="H48" s="768"/>
    </row>
    <row r="49" spans="1:12" ht="19.5" customHeight="1" x14ac:dyDescent="0.3">
      <c r="A49" s="759"/>
      <c r="B49" s="759"/>
      <c r="C49" s="787" t="s">
        <v>79</v>
      </c>
      <c r="D49" s="788">
        <f>D48/B34</f>
        <v>25</v>
      </c>
      <c r="E49" s="759"/>
      <c r="F49" s="786"/>
      <c r="G49" s="759"/>
      <c r="H49" s="768"/>
    </row>
    <row r="50" spans="1:12" ht="18.75" x14ac:dyDescent="0.3">
      <c r="A50" s="759"/>
      <c r="B50" s="759"/>
      <c r="C50" s="738" t="s">
        <v>80</v>
      </c>
      <c r="D50" s="789">
        <f>AVERAGE(E38:E41,G38:G41)</f>
        <v>186293513.23955002</v>
      </c>
      <c r="E50" s="759"/>
      <c r="F50" s="790"/>
      <c r="G50" s="759"/>
      <c r="H50" s="768"/>
    </row>
    <row r="51" spans="1:12" ht="18.75" x14ac:dyDescent="0.3">
      <c r="A51" s="759"/>
      <c r="B51" s="759"/>
      <c r="C51" s="745" t="s">
        <v>81</v>
      </c>
      <c r="D51" s="791">
        <f>STDEV(E38:E41,G38:G41)/D50</f>
        <v>1.3027961060111998E-2</v>
      </c>
      <c r="E51" s="759"/>
      <c r="F51" s="790"/>
      <c r="G51" s="759"/>
      <c r="H51" s="768"/>
    </row>
    <row r="52" spans="1:12" ht="19.5" customHeight="1" x14ac:dyDescent="0.3">
      <c r="A52" s="759"/>
      <c r="B52" s="759"/>
      <c r="C52" s="792" t="s">
        <v>20</v>
      </c>
      <c r="D52" s="793">
        <f>COUNT(E38:E41,G38:G41)</f>
        <v>6</v>
      </c>
      <c r="E52" s="759"/>
      <c r="F52" s="790"/>
      <c r="G52" s="759"/>
      <c r="H52" s="759"/>
    </row>
    <row r="53" spans="1:12" x14ac:dyDescent="0.25">
      <c r="A53" s="759"/>
      <c r="B53" s="759"/>
      <c r="C53" s="759"/>
      <c r="D53" s="759"/>
      <c r="E53" s="759"/>
      <c r="F53" s="759"/>
      <c r="G53" s="759"/>
      <c r="H53" s="759"/>
    </row>
    <row r="54" spans="1:12" ht="18.75" x14ac:dyDescent="0.3">
      <c r="A54" s="794" t="s">
        <v>1</v>
      </c>
      <c r="B54" s="795" t="s">
        <v>82</v>
      </c>
      <c r="C54" s="759"/>
      <c r="D54" s="759"/>
      <c r="E54" s="759"/>
      <c r="F54" s="759"/>
      <c r="G54" s="759"/>
      <c r="H54" s="759"/>
    </row>
    <row r="55" spans="1:12" ht="18.75" x14ac:dyDescent="0.3">
      <c r="A55" s="740" t="s">
        <v>83</v>
      </c>
      <c r="B55" s="796" t="s">
        <v>138</v>
      </c>
      <c r="C55" s="759"/>
      <c r="D55" s="759"/>
      <c r="E55" s="759"/>
      <c r="F55" s="759"/>
      <c r="G55" s="759"/>
      <c r="H55" s="759"/>
    </row>
    <row r="56" spans="1:12" ht="26.25" customHeight="1" x14ac:dyDescent="0.4">
      <c r="A56" s="796" t="s">
        <v>84</v>
      </c>
      <c r="B56" s="797">
        <v>25</v>
      </c>
      <c r="C56" s="740" t="str">
        <f>B20</f>
        <v>Levosulpiride</v>
      </c>
      <c r="D56" s="759"/>
      <c r="E56" s="759"/>
      <c r="F56" s="759"/>
      <c r="G56" s="759"/>
      <c r="H56" s="773"/>
    </row>
    <row r="57" spans="1:12" ht="18.75" x14ac:dyDescent="0.3">
      <c r="A57" s="796" t="s">
        <v>85</v>
      </c>
      <c r="B57" s="798">
        <f>Uniformity!C46</f>
        <v>99.980499999999992</v>
      </c>
      <c r="C57" s="759"/>
      <c r="D57" s="759"/>
      <c r="E57" s="759"/>
      <c r="F57" s="759"/>
      <c r="G57" s="759"/>
      <c r="H57" s="773"/>
    </row>
    <row r="58" spans="1:12" ht="19.5" customHeight="1" x14ac:dyDescent="0.3">
      <c r="A58" s="759"/>
      <c r="B58" s="759"/>
      <c r="C58" s="759"/>
      <c r="D58" s="759"/>
      <c r="E58" s="759"/>
      <c r="F58" s="759"/>
      <c r="G58" s="759"/>
      <c r="H58" s="773"/>
    </row>
    <row r="59" spans="1:12" s="14" customFormat="1" ht="27" customHeight="1" x14ac:dyDescent="0.4">
      <c r="A59" s="738" t="s">
        <v>129</v>
      </c>
      <c r="B59" s="739">
        <v>50</v>
      </c>
      <c r="C59" s="740"/>
      <c r="D59" s="799" t="s">
        <v>87</v>
      </c>
      <c r="E59" s="800" t="s">
        <v>60</v>
      </c>
      <c r="F59" s="800" t="s">
        <v>61</v>
      </c>
      <c r="G59" s="800" t="s">
        <v>88</v>
      </c>
      <c r="H59" s="747" t="s">
        <v>89</v>
      </c>
      <c r="L59" s="563"/>
    </row>
    <row r="60" spans="1:12" s="14" customFormat="1" ht="26.25" customHeight="1" x14ac:dyDescent="0.4">
      <c r="A60" s="745" t="s">
        <v>130</v>
      </c>
      <c r="B60" s="746">
        <v>1</v>
      </c>
      <c r="C60" s="801" t="s">
        <v>91</v>
      </c>
      <c r="D60" s="802">
        <v>103.3</v>
      </c>
      <c r="E60" s="803">
        <v>1</v>
      </c>
      <c r="F60" s="804">
        <v>184848959</v>
      </c>
      <c r="G60" s="805">
        <f>IF(ISBLANK(F60),"-",(F60/$D$50*$D$47*$B$68)*($B$57/$D$60))</f>
        <v>24.009010836023531</v>
      </c>
      <c r="H60" s="806">
        <f t="shared" ref="H60:H71" si="0">IF(ISBLANK(F60),"-",G60/$B$56)</f>
        <v>0.96036043344094124</v>
      </c>
      <c r="L60" s="563"/>
    </row>
    <row r="61" spans="1:12" s="14" customFormat="1" ht="26.25" customHeight="1" x14ac:dyDescent="0.4">
      <c r="A61" s="745" t="s">
        <v>92</v>
      </c>
      <c r="B61" s="746">
        <v>1</v>
      </c>
      <c r="C61" s="807"/>
      <c r="D61" s="808"/>
      <c r="E61" s="809">
        <v>2</v>
      </c>
      <c r="F61" s="756">
        <v>184407198</v>
      </c>
      <c r="G61" s="810">
        <f>IF(ISBLANK(F61),"-",(F61/$D$50*$D$47*$B$68)*($B$57/$D$60))</f>
        <v>23.951632938450771</v>
      </c>
      <c r="H61" s="811">
        <f t="shared" si="0"/>
        <v>0.95806531753803081</v>
      </c>
      <c r="L61" s="563"/>
    </row>
    <row r="62" spans="1:12" s="14" customFormat="1" ht="26.25" customHeight="1" x14ac:dyDescent="0.4">
      <c r="A62" s="745" t="s">
        <v>93</v>
      </c>
      <c r="B62" s="746">
        <v>1</v>
      </c>
      <c r="C62" s="807"/>
      <c r="D62" s="808"/>
      <c r="E62" s="809">
        <v>3</v>
      </c>
      <c r="F62" s="812">
        <v>183709144</v>
      </c>
      <c r="G62" s="810">
        <f>IF(ISBLANK(F62),"-",(F62/$D$50*$D$47*$B$68)*($B$57/$D$60))</f>
        <v>23.860966557959394</v>
      </c>
      <c r="H62" s="811">
        <f t="shared" si="0"/>
        <v>0.95443866231837571</v>
      </c>
      <c r="L62" s="563"/>
    </row>
    <row r="63" spans="1:12" ht="27" customHeight="1" x14ac:dyDescent="0.4">
      <c r="A63" s="745" t="s">
        <v>94</v>
      </c>
      <c r="B63" s="746">
        <v>1</v>
      </c>
      <c r="C63" s="813"/>
      <c r="D63" s="814"/>
      <c r="E63" s="815">
        <v>4</v>
      </c>
      <c r="F63" s="816"/>
      <c r="G63" s="810" t="str">
        <f>IF(ISBLANK(F63),"-",(F63/$D$50*$D$47*$B$68)*($B$57/$D$60))</f>
        <v>-</v>
      </c>
      <c r="H63" s="811" t="str">
        <f t="shared" si="0"/>
        <v>-</v>
      </c>
    </row>
    <row r="64" spans="1:12" ht="26.25" customHeight="1" x14ac:dyDescent="0.4">
      <c r="A64" s="745" t="s">
        <v>95</v>
      </c>
      <c r="B64" s="746">
        <v>1</v>
      </c>
      <c r="C64" s="801" t="s">
        <v>96</v>
      </c>
      <c r="D64" s="802">
        <v>99.04</v>
      </c>
      <c r="E64" s="803">
        <v>1</v>
      </c>
      <c r="F64" s="804">
        <v>176899910</v>
      </c>
      <c r="G64" s="817">
        <f>IF(ISBLANK(F64),"-",(F64/$D$50*$D$47*$B$68)*($B$57/$D$64))</f>
        <v>23.964841462280258</v>
      </c>
      <c r="H64" s="818">
        <f t="shared" si="0"/>
        <v>0.95859365849121037</v>
      </c>
    </row>
    <row r="65" spans="1:8" ht="26.25" customHeight="1" x14ac:dyDescent="0.4">
      <c r="A65" s="745" t="s">
        <v>97</v>
      </c>
      <c r="B65" s="746">
        <v>1</v>
      </c>
      <c r="C65" s="807"/>
      <c r="D65" s="808"/>
      <c r="E65" s="809">
        <v>2</v>
      </c>
      <c r="F65" s="756">
        <v>175405164</v>
      </c>
      <c r="G65" s="819">
        <f>IF(ISBLANK(F65),"-",(F65/$D$50*$D$47*$B$68)*($B$57/$D$64))</f>
        <v>23.762346441698405</v>
      </c>
      <c r="H65" s="820">
        <f t="shared" si="0"/>
        <v>0.95049385766793615</v>
      </c>
    </row>
    <row r="66" spans="1:8" ht="26.25" customHeight="1" x14ac:dyDescent="0.4">
      <c r="A66" s="745" t="s">
        <v>98</v>
      </c>
      <c r="B66" s="746">
        <v>1</v>
      </c>
      <c r="C66" s="807"/>
      <c r="D66" s="808"/>
      <c r="E66" s="809">
        <v>3</v>
      </c>
      <c r="F66" s="756">
        <v>177047489</v>
      </c>
      <c r="G66" s="819">
        <f>IF(ISBLANK(F66),"-",(F66/$D$50*$D$47*$B$68)*($B$57/$D$64))</f>
        <v>23.984834165149138</v>
      </c>
      <c r="H66" s="820">
        <f t="shared" si="0"/>
        <v>0.95939336660596553</v>
      </c>
    </row>
    <row r="67" spans="1:8" ht="27" customHeight="1" x14ac:dyDescent="0.4">
      <c r="A67" s="745" t="s">
        <v>99</v>
      </c>
      <c r="B67" s="746">
        <v>1</v>
      </c>
      <c r="C67" s="813"/>
      <c r="D67" s="814"/>
      <c r="E67" s="815">
        <v>4</v>
      </c>
      <c r="F67" s="816"/>
      <c r="G67" s="821" t="str">
        <f>IF(ISBLANK(F67),"-",(F67/$D$50*$D$47*$B$68)*($B$57/$D$64))</f>
        <v>-</v>
      </c>
      <c r="H67" s="822" t="str">
        <f t="shared" si="0"/>
        <v>-</v>
      </c>
    </row>
    <row r="68" spans="1:8" ht="26.25" customHeight="1" x14ac:dyDescent="0.4">
      <c r="A68" s="745" t="s">
        <v>100</v>
      </c>
      <c r="B68" s="823">
        <f>(B67/B66)*(B65/B64)*(B63/B62)*(B61/B60)*B59</f>
        <v>50</v>
      </c>
      <c r="C68" s="801" t="s">
        <v>101</v>
      </c>
      <c r="D68" s="802">
        <v>98.83</v>
      </c>
      <c r="E68" s="803">
        <v>1</v>
      </c>
      <c r="F68" s="804">
        <v>169861768</v>
      </c>
      <c r="G68" s="817">
        <f>IF(ISBLANK(F68),"-",(F68/$D$50*$D$47*$B$68)*($B$57/$D$68))</f>
        <v>23.060271956879454</v>
      </c>
      <c r="H68" s="811">
        <f t="shared" si="0"/>
        <v>0.9224108782751782</v>
      </c>
    </row>
    <row r="69" spans="1:8" ht="27" customHeight="1" x14ac:dyDescent="0.4">
      <c r="A69" s="792" t="s">
        <v>131</v>
      </c>
      <c r="B69" s="824">
        <v>99.98</v>
      </c>
      <c r="C69" s="807"/>
      <c r="D69" s="808"/>
      <c r="E69" s="809">
        <v>2</v>
      </c>
      <c r="F69" s="756">
        <v>169524886</v>
      </c>
      <c r="G69" s="819">
        <f>IF(ISBLANK(F69),"-",(F69/$D$50*$D$47*$B$68)*($B$57/$D$68))</f>
        <v>23.014537177188608</v>
      </c>
      <c r="H69" s="811">
        <f t="shared" si="0"/>
        <v>0.92058148708754428</v>
      </c>
    </row>
    <row r="70" spans="1:8" ht="26.25" customHeight="1" x14ac:dyDescent="0.4">
      <c r="A70" s="825" t="s">
        <v>75</v>
      </c>
      <c r="B70" s="826"/>
      <c r="C70" s="807"/>
      <c r="D70" s="808"/>
      <c r="E70" s="809">
        <v>3</v>
      </c>
      <c r="F70" s="756">
        <v>170312851</v>
      </c>
      <c r="G70" s="819">
        <f>IF(ISBLANK(F70),"-",(F70/$D$50*$D$47*$B$68)*($B$57/$D$68))</f>
        <v>23.121510555638917</v>
      </c>
      <c r="H70" s="811">
        <f t="shared" si="0"/>
        <v>0.92486042222555664</v>
      </c>
    </row>
    <row r="71" spans="1:8" ht="27" customHeight="1" x14ac:dyDescent="0.4">
      <c r="A71" s="827"/>
      <c r="B71" s="828"/>
      <c r="C71" s="829"/>
      <c r="D71" s="814"/>
      <c r="E71" s="815">
        <v>4</v>
      </c>
      <c r="F71" s="816"/>
      <c r="G71" s="821" t="str">
        <f>IF(ISBLANK(F71),"-",(F71/$D$50*$D$47*$B$68)*($B$57/$D$68))</f>
        <v>-</v>
      </c>
      <c r="H71" s="830" t="str">
        <f t="shared" si="0"/>
        <v>-</v>
      </c>
    </row>
    <row r="72" spans="1:8" ht="26.25" customHeight="1" x14ac:dyDescent="0.4">
      <c r="A72" s="773"/>
      <c r="B72" s="773"/>
      <c r="C72" s="773"/>
      <c r="D72" s="773"/>
      <c r="E72" s="773"/>
      <c r="F72" s="773"/>
      <c r="G72" s="831" t="s">
        <v>68</v>
      </c>
      <c r="H72" s="832">
        <f>AVERAGE(H60:H71)</f>
        <v>0.94546645373897098</v>
      </c>
    </row>
    <row r="73" spans="1:8" ht="26.25" customHeight="1" x14ac:dyDescent="0.4">
      <c r="A73" s="759"/>
      <c r="B73" s="759"/>
      <c r="C73" s="773"/>
      <c r="D73" s="773"/>
      <c r="E73" s="773"/>
      <c r="F73" s="773"/>
      <c r="G73" s="833" t="s">
        <v>81</v>
      </c>
      <c r="H73" s="834">
        <f>STDEV(H60:H71)/H72</f>
        <v>1.8426278890238013E-2</v>
      </c>
    </row>
    <row r="74" spans="1:8" ht="27" customHeight="1" x14ac:dyDescent="0.4">
      <c r="A74" s="773"/>
      <c r="B74" s="773"/>
      <c r="C74" s="773"/>
      <c r="D74" s="773"/>
      <c r="E74" s="774"/>
      <c r="F74" s="773"/>
      <c r="G74" s="835" t="s">
        <v>20</v>
      </c>
      <c r="H74" s="836">
        <f>COUNT(H60:H71)</f>
        <v>9</v>
      </c>
    </row>
    <row r="76" spans="1:8" ht="26.25" customHeight="1" x14ac:dyDescent="0.4">
      <c r="A76" s="559" t="s">
        <v>132</v>
      </c>
      <c r="B76" s="608" t="s">
        <v>104</v>
      </c>
      <c r="C76" s="722" t="str">
        <f>B20</f>
        <v>Levosulpiride</v>
      </c>
      <c r="D76" s="722"/>
      <c r="E76" s="609" t="s">
        <v>105</v>
      </c>
      <c r="F76" s="609"/>
      <c r="G76" s="610">
        <f>H72</f>
        <v>0.94546645373897098</v>
      </c>
      <c r="H76" s="611"/>
    </row>
    <row r="77" spans="1:8" ht="18.75" x14ac:dyDescent="0.3">
      <c r="A77" s="558" t="s">
        <v>106</v>
      </c>
      <c r="B77" s="558" t="s">
        <v>107</v>
      </c>
    </row>
    <row r="78" spans="1:8" ht="18.75" x14ac:dyDescent="0.3">
      <c r="A78" s="558"/>
      <c r="B78" s="558"/>
    </row>
    <row r="79" spans="1:8" ht="26.25" customHeight="1" x14ac:dyDescent="0.4">
      <c r="A79" s="559" t="s">
        <v>4</v>
      </c>
      <c r="B79" s="718" t="s">
        <v>9</v>
      </c>
      <c r="C79" s="718"/>
    </row>
    <row r="80" spans="1:8" ht="26.25" customHeight="1" x14ac:dyDescent="0.4">
      <c r="A80" s="560" t="s">
        <v>46</v>
      </c>
      <c r="B80" s="718" t="s">
        <v>137</v>
      </c>
      <c r="C80" s="718"/>
    </row>
    <row r="81" spans="1:12" ht="27" customHeight="1" x14ac:dyDescent="0.4">
      <c r="A81" s="560" t="s">
        <v>6</v>
      </c>
      <c r="B81" s="612">
        <v>99.9</v>
      </c>
    </row>
    <row r="82" spans="1:12" s="14" customFormat="1" ht="27" customHeight="1" x14ac:dyDescent="0.4">
      <c r="A82" s="560" t="s">
        <v>47</v>
      </c>
      <c r="B82" s="562">
        <v>0</v>
      </c>
      <c r="C82" s="681" t="s">
        <v>115</v>
      </c>
      <c r="D82" s="682"/>
      <c r="E82" s="682"/>
      <c r="F82" s="682"/>
      <c r="G82" s="683"/>
      <c r="I82" s="563"/>
      <c r="J82" s="563"/>
      <c r="K82" s="563"/>
      <c r="L82" s="563"/>
    </row>
    <row r="83" spans="1:12" s="14" customFormat="1" ht="19.5" customHeight="1" x14ac:dyDescent="0.3">
      <c r="A83" s="560" t="s">
        <v>49</v>
      </c>
      <c r="B83" s="564">
        <f>B81-B82</f>
        <v>99.9</v>
      </c>
      <c r="C83" s="565"/>
      <c r="D83" s="565"/>
      <c r="E83" s="565"/>
      <c r="F83" s="565"/>
      <c r="G83" s="566"/>
      <c r="I83" s="563"/>
      <c r="J83" s="563"/>
      <c r="K83" s="563"/>
      <c r="L83" s="563"/>
    </row>
    <row r="84" spans="1:12" s="14" customFormat="1" ht="27" customHeight="1" x14ac:dyDescent="0.4">
      <c r="A84" s="560" t="s">
        <v>50</v>
      </c>
      <c r="B84" s="567">
        <v>1</v>
      </c>
      <c r="C84" s="692" t="s">
        <v>133</v>
      </c>
      <c r="D84" s="693"/>
      <c r="E84" s="693"/>
      <c r="F84" s="693"/>
      <c r="G84" s="693"/>
      <c r="H84" s="694"/>
      <c r="I84" s="563"/>
      <c r="J84" s="563"/>
      <c r="K84" s="563"/>
      <c r="L84" s="563"/>
    </row>
    <row r="85" spans="1:12" s="14" customFormat="1" ht="27" customHeight="1" x14ac:dyDescent="0.4">
      <c r="A85" s="560" t="s">
        <v>52</v>
      </c>
      <c r="B85" s="567">
        <v>1</v>
      </c>
      <c r="C85" s="692" t="s">
        <v>134</v>
      </c>
      <c r="D85" s="693"/>
      <c r="E85" s="693"/>
      <c r="F85" s="693"/>
      <c r="G85" s="693"/>
      <c r="H85" s="694"/>
      <c r="I85" s="563"/>
      <c r="J85" s="563"/>
      <c r="K85" s="563"/>
      <c r="L85" s="563"/>
    </row>
    <row r="86" spans="1:12" s="14" customFormat="1" ht="18.75" x14ac:dyDescent="0.3">
      <c r="A86" s="560"/>
      <c r="B86" s="570"/>
      <c r="C86" s="571"/>
      <c r="D86" s="571"/>
      <c r="E86" s="571"/>
      <c r="F86" s="571"/>
      <c r="G86" s="571"/>
      <c r="H86" s="571"/>
      <c r="I86" s="563"/>
      <c r="J86" s="563"/>
      <c r="K86" s="563"/>
      <c r="L86" s="563"/>
    </row>
    <row r="87" spans="1:12" s="14" customFormat="1" ht="18.75" x14ac:dyDescent="0.3">
      <c r="A87" s="560" t="s">
        <v>54</v>
      </c>
      <c r="B87" s="572">
        <f>B84/B85</f>
        <v>1</v>
      </c>
      <c r="C87" s="550" t="s">
        <v>55</v>
      </c>
      <c r="D87" s="550"/>
      <c r="E87" s="550"/>
      <c r="F87" s="550"/>
      <c r="G87" s="550"/>
      <c r="I87" s="563"/>
      <c r="J87" s="563"/>
      <c r="K87" s="563"/>
      <c r="L87" s="563"/>
    </row>
    <row r="88" spans="1:12" ht="19.5" customHeight="1" x14ac:dyDescent="0.3">
      <c r="A88" s="558"/>
      <c r="B88" s="558"/>
    </row>
    <row r="89" spans="1:12" ht="27" customHeight="1" x14ac:dyDescent="0.4">
      <c r="A89" s="573" t="s">
        <v>126</v>
      </c>
      <c r="B89" s="574">
        <v>50</v>
      </c>
      <c r="D89" s="613" t="s">
        <v>57</v>
      </c>
      <c r="E89" s="614"/>
      <c r="F89" s="684" t="s">
        <v>58</v>
      </c>
      <c r="G89" s="685"/>
    </row>
    <row r="90" spans="1:12" ht="27" customHeight="1" x14ac:dyDescent="0.4">
      <c r="A90" s="575" t="s">
        <v>59</v>
      </c>
      <c r="B90" s="576">
        <v>5</v>
      </c>
      <c r="C90" s="615" t="s">
        <v>60</v>
      </c>
      <c r="D90" s="577" t="s">
        <v>61</v>
      </c>
      <c r="E90" s="578" t="s">
        <v>62</v>
      </c>
      <c r="F90" s="577" t="s">
        <v>61</v>
      </c>
      <c r="G90" s="616" t="s">
        <v>62</v>
      </c>
      <c r="I90" s="579" t="s">
        <v>127</v>
      </c>
    </row>
    <row r="91" spans="1:12" ht="26.25" customHeight="1" x14ac:dyDescent="0.4">
      <c r="A91" s="575" t="s">
        <v>63</v>
      </c>
      <c r="B91" s="576">
        <v>100</v>
      </c>
      <c r="C91" s="617">
        <v>1</v>
      </c>
      <c r="D91" s="736">
        <v>0.185</v>
      </c>
      <c r="E91" s="581">
        <f>IF(ISBLANK(D91),"-",$D$101/$D$98*D91)</f>
        <v>0.17888831644627626</v>
      </c>
      <c r="F91" s="580">
        <v>0.185</v>
      </c>
      <c r="G91" s="582">
        <f>IF(ISBLANK(F91),"-",$D$101/$F$98*F91)</f>
        <v>0.18615318173018208</v>
      </c>
      <c r="I91" s="583"/>
    </row>
    <row r="92" spans="1:12" ht="26.25" customHeight="1" x14ac:dyDescent="0.4">
      <c r="A92" s="575" t="s">
        <v>64</v>
      </c>
      <c r="B92" s="576">
        <v>1</v>
      </c>
      <c r="C92" s="604">
        <v>2</v>
      </c>
      <c r="D92" s="737">
        <v>0.188</v>
      </c>
      <c r="E92" s="585">
        <f>IF(ISBLANK(D92),"-",$D$101/$D$98*D92)</f>
        <v>0.18178920806432397</v>
      </c>
      <c r="F92" s="584">
        <v>0.187</v>
      </c>
      <c r="G92" s="586">
        <f>IF(ISBLANK(F92),"-",$D$101/$F$98*F92)</f>
        <v>0.18816564855969756</v>
      </c>
      <c r="I92" s="719">
        <f>ABS((F96/D96*D95)-F95)/D95</f>
        <v>2.481668364167439E-2</v>
      </c>
    </row>
    <row r="93" spans="1:12" ht="26.25" customHeight="1" x14ac:dyDescent="0.4">
      <c r="A93" s="575" t="s">
        <v>65</v>
      </c>
      <c r="B93" s="576">
        <v>1</v>
      </c>
      <c r="C93" s="604">
        <v>3</v>
      </c>
      <c r="D93" s="737">
        <v>0.19</v>
      </c>
      <c r="E93" s="585">
        <f>IF(ISBLANK(D93),"-",$D$101/$D$98*D93)</f>
        <v>0.18372313580968913</v>
      </c>
      <c r="F93" s="584">
        <v>0.183</v>
      </c>
      <c r="G93" s="586">
        <f>IF(ISBLANK(F93),"-",$D$101/$F$98*F93)</f>
        <v>0.18414071490066661</v>
      </c>
      <c r="I93" s="719"/>
    </row>
    <row r="94" spans="1:12" ht="27" customHeight="1" x14ac:dyDescent="0.4">
      <c r="A94" s="575" t="s">
        <v>66</v>
      </c>
      <c r="B94" s="576">
        <v>1</v>
      </c>
      <c r="C94" s="618">
        <v>4</v>
      </c>
      <c r="D94" s="619"/>
      <c r="E94" s="588"/>
      <c r="F94" s="619"/>
      <c r="G94" s="589"/>
      <c r="I94" s="590"/>
    </row>
    <row r="95" spans="1:12" ht="27" customHeight="1" x14ac:dyDescent="0.4">
      <c r="A95" s="575" t="s">
        <v>67</v>
      </c>
      <c r="B95" s="576">
        <v>1</v>
      </c>
      <c r="C95" s="620" t="s">
        <v>68</v>
      </c>
      <c r="D95" s="728">
        <f>AVERAGE(D91:D94)</f>
        <v>0.18766666666666665</v>
      </c>
      <c r="E95" s="591">
        <f>AVERAGE(E91:E94)</f>
        <v>0.18146688677342979</v>
      </c>
      <c r="F95" s="729">
        <f>AVERAGE(F91:F94)</f>
        <v>0.18499999999999997</v>
      </c>
      <c r="G95" s="621">
        <f>AVERAGE(G91:G94)</f>
        <v>0.18615318173018211</v>
      </c>
    </row>
    <row r="96" spans="1:12" ht="26.25" customHeight="1" x14ac:dyDescent="0.4">
      <c r="A96" s="575" t="s">
        <v>69</v>
      </c>
      <c r="B96" s="561">
        <v>1</v>
      </c>
      <c r="C96" s="622" t="s">
        <v>117</v>
      </c>
      <c r="D96" s="623">
        <v>25.88</v>
      </c>
      <c r="E96" s="587"/>
      <c r="F96" s="593">
        <v>24.87</v>
      </c>
    </row>
    <row r="97" spans="1:10" ht="26.25" customHeight="1" x14ac:dyDescent="0.4">
      <c r="A97" s="575" t="s">
        <v>71</v>
      </c>
      <c r="B97" s="561">
        <v>1</v>
      </c>
      <c r="C97" s="624" t="s">
        <v>118</v>
      </c>
      <c r="D97" s="625">
        <f>D96*$B$87</f>
        <v>25.88</v>
      </c>
      <c r="E97" s="595"/>
      <c r="F97" s="594">
        <f>F96*$B$87</f>
        <v>24.87</v>
      </c>
    </row>
    <row r="98" spans="1:10" ht="19.5" customHeight="1" x14ac:dyDescent="0.3">
      <c r="A98" s="575" t="s">
        <v>73</v>
      </c>
      <c r="B98" s="626">
        <f>(B97/B96)*(B95/B94)*(B93/B92)*(B91/B90)*B89</f>
        <v>1000</v>
      </c>
      <c r="C98" s="624" t="s">
        <v>119</v>
      </c>
      <c r="D98" s="627">
        <f>D97*$B$83/100</f>
        <v>25.854120000000002</v>
      </c>
      <c r="E98" s="598"/>
      <c r="F98" s="597">
        <f>F97*$B$83/100</f>
        <v>24.845130000000005</v>
      </c>
    </row>
    <row r="99" spans="1:10" ht="19.5" customHeight="1" x14ac:dyDescent="0.3">
      <c r="A99" s="686" t="s">
        <v>75</v>
      </c>
      <c r="B99" s="687"/>
      <c r="C99" s="624" t="s">
        <v>120</v>
      </c>
      <c r="D99" s="628">
        <f>D98/$B$98</f>
        <v>2.5854120000000001E-2</v>
      </c>
      <c r="E99" s="598"/>
      <c r="F99" s="599">
        <f>F98/$B$98</f>
        <v>2.4845130000000003E-2</v>
      </c>
      <c r="G99" s="629"/>
      <c r="H99" s="592"/>
    </row>
    <row r="100" spans="1:10" ht="19.5" customHeight="1" x14ac:dyDescent="0.3">
      <c r="A100" s="688"/>
      <c r="B100" s="689"/>
      <c r="C100" s="624" t="s">
        <v>128</v>
      </c>
      <c r="D100" s="630">
        <f>$B$56/$B$116</f>
        <v>2.5000000000000001E-2</v>
      </c>
      <c r="F100" s="600"/>
      <c r="G100" s="631"/>
      <c r="H100" s="592"/>
    </row>
    <row r="101" spans="1:10" ht="18.75" x14ac:dyDescent="0.3">
      <c r="C101" s="624" t="s">
        <v>78</v>
      </c>
      <c r="D101" s="625">
        <f>D100*$B$98</f>
        <v>25</v>
      </c>
      <c r="F101" s="600"/>
      <c r="G101" s="629"/>
      <c r="H101" s="592"/>
    </row>
    <row r="102" spans="1:10" ht="19.5" customHeight="1" x14ac:dyDescent="0.3">
      <c r="C102" s="632" t="s">
        <v>79</v>
      </c>
      <c r="D102" s="633">
        <f>D101/B34</f>
        <v>25</v>
      </c>
      <c r="F102" s="601"/>
      <c r="G102" s="629"/>
      <c r="H102" s="592"/>
      <c r="J102" s="634"/>
    </row>
    <row r="103" spans="1:10" ht="18.75" x14ac:dyDescent="0.3">
      <c r="C103" s="635" t="s">
        <v>108</v>
      </c>
      <c r="D103" s="636">
        <f>AVERAGE(E91:E94,G91:G94)</f>
        <v>0.18381003425180589</v>
      </c>
      <c r="F103" s="601"/>
      <c r="G103" s="637"/>
      <c r="H103" s="592"/>
      <c r="J103" s="638"/>
    </row>
    <row r="104" spans="1:10" ht="18.75" x14ac:dyDescent="0.3">
      <c r="C104" s="605" t="s">
        <v>81</v>
      </c>
      <c r="D104" s="639">
        <f>STDEV(E91:E94,G91:G94)/D103</f>
        <v>1.7693540864687957E-2</v>
      </c>
      <c r="F104" s="601"/>
      <c r="G104" s="629"/>
      <c r="H104" s="592"/>
      <c r="J104" s="638"/>
    </row>
    <row r="105" spans="1:10" ht="19.5" customHeight="1" x14ac:dyDescent="0.3">
      <c r="C105" s="607" t="s">
        <v>20</v>
      </c>
      <c r="D105" s="640">
        <f>COUNT(E91:E94,G91:G94)</f>
        <v>6</v>
      </c>
      <c r="F105" s="601"/>
      <c r="G105" s="629"/>
      <c r="H105" s="592"/>
      <c r="J105" s="638"/>
    </row>
    <row r="106" spans="1:10" ht="19.5" customHeight="1" x14ac:dyDescent="0.3">
      <c r="A106" s="602"/>
      <c r="B106" s="602"/>
      <c r="C106" s="602"/>
      <c r="D106" s="602"/>
      <c r="E106" s="602"/>
    </row>
    <row r="107" spans="1:10" ht="26.25" customHeight="1" x14ac:dyDescent="0.4">
      <c r="A107" s="573" t="s">
        <v>109</v>
      </c>
      <c r="B107" s="574">
        <v>1000</v>
      </c>
      <c r="C107" s="641" t="s">
        <v>135</v>
      </c>
      <c r="D107" s="642" t="s">
        <v>61</v>
      </c>
      <c r="E107" s="643" t="s">
        <v>111</v>
      </c>
      <c r="F107" s="644" t="s">
        <v>112</v>
      </c>
    </row>
    <row r="108" spans="1:10" ht="26.25" customHeight="1" x14ac:dyDescent="0.4">
      <c r="A108" s="575" t="s">
        <v>90</v>
      </c>
      <c r="B108" s="576">
        <v>1</v>
      </c>
      <c r="C108" s="645">
        <v>1</v>
      </c>
      <c r="D108" s="731">
        <v>0.16600000000000001</v>
      </c>
      <c r="E108" s="733">
        <f>IF(ISBLANK(D108),"-",D108/$D$103*$D$100*$B$116)</f>
        <v>22.577657508701694</v>
      </c>
      <c r="F108" s="646">
        <f t="shared" ref="F108:F113" si="1">IF(ISBLANK(D108), "-", E108/$B$56)</f>
        <v>0.90310630034806783</v>
      </c>
    </row>
    <row r="109" spans="1:10" ht="26.25" customHeight="1" x14ac:dyDescent="0.4">
      <c r="A109" s="575" t="s">
        <v>92</v>
      </c>
      <c r="B109" s="576">
        <v>1</v>
      </c>
      <c r="C109" s="645">
        <v>2</v>
      </c>
      <c r="D109" s="731">
        <v>0.16600000000000001</v>
      </c>
      <c r="E109" s="734">
        <f t="shared" ref="E108:E113" si="2">IF(ISBLANK(D109),"-",D109/$D$103*$D$100*$B$116)</f>
        <v>22.577657508701694</v>
      </c>
      <c r="F109" s="647">
        <f t="shared" si="1"/>
        <v>0.90310630034806783</v>
      </c>
    </row>
    <row r="110" spans="1:10" ht="26.25" customHeight="1" x14ac:dyDescent="0.4">
      <c r="A110" s="575" t="s">
        <v>93</v>
      </c>
      <c r="B110" s="576">
        <v>1</v>
      </c>
      <c r="C110" s="645">
        <v>3</v>
      </c>
      <c r="D110" s="731">
        <v>0.17299999999999999</v>
      </c>
      <c r="E110" s="734">
        <f t="shared" si="2"/>
        <v>23.529727403646937</v>
      </c>
      <c r="F110" s="647">
        <f t="shared" si="1"/>
        <v>0.94118909614587754</v>
      </c>
    </row>
    <row r="111" spans="1:10" ht="26.25" customHeight="1" x14ac:dyDescent="0.4">
      <c r="A111" s="575" t="s">
        <v>94</v>
      </c>
      <c r="B111" s="576">
        <v>1</v>
      </c>
      <c r="C111" s="645">
        <v>4</v>
      </c>
      <c r="D111" s="731">
        <v>0.17199999999999999</v>
      </c>
      <c r="E111" s="734">
        <f t="shared" si="2"/>
        <v>23.393717418654763</v>
      </c>
      <c r="F111" s="647">
        <f t="shared" si="1"/>
        <v>0.93574869674619054</v>
      </c>
    </row>
    <row r="112" spans="1:10" ht="26.25" customHeight="1" x14ac:dyDescent="0.4">
      <c r="A112" s="575" t="s">
        <v>95</v>
      </c>
      <c r="B112" s="576">
        <v>1</v>
      </c>
      <c r="C112" s="645">
        <v>5</v>
      </c>
      <c r="D112" s="731">
        <v>0.17199999999999999</v>
      </c>
      <c r="E112" s="734">
        <f t="shared" si="2"/>
        <v>23.393717418654763</v>
      </c>
      <c r="F112" s="647">
        <f t="shared" si="1"/>
        <v>0.93574869674619054</v>
      </c>
    </row>
    <row r="113" spans="1:10" ht="26.25" customHeight="1" x14ac:dyDescent="0.4">
      <c r="A113" s="575" t="s">
        <v>97</v>
      </c>
      <c r="B113" s="576">
        <v>1</v>
      </c>
      <c r="C113" s="648">
        <v>6</v>
      </c>
      <c r="D113" s="732">
        <v>0.17399999999999999</v>
      </c>
      <c r="E113" s="735">
        <f t="shared" si="2"/>
        <v>23.665737388639119</v>
      </c>
      <c r="F113" s="649">
        <f t="shared" si="1"/>
        <v>0.94662949554556475</v>
      </c>
    </row>
    <row r="114" spans="1:10" ht="26.25" customHeight="1" x14ac:dyDescent="0.4">
      <c r="A114" s="575" t="s">
        <v>98</v>
      </c>
      <c r="B114" s="576">
        <v>1</v>
      </c>
      <c r="C114" s="645"/>
      <c r="D114" s="604"/>
      <c r="E114" s="549"/>
      <c r="F114" s="650"/>
    </row>
    <row r="115" spans="1:10" ht="26.25" customHeight="1" x14ac:dyDescent="0.4">
      <c r="A115" s="575" t="s">
        <v>99</v>
      </c>
      <c r="B115" s="576">
        <v>1</v>
      </c>
      <c r="C115" s="645"/>
      <c r="D115" s="730"/>
      <c r="E115" s="651" t="s">
        <v>68</v>
      </c>
      <c r="F115" s="652">
        <f>AVERAGE(F108:F113)</f>
        <v>0.92758809764666006</v>
      </c>
    </row>
    <row r="116" spans="1:10" ht="27" customHeight="1" x14ac:dyDescent="0.4">
      <c r="A116" s="575" t="s">
        <v>100</v>
      </c>
      <c r="B116" s="596">
        <f>(B115/B114)*(B113/B112)*(B111/B110)*(B109/B108)*B107</f>
        <v>1000</v>
      </c>
      <c r="C116" s="653"/>
      <c r="D116" s="654"/>
      <c r="E116" s="620" t="s">
        <v>81</v>
      </c>
      <c r="F116" s="655">
        <f>STDEV(F108:F113)/F115</f>
        <v>2.0901501092322954E-2</v>
      </c>
      <c r="I116" s="549"/>
    </row>
    <row r="117" spans="1:10" ht="27" customHeight="1" x14ac:dyDescent="0.4">
      <c r="A117" s="686" t="s">
        <v>75</v>
      </c>
      <c r="B117" s="690"/>
      <c r="C117" s="656"/>
      <c r="D117" s="657"/>
      <c r="E117" s="658" t="s">
        <v>20</v>
      </c>
      <c r="F117" s="659">
        <f>COUNT(F108:F113)</f>
        <v>6</v>
      </c>
      <c r="I117" s="549"/>
      <c r="J117" s="638"/>
    </row>
    <row r="118" spans="1:10" ht="19.5" customHeight="1" x14ac:dyDescent="0.3">
      <c r="A118" s="688"/>
      <c r="B118" s="691"/>
      <c r="C118" s="549"/>
      <c r="D118" s="549"/>
      <c r="E118" s="549"/>
      <c r="F118" s="604"/>
      <c r="G118" s="549"/>
      <c r="H118" s="549"/>
      <c r="I118" s="549"/>
    </row>
    <row r="119" spans="1:10" ht="18.75" x14ac:dyDescent="0.3">
      <c r="A119" s="668"/>
      <c r="B119" s="571"/>
      <c r="C119" s="549"/>
      <c r="D119" s="549"/>
      <c r="E119" s="549"/>
      <c r="F119" s="604"/>
      <c r="G119" s="549"/>
      <c r="H119" s="549"/>
      <c r="I119" s="549"/>
    </row>
    <row r="120" spans="1:10" ht="26.25" customHeight="1" x14ac:dyDescent="0.4">
      <c r="A120" s="559" t="s">
        <v>132</v>
      </c>
      <c r="B120" s="608" t="s">
        <v>122</v>
      </c>
      <c r="C120" s="722" t="str">
        <f>B20</f>
        <v>Levosulpiride</v>
      </c>
      <c r="D120" s="722"/>
      <c r="E120" s="609" t="s">
        <v>123</v>
      </c>
      <c r="F120" s="609"/>
      <c r="G120" s="610">
        <f>F115</f>
        <v>0.92758809764666006</v>
      </c>
      <c r="H120" s="549"/>
      <c r="I120" s="549"/>
    </row>
    <row r="121" spans="1:10" ht="19.5" customHeight="1" x14ac:dyDescent="0.3">
      <c r="A121" s="660"/>
      <c r="B121" s="660"/>
      <c r="C121" s="661"/>
      <c r="D121" s="661"/>
      <c r="E121" s="661"/>
      <c r="F121" s="661"/>
      <c r="G121" s="661"/>
      <c r="H121" s="661"/>
    </row>
    <row r="122" spans="1:10" ht="18.75" x14ac:dyDescent="0.3">
      <c r="B122" s="723" t="s">
        <v>26</v>
      </c>
      <c r="C122" s="723"/>
      <c r="E122" s="615" t="s">
        <v>27</v>
      </c>
      <c r="F122" s="662"/>
      <c r="G122" s="723" t="s">
        <v>28</v>
      </c>
      <c r="H122" s="723"/>
    </row>
    <row r="123" spans="1:10" ht="69.95" customHeight="1" x14ac:dyDescent="0.3">
      <c r="A123" s="663" t="s">
        <v>29</v>
      </c>
      <c r="B123" s="664" t="s">
        <v>139</v>
      </c>
      <c r="C123" s="664"/>
      <c r="E123" s="664" t="s">
        <v>140</v>
      </c>
      <c r="F123" s="549"/>
      <c r="G123" s="665"/>
      <c r="H123" s="665"/>
    </row>
    <row r="124" spans="1:10" ht="69.95" customHeight="1" x14ac:dyDescent="0.3">
      <c r="A124" s="663" t="s">
        <v>30</v>
      </c>
      <c r="B124" s="666"/>
      <c r="C124" s="666"/>
      <c r="E124" s="666"/>
      <c r="F124" s="549"/>
      <c r="G124" s="667"/>
      <c r="H124" s="667"/>
    </row>
    <row r="125" spans="1:10" ht="18.75" x14ac:dyDescent="0.3">
      <c r="A125" s="603"/>
      <c r="B125" s="603"/>
      <c r="C125" s="604"/>
      <c r="D125" s="604"/>
      <c r="E125" s="604"/>
      <c r="F125" s="606"/>
      <c r="G125" s="604"/>
      <c r="H125" s="604"/>
      <c r="I125" s="549"/>
    </row>
    <row r="126" spans="1:10" ht="18.75" x14ac:dyDescent="0.3">
      <c r="A126" s="603"/>
      <c r="B126" s="603"/>
      <c r="C126" s="604"/>
      <c r="D126" s="604"/>
      <c r="E126" s="604"/>
      <c r="F126" s="606"/>
      <c r="G126" s="604"/>
      <c r="H126" s="604"/>
      <c r="I126" s="549"/>
    </row>
    <row r="127" spans="1:10" ht="18.75" x14ac:dyDescent="0.3">
      <c r="A127" s="603"/>
      <c r="B127" s="603"/>
      <c r="C127" s="604"/>
      <c r="D127" s="604"/>
      <c r="E127" s="604"/>
      <c r="F127" s="606"/>
      <c r="G127" s="604"/>
      <c r="H127" s="604"/>
      <c r="I127" s="549"/>
    </row>
    <row r="128" spans="1:10" ht="18.75" x14ac:dyDescent="0.3">
      <c r="A128" s="603"/>
      <c r="B128" s="603"/>
      <c r="C128" s="604"/>
      <c r="D128" s="604"/>
      <c r="E128" s="604"/>
      <c r="F128" s="606"/>
      <c r="G128" s="604"/>
      <c r="H128" s="604"/>
      <c r="I128" s="549"/>
    </row>
    <row r="129" spans="1:9" ht="18.75" x14ac:dyDescent="0.3">
      <c r="A129" s="603"/>
      <c r="B129" s="603"/>
      <c r="C129" s="604"/>
      <c r="D129" s="604"/>
      <c r="E129" s="604"/>
      <c r="F129" s="606"/>
      <c r="G129" s="604"/>
      <c r="H129" s="604"/>
      <c r="I129" s="549"/>
    </row>
    <row r="130" spans="1:9" ht="18.75" x14ac:dyDescent="0.3">
      <c r="A130" s="603"/>
      <c r="B130" s="603"/>
      <c r="C130" s="604"/>
      <c r="D130" s="604"/>
      <c r="E130" s="604"/>
      <c r="F130" s="606"/>
      <c r="G130" s="604"/>
      <c r="H130" s="604"/>
      <c r="I130" s="549"/>
    </row>
    <row r="131" spans="1:9" ht="18.75" x14ac:dyDescent="0.3">
      <c r="A131" s="603"/>
      <c r="B131" s="603"/>
      <c r="C131" s="604"/>
      <c r="D131" s="604"/>
      <c r="E131" s="604"/>
      <c r="F131" s="606"/>
      <c r="G131" s="604"/>
      <c r="H131" s="604"/>
      <c r="I131" s="549"/>
    </row>
    <row r="132" spans="1:9" ht="18.75" x14ac:dyDescent="0.3">
      <c r="A132" s="603"/>
      <c r="B132" s="603"/>
      <c r="C132" s="604"/>
      <c r="D132" s="604"/>
      <c r="E132" s="604"/>
      <c r="F132" s="606"/>
      <c r="G132" s="604"/>
      <c r="H132" s="604"/>
      <c r="I132" s="549"/>
    </row>
    <row r="133" spans="1:9" ht="18.75" x14ac:dyDescent="0.3">
      <c r="A133" s="603"/>
      <c r="B133" s="603"/>
      <c r="C133" s="604"/>
      <c r="D133" s="604"/>
      <c r="E133" s="604"/>
      <c r="F133" s="606"/>
      <c r="G133" s="604"/>
      <c r="H133" s="604"/>
      <c r="I133" s="549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</vt:lpstr>
      <vt:lpstr>Uniformity</vt:lpstr>
      <vt:lpstr>Levosulpiride</vt:lpstr>
      <vt:lpstr>Levosulpiride 1</vt:lpstr>
      <vt:lpstr>Levosulpiride 2</vt:lpstr>
      <vt:lpstr>Levosulpiride!Print_Area</vt:lpstr>
      <vt:lpstr>'Levosulpiride 2'!Print_Area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Eric</cp:lastModifiedBy>
  <cp:lastPrinted>2015-09-23T09:37:24Z</cp:lastPrinted>
  <dcterms:created xsi:type="dcterms:W3CDTF">2005-07-05T10:19:27Z</dcterms:created>
  <dcterms:modified xsi:type="dcterms:W3CDTF">2015-09-23T09:39:21Z</dcterms:modified>
</cp:coreProperties>
</file>