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Olopatadine HCl " sheetId="6" r:id="rId2"/>
  </sheets>
  <calcPr calcId="145621"/>
</workbook>
</file>

<file path=xl/calcChain.xml><?xml version="1.0" encoding="utf-8"?>
<calcChain xmlns="http://schemas.openxmlformats.org/spreadsheetml/2006/main">
  <c r="B9" i="1" l="1"/>
  <c r="B8" i="1"/>
  <c r="B6" i="1"/>
  <c r="B7" i="1"/>
  <c r="H45" i="6"/>
  <c r="G24" i="6"/>
  <c r="B20" i="6"/>
  <c r="B16" i="6"/>
  <c r="B31" i="6"/>
  <c r="D33" i="6"/>
  <c r="B12" i="6"/>
  <c r="C61" i="6" l="1"/>
  <c r="H56" i="6"/>
  <c r="G56" i="6"/>
  <c r="B53" i="6"/>
  <c r="B54" i="6" s="1"/>
  <c r="H52" i="6"/>
  <c r="G52" i="6"/>
  <c r="H48" i="6"/>
  <c r="G48" i="6"/>
  <c r="E42" i="6"/>
  <c r="B41" i="6"/>
  <c r="D34" i="6"/>
  <c r="F28" i="6"/>
  <c r="D28" i="6"/>
  <c r="G27" i="6"/>
  <c r="E27" i="6"/>
  <c r="D30" i="6"/>
  <c r="B41" i="1"/>
  <c r="E39" i="1"/>
  <c r="D39" i="1"/>
  <c r="C39" i="1"/>
  <c r="B39" i="1"/>
  <c r="B40" i="1" s="1"/>
  <c r="B20" i="1"/>
  <c r="E18" i="1"/>
  <c r="D18" i="1"/>
  <c r="C18" i="1"/>
  <c r="B18" i="1"/>
  <c r="B19" i="1" s="1"/>
  <c r="D35" i="6" l="1"/>
  <c r="D31" i="6"/>
  <c r="F30" i="6"/>
  <c r="F31" i="6" s="1"/>
  <c r="D32" i="6" l="1"/>
  <c r="E24" i="6"/>
  <c r="F32" i="6"/>
  <c r="G26" i="6"/>
  <c r="G25" i="6"/>
  <c r="E26" i="6"/>
  <c r="E25" i="6"/>
  <c r="E28" i="6" l="1"/>
  <c r="D36" i="6"/>
  <c r="G45" i="6" s="1"/>
  <c r="G28" i="6"/>
  <c r="D38" i="6"/>
  <c r="D37" i="6" l="1"/>
  <c r="G53" i="6"/>
  <c r="H53" i="6" s="1"/>
  <c r="G54" i="6"/>
  <c r="H54" i="6" s="1"/>
  <c r="G49" i="6"/>
  <c r="H49" i="6" s="1"/>
  <c r="G50" i="6"/>
  <c r="H50" i="6" s="1"/>
  <c r="G51" i="6"/>
  <c r="H51" i="6" s="1"/>
  <c r="G55" i="6"/>
  <c r="H55" i="6" s="1"/>
  <c r="G47" i="6"/>
  <c r="H47" i="6" s="1"/>
  <c r="G46" i="6"/>
  <c r="H46" i="6" s="1"/>
  <c r="H59" i="6" l="1"/>
  <c r="H57" i="6"/>
  <c r="G61" i="6" s="1"/>
  <c r="H58" i="6" l="1"/>
</calcChain>
</file>

<file path=xl/sharedStrings.xml><?xml version="1.0" encoding="utf-8"?>
<sst xmlns="http://schemas.openxmlformats.org/spreadsheetml/2006/main" count="138" uniqueCount="101">
  <si>
    <t>HPLC System Suitability Report</t>
  </si>
  <si>
    <t>Analysis Data</t>
  </si>
  <si>
    <t>Assay</t>
  </si>
  <si>
    <t>Sample(s)</t>
  </si>
  <si>
    <t>Reference Substance:</t>
  </si>
  <si>
    <t>OLOPAN EYE DROPS</t>
  </si>
  <si>
    <t>% age Purity:</t>
  </si>
  <si>
    <t>NDQD201503151</t>
  </si>
  <si>
    <t>Weight (mg):</t>
  </si>
  <si>
    <t>Olopatadine Hydrochloride</t>
  </si>
  <si>
    <t>Standard Conc (mg/mL):</t>
  </si>
  <si>
    <t>Olopatadine Hydrochloride USP equivalent to Olopatadine 1 mg</t>
  </si>
  <si>
    <t>2015-03-31 11:09:40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</si>
  <si>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</si>
  <si>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</si>
  <si>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</si>
  <si>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</si>
  <si>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</si>
  <si>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</si>
  <si>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</si>
  <si>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</si>
  <si>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</si>
  <si>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</si>
  <si>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</si>
  <si>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</si>
  <si>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</si>
  <si>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</si>
  <si>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</si>
  <si>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</si>
  <si>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</si>
  <si>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</si>
  <si>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</si>
  <si>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</si>
  <si>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</si>
  <si>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</si>
  <si>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</si>
  <si>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</si>
  <si>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</si>
  <si>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</si>
  <si>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</si>
  <si>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</si>
  <si>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</si>
  <si>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</si>
  <si>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</si>
  <si>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</si>
  <si>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</si>
  <si>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</si>
  <si>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</si>
  <si>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</si>
  <si>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</si>
  <si>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</si>
  <si>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</si>
  <si>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</si>
  <si>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</si>
  <si>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</si>
  <si>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</si>
  <si>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</si>
  <si>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</si>
  <si>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</si>
  <si>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</si>
  <si>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</si>
  <si>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</si>
  <si>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</si>
  <si>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</si>
  <si>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If there are no serial dilutions, or only one dilution, enter 1 in all boxes not used.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</si>
  <si>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</si>
  <si>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</si>
  <si>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</si>
  <si>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</si>
  <si>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</si>
  <si>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</si>
  <si>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</si>
  <si>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</si>
  <si>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</si>
  <si>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</si>
  <si>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</si>
  <si>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</si>
  <si>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</si>
  <si>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</si>
  <si>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</si>
  <si>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</si>
  <si>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</si>
  <si>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</si>
  <si>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</si>
  <si>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</si>
  <si>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</si>
  <si>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</si>
  <si>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</si>
  <si>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</si>
  <si>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Normalised Response:</t>
  </si>
  <si>
    <t>Amt of RS (mg):</t>
  </si>
  <si>
    <t>Amt of RS as free base (mg):</t>
  </si>
  <si>
    <t>Purity correction (mg):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</si>
  <si>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</si>
  <si>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</si>
  <si>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</si>
  <si>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</si>
  <si>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</si>
  <si>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Determined Amt (mg)</t>
  </si>
  <si>
    <t>NQCL-WRS O2-1</t>
  </si>
  <si>
    <t>Clement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</si>
</sst>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0" fillId="3" borderId="19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1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9" fontId="9" fillId="6" borderId="26" xfId="0" applyNumberFormat="1" applyFont="1" applyFill="1" applyBorder="1" applyAlignment="1">
      <alignment horizontal="center"/>
    </xf>
    <xf numFmtId="1" fontId="9" fillId="6" borderId="44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0" fontId="10" fillId="3" borderId="27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45" xfId="0" applyFont="1" applyFill="1" applyBorder="1" applyAlignment="1">
      <alignment horizontal="right"/>
    </xf>
    <xf numFmtId="2" fontId="8" fillId="6" borderId="2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8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9" xfId="0" applyNumberFormat="1" applyFont="1" applyFill="1" applyBorder="1" applyAlignment="1">
      <alignment horizontal="center"/>
    </xf>
    <xf numFmtId="0" fontId="10" fillId="3" borderId="28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6" xfId="0" applyFont="1" applyFill="1" applyBorder="1" applyAlignment="1">
      <alignment horizontal="right"/>
    </xf>
    <xf numFmtId="2" fontId="8" fillId="6" borderId="47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3" xfId="0" applyFont="1" applyFill="1" applyBorder="1" applyAlignment="1">
      <alignment horizontal="right"/>
    </xf>
    <xf numFmtId="169" fontId="9" fillId="7" borderId="27" xfId="0" applyNumberFormat="1" applyFont="1" applyFill="1" applyBorder="1" applyAlignment="1">
      <alignment horizontal="center"/>
    </xf>
    <xf numFmtId="10" fontId="8" fillId="6" borderId="28" xfId="0" applyNumberFormat="1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1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1" xfId="0" applyNumberFormat="1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2" fontId="8" fillId="2" borderId="34" xfId="0" applyNumberFormat="1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right"/>
    </xf>
    <xf numFmtId="0" fontId="11" fillId="2" borderId="3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10" fontId="11" fillId="7" borderId="22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10" fontId="11" fillId="6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1" fillId="7" borderId="37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3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4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38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38" xfId="0" applyFont="1" applyFill="1" applyBorder="1" applyAlignment="1">
      <alignment horizontal="left" vertical="center" wrapText="1"/>
    </xf>
    <xf numFmtId="0" fontId="13" fillId="2" borderId="3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 vertical="center" wrapText="1"/>
    </xf>
    <xf numFmtId="0" fontId="13" fillId="2" borderId="35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4" xfId="0" applyNumberFormat="1" applyFont="1" applyFill="1" applyBorder="1" applyAlignment="1" applyProtection="1">
      <alignment horizontal="center" vertical="center"/>
      <protection locked="0"/>
    </xf>
    <xf numFmtId="2" fontId="10" fillId="3" borderId="31" xfId="0" applyNumberFormat="1" applyFont="1" applyFill="1" applyBorder="1" applyAlignment="1" applyProtection="1">
      <alignment horizontal="center" vertical="center"/>
      <protection locked="0"/>
    </xf>
    <xf numFmtId="2" fontId="10" fillId="3" borderId="32" xfId="0" applyNumberFormat="1" applyFont="1" applyFill="1" applyBorder="1" applyAlignment="1" applyProtection="1">
      <alignment horizontal="center" vertical="center"/>
      <protection locked="0"/>
    </xf>
    <xf numFmtId="2" fontId="10" fillId="3" borderId="33" xfId="0" applyNumberFormat="1" applyFont="1" applyFill="1" applyBorder="1" applyAlignment="1" applyProtection="1">
      <alignment horizontal="center" vertical="center"/>
      <protection locked="0"/>
    </xf>
    <xf numFmtId="0" fontId="9" fillId="2" borderId="34" xfId="0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left"/>
    </xf>
    <xf numFmtId="2" fontId="16" fillId="2" borderId="0" xfId="0" applyNumberFormat="1" applyFont="1" applyFill="1" applyAlignment="1">
      <alignment horizontal="center"/>
    </xf>
    <xf numFmtId="0" fontId="17" fillId="2" borderId="7" xfId="0" applyFont="1" applyFill="1" applyBorder="1" applyProtection="1"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topLeftCell="A31" workbookViewId="0">
      <selection activeCell="B8" sqref="B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2" spans="1:6" ht="15" customHeight="1" x14ac:dyDescent="0.3">
      <c r="A2" s="1"/>
      <c r="B2" s="2"/>
      <c r="C2" s="3"/>
      <c r="D2" s="2"/>
      <c r="F2" s="3"/>
    </row>
    <row r="3" spans="1:6" ht="18.75" customHeight="1" x14ac:dyDescent="0.3">
      <c r="A3" s="161" t="s">
        <v>0</v>
      </c>
      <c r="B3" s="161"/>
      <c r="C3" s="161"/>
      <c r="D3" s="161"/>
      <c r="E3" s="161"/>
    </row>
    <row r="4" spans="1:6" ht="16.5" customHeight="1" x14ac:dyDescent="0.3">
      <c r="A4" s="5" t="s">
        <v>1</v>
      </c>
      <c r="B4" s="6" t="s">
        <v>2</v>
      </c>
    </row>
    <row r="5" spans="1:6" ht="16.5" customHeight="1" x14ac:dyDescent="0.3">
      <c r="A5" s="7" t="s">
        <v>3</v>
      </c>
      <c r="B5" s="8" t="s">
        <v>5</v>
      </c>
      <c r="C5" s="10"/>
      <c r="D5" s="9"/>
      <c r="E5" s="10"/>
    </row>
    <row r="6" spans="1:6" ht="16.5" customHeight="1" x14ac:dyDescent="0.3">
      <c r="A6" s="11" t="s">
        <v>4</v>
      </c>
      <c r="B6" s="12" t="str">
        <f>'Olopatadine HCl '!B12:C12</f>
        <v>Olopatadine Hydrochloride</v>
      </c>
      <c r="C6" s="10"/>
      <c r="D6" s="10"/>
      <c r="E6" s="10"/>
    </row>
    <row r="7" spans="1:6" ht="16.5" customHeight="1" x14ac:dyDescent="0.3">
      <c r="A7" s="11" t="s">
        <v>6</v>
      </c>
      <c r="B7" s="12">
        <f>'Olopatadine HCl '!B14</f>
        <v>99.7</v>
      </c>
      <c r="C7" s="10"/>
      <c r="D7" s="10"/>
      <c r="E7" s="10"/>
    </row>
    <row r="8" spans="1:6" ht="16.5" customHeight="1" x14ac:dyDescent="0.3">
      <c r="A8" s="7" t="s">
        <v>8</v>
      </c>
      <c r="B8" s="12">
        <f>'Olopatadine HCl '!D29</f>
        <v>21.93</v>
      </c>
      <c r="C8" s="10"/>
      <c r="D8" s="10"/>
      <c r="E8" s="10"/>
    </row>
    <row r="9" spans="1:6" ht="16.5" customHeight="1" x14ac:dyDescent="0.3">
      <c r="A9" s="7" t="s">
        <v>10</v>
      </c>
      <c r="B9" s="194">
        <f>'Olopatadine HCl '!D32</f>
        <v>9.8660003424987291E-2</v>
      </c>
      <c r="D9" s="10"/>
      <c r="E9" s="10"/>
    </row>
    <row r="10" spans="1:6" ht="15.75" customHeight="1" x14ac:dyDescent="0.25">
      <c r="A10" s="10"/>
      <c r="B10" s="10" t="s">
        <v>12</v>
      </c>
      <c r="C10" s="10"/>
      <c r="D10" s="10"/>
      <c r="E10" s="10"/>
    </row>
    <row r="11" spans="1:6" ht="16.5" customHeight="1" x14ac:dyDescent="0.3">
      <c r="A11" s="14" t="s">
        <v>13</v>
      </c>
      <c r="B11" s="15" t="s">
        <v>14</v>
      </c>
      <c r="C11" s="14" t="s">
        <v>15</v>
      </c>
      <c r="D11" s="14" t="s">
        <v>16</v>
      </c>
      <c r="E11" s="16" t="s">
        <v>17</v>
      </c>
    </row>
    <row r="12" spans="1:6" ht="16.5" customHeight="1" x14ac:dyDescent="0.3">
      <c r="A12" s="17">
        <v>1</v>
      </c>
      <c r="B12" s="18">
        <v>16041733</v>
      </c>
      <c r="C12" s="18">
        <v>5615.7</v>
      </c>
      <c r="D12" s="19">
        <v>1.38</v>
      </c>
      <c r="E12" s="20">
        <v>2.87</v>
      </c>
    </row>
    <row r="13" spans="1:6" ht="16.5" customHeight="1" x14ac:dyDescent="0.3">
      <c r="A13" s="17">
        <v>2</v>
      </c>
      <c r="B13" s="18">
        <v>16012836</v>
      </c>
      <c r="C13" s="18">
        <v>5615.1</v>
      </c>
      <c r="D13" s="19">
        <v>1.38</v>
      </c>
      <c r="E13" s="19">
        <v>2.87</v>
      </c>
    </row>
    <row r="14" spans="1:6" ht="16.5" customHeight="1" x14ac:dyDescent="0.3">
      <c r="A14" s="17">
        <v>3</v>
      </c>
      <c r="B14" s="18">
        <v>16034377</v>
      </c>
      <c r="C14" s="18">
        <v>5633.2</v>
      </c>
      <c r="D14" s="19">
        <v>1.39</v>
      </c>
      <c r="E14" s="19">
        <v>2.87</v>
      </c>
    </row>
    <row r="15" spans="1:6" ht="16.5" customHeight="1" x14ac:dyDescent="0.3">
      <c r="A15" s="17">
        <v>4</v>
      </c>
      <c r="B15" s="18">
        <v>16040873</v>
      </c>
      <c r="C15" s="18">
        <v>5628.5</v>
      </c>
      <c r="D15" s="19">
        <v>1.39</v>
      </c>
      <c r="E15" s="19">
        <v>2.87</v>
      </c>
    </row>
    <row r="16" spans="1:6" ht="16.5" customHeight="1" x14ac:dyDescent="0.3">
      <c r="A16" s="17">
        <v>5</v>
      </c>
      <c r="B16" s="18">
        <v>16041212</v>
      </c>
      <c r="C16" s="18">
        <v>5565.7</v>
      </c>
      <c r="D16" s="19">
        <v>1.39</v>
      </c>
      <c r="E16" s="19">
        <v>2.87</v>
      </c>
    </row>
    <row r="17" spans="1:6" ht="16.5" customHeight="1" x14ac:dyDescent="0.3">
      <c r="A17" s="17">
        <v>6</v>
      </c>
      <c r="B17" s="21">
        <v>16017034</v>
      </c>
      <c r="C17" s="21">
        <v>5660.1</v>
      </c>
      <c r="D17" s="22">
        <v>1.4</v>
      </c>
      <c r="E17" s="22">
        <v>2.87</v>
      </c>
    </row>
    <row r="18" spans="1:6" ht="16.5" customHeight="1" x14ac:dyDescent="0.3">
      <c r="A18" s="23" t="s">
        <v>18</v>
      </c>
      <c r="B18" s="24">
        <f>AVERAGE(B12:B17)</f>
        <v>16031344.166666666</v>
      </c>
      <c r="C18" s="25">
        <f>AVERAGE(C12:C17)</f>
        <v>5619.7166666666672</v>
      </c>
      <c r="D18" s="26">
        <f>AVERAGE(D12:D17)</f>
        <v>1.388333333333333</v>
      </c>
      <c r="E18" s="26">
        <f>AVERAGE(E12:E17)</f>
        <v>2.8700000000000006</v>
      </c>
    </row>
    <row r="19" spans="1:6" ht="16.5" customHeight="1" x14ac:dyDescent="0.3">
      <c r="A19" s="27" t="s">
        <v>19</v>
      </c>
      <c r="B19" s="28">
        <f>(STDEV(B12:B17)/B18)</f>
        <v>8.1456516411694524E-4</v>
      </c>
      <c r="C19" s="29"/>
      <c r="D19" s="29"/>
      <c r="E19" s="30"/>
      <c r="F19" s="2"/>
    </row>
    <row r="20" spans="1:6" s="2" customFormat="1" ht="16.5" customHeight="1" x14ac:dyDescent="0.3">
      <c r="A20" s="31" t="s">
        <v>20</v>
      </c>
      <c r="B20" s="32">
        <f>COUNT(B12:B17)</f>
        <v>6</v>
      </c>
      <c r="C20" s="33"/>
      <c r="D20" s="34"/>
      <c r="E20" s="35"/>
    </row>
    <row r="21" spans="1:6" s="2" customFormat="1" ht="15.75" customHeight="1" x14ac:dyDescent="0.25">
      <c r="A21" s="10"/>
      <c r="B21" s="10"/>
      <c r="C21" s="10"/>
      <c r="D21" s="10"/>
      <c r="E21" s="36"/>
    </row>
    <row r="22" spans="1:6" s="2" customFormat="1" ht="16.5" customHeight="1" x14ac:dyDescent="0.3">
      <c r="A22" s="11" t="s">
        <v>21</v>
      </c>
      <c r="B22" s="37" t="s">
        <v>22</v>
      </c>
      <c r="C22" s="38"/>
      <c r="D22" s="38"/>
      <c r="E22" s="39"/>
    </row>
    <row r="23" spans="1:6" ht="16.5" customHeight="1" x14ac:dyDescent="0.3">
      <c r="A23" s="11"/>
      <c r="B23" s="37" t="s">
        <v>23</v>
      </c>
      <c r="C23" s="38"/>
      <c r="D23" s="38"/>
      <c r="E23" s="39"/>
      <c r="F23" s="2"/>
    </row>
    <row r="24" spans="1:6" ht="16.5" customHeight="1" x14ac:dyDescent="0.3">
      <c r="A24" s="11"/>
      <c r="B24" s="40" t="s">
        <v>24</v>
      </c>
      <c r="C24" s="38"/>
      <c r="D24" s="38"/>
      <c r="E24" s="38"/>
    </row>
    <row r="25" spans="1:6" ht="15.75" customHeight="1" x14ac:dyDescent="0.25">
      <c r="A25" s="10"/>
      <c r="B25" s="10"/>
      <c r="C25" s="10"/>
      <c r="D25" s="10"/>
      <c r="E25" s="10"/>
    </row>
    <row r="26" spans="1:6" ht="16.5" customHeight="1" x14ac:dyDescent="0.3">
      <c r="A26" s="5" t="s">
        <v>1</v>
      </c>
      <c r="B26" s="6" t="s">
        <v>25</v>
      </c>
    </row>
    <row r="27" spans="1:6" ht="16.5" customHeight="1" x14ac:dyDescent="0.3">
      <c r="A27" s="11" t="s">
        <v>4</v>
      </c>
      <c r="B27" s="8"/>
      <c r="C27" s="10"/>
      <c r="D27" s="10"/>
      <c r="E27" s="10"/>
    </row>
    <row r="28" spans="1:6" ht="16.5" customHeight="1" x14ac:dyDescent="0.3">
      <c r="A28" s="11" t="s">
        <v>6</v>
      </c>
      <c r="B28" s="12"/>
      <c r="C28" s="10"/>
      <c r="D28" s="10"/>
      <c r="E28" s="10"/>
    </row>
    <row r="29" spans="1:6" ht="16.5" customHeight="1" x14ac:dyDescent="0.3">
      <c r="A29" s="7" t="s">
        <v>8</v>
      </c>
      <c r="B29" s="12"/>
      <c r="C29" s="10"/>
      <c r="D29" s="10"/>
      <c r="E29" s="10"/>
    </row>
    <row r="30" spans="1:6" ht="16.5" customHeight="1" x14ac:dyDescent="0.3">
      <c r="A30" s="7" t="s">
        <v>10</v>
      </c>
      <c r="B30" s="13"/>
      <c r="C30" s="10"/>
      <c r="D30" s="10"/>
      <c r="E30" s="10"/>
    </row>
    <row r="31" spans="1:6" ht="15.75" customHeight="1" x14ac:dyDescent="0.25">
      <c r="A31" s="10"/>
      <c r="B31" s="10"/>
      <c r="C31" s="10"/>
      <c r="D31" s="10"/>
      <c r="E31" s="10"/>
    </row>
    <row r="32" spans="1:6" ht="16.5" customHeight="1" x14ac:dyDescent="0.3">
      <c r="A32" s="14" t="s">
        <v>13</v>
      </c>
      <c r="B32" s="15" t="s">
        <v>14</v>
      </c>
      <c r="C32" s="14" t="s">
        <v>15</v>
      </c>
      <c r="D32" s="14" t="s">
        <v>16</v>
      </c>
      <c r="E32" s="16" t="s">
        <v>17</v>
      </c>
    </row>
    <row r="33" spans="1:7" ht="16.5" customHeight="1" x14ac:dyDescent="0.3">
      <c r="A33" s="17">
        <v>1</v>
      </c>
      <c r="B33" s="18"/>
      <c r="C33" s="18"/>
      <c r="D33" s="19"/>
      <c r="E33" s="20"/>
    </row>
    <row r="34" spans="1:7" ht="16.5" customHeight="1" x14ac:dyDescent="0.3">
      <c r="A34" s="17">
        <v>2</v>
      </c>
      <c r="B34" s="18"/>
      <c r="C34" s="18"/>
      <c r="D34" s="19"/>
      <c r="E34" s="19"/>
    </row>
    <row r="35" spans="1:7" ht="16.5" customHeight="1" x14ac:dyDescent="0.3">
      <c r="A35" s="17">
        <v>3</v>
      </c>
      <c r="B35" s="18"/>
      <c r="C35" s="18"/>
      <c r="D35" s="19"/>
      <c r="E35" s="19"/>
    </row>
    <row r="36" spans="1:7" ht="16.5" customHeight="1" x14ac:dyDescent="0.3">
      <c r="A36" s="17">
        <v>4</v>
      </c>
      <c r="B36" s="18"/>
      <c r="C36" s="18"/>
      <c r="D36" s="19"/>
      <c r="E36" s="19"/>
    </row>
    <row r="37" spans="1:7" ht="16.5" customHeight="1" x14ac:dyDescent="0.3">
      <c r="A37" s="17">
        <v>5</v>
      </c>
      <c r="B37" s="18"/>
      <c r="C37" s="18"/>
      <c r="D37" s="19"/>
      <c r="E37" s="19"/>
    </row>
    <row r="38" spans="1:7" ht="16.5" customHeight="1" x14ac:dyDescent="0.3">
      <c r="A38" s="17">
        <v>6</v>
      </c>
      <c r="B38" s="21"/>
      <c r="C38" s="21"/>
      <c r="D38" s="22"/>
      <c r="E38" s="22"/>
    </row>
    <row r="39" spans="1:7" ht="16.5" customHeight="1" x14ac:dyDescent="0.3">
      <c r="A39" s="23" t="s">
        <v>18</v>
      </c>
      <c r="B39" s="24" t="e">
        <f>AVERAGE(B33:B38)</f>
        <v>#DIV/0!</v>
      </c>
      <c r="C39" s="25" t="e">
        <f>AVERAGE(C33:C38)</f>
        <v>#DIV/0!</v>
      </c>
      <c r="D39" s="26" t="e">
        <f>AVERAGE(D33:D38)</f>
        <v>#DIV/0!</v>
      </c>
      <c r="E39" s="26" t="e">
        <f>AVERAGE(E33:E38)</f>
        <v>#DIV/0!</v>
      </c>
    </row>
    <row r="40" spans="1:7" ht="16.5" customHeight="1" x14ac:dyDescent="0.3">
      <c r="A40" s="27" t="s">
        <v>19</v>
      </c>
      <c r="B40" s="28" t="e">
        <f>(STDEV(B33:B38)/B39)</f>
        <v>#DIV/0!</v>
      </c>
      <c r="C40" s="29"/>
      <c r="D40" s="29"/>
      <c r="E40" s="30"/>
      <c r="F40" s="2"/>
    </row>
    <row r="41" spans="1:7" s="2" customFormat="1" ht="16.5" customHeight="1" x14ac:dyDescent="0.3">
      <c r="A41" s="31" t="s">
        <v>20</v>
      </c>
      <c r="B41" s="32">
        <f>COUNT(B33:B38)</f>
        <v>0</v>
      </c>
      <c r="C41" s="33"/>
      <c r="D41" s="34"/>
      <c r="E41" s="35"/>
    </row>
    <row r="42" spans="1:7" s="2" customFormat="1" ht="15.75" customHeight="1" x14ac:dyDescent="0.25">
      <c r="A42" s="10"/>
      <c r="B42" s="10"/>
      <c r="C42" s="10"/>
      <c r="D42" s="10"/>
      <c r="E42" s="36"/>
    </row>
    <row r="43" spans="1:7" s="2" customFormat="1" ht="16.5" customHeight="1" x14ac:dyDescent="0.3">
      <c r="A43" s="11" t="s">
        <v>21</v>
      </c>
      <c r="B43" s="37" t="s">
        <v>22</v>
      </c>
      <c r="C43" s="38"/>
      <c r="D43" s="38"/>
      <c r="E43" s="39"/>
    </row>
    <row r="44" spans="1:7" ht="16.5" customHeight="1" x14ac:dyDescent="0.3">
      <c r="A44" s="11"/>
      <c r="B44" s="37" t="s">
        <v>23</v>
      </c>
      <c r="C44" s="38"/>
      <c r="D44" s="38"/>
      <c r="E44" s="39"/>
      <c r="F44" s="2"/>
    </row>
    <row r="45" spans="1:7" ht="16.5" customHeight="1" x14ac:dyDescent="0.3">
      <c r="A45" s="11"/>
      <c r="B45" s="40" t="s">
        <v>24</v>
      </c>
      <c r="C45" s="38"/>
      <c r="D45" s="39"/>
      <c r="E45" s="38"/>
    </row>
    <row r="46" spans="1:7" ht="14.25" customHeight="1" x14ac:dyDescent="0.25">
      <c r="A46" s="41"/>
      <c r="B46" s="42"/>
      <c r="D46" s="43"/>
      <c r="F46" s="44"/>
      <c r="G46" s="44"/>
    </row>
    <row r="47" spans="1:7" ht="15" customHeight="1" x14ac:dyDescent="0.3">
      <c r="B47" s="162" t="s">
        <v>26</v>
      </c>
      <c r="C47" s="162"/>
      <c r="E47" s="45" t="s">
        <v>27</v>
      </c>
      <c r="F47" s="46"/>
      <c r="G47" s="45" t="s">
        <v>28</v>
      </c>
    </row>
    <row r="48" spans="1:7" ht="15" customHeight="1" x14ac:dyDescent="0.3">
      <c r="A48" s="47" t="s">
        <v>29</v>
      </c>
      <c r="B48" s="48"/>
      <c r="C48" s="48"/>
      <c r="E48" s="48"/>
      <c r="F48" s="2"/>
      <c r="G48" s="49"/>
    </row>
    <row r="49" spans="1:7" ht="15" customHeight="1" x14ac:dyDescent="0.3">
      <c r="A49" s="47" t="s">
        <v>30</v>
      </c>
      <c r="B49" s="50"/>
      <c r="C49" s="50"/>
      <c r="E49" s="50"/>
      <c r="F49" s="2"/>
      <c r="G49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tabSelected="1" topLeftCell="A46" zoomScale="66" zoomScaleNormal="66" workbookViewId="0">
      <selection activeCell="C69" sqref="C69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9.5" customHeight="1" x14ac:dyDescent="0.3">
      <c r="A1" s="52"/>
      <c r="B1" s="52"/>
      <c r="C1" s="52"/>
      <c r="D1" s="52"/>
      <c r="E1" s="52"/>
      <c r="F1" s="52"/>
      <c r="G1" s="52"/>
      <c r="H1" s="52"/>
    </row>
    <row r="2" spans="1:8" ht="19.5" customHeight="1" x14ac:dyDescent="0.3">
      <c r="A2" s="167" t="s">
        <v>31</v>
      </c>
      <c r="B2" s="168"/>
      <c r="C2" s="168"/>
      <c r="D2" s="168"/>
      <c r="E2" s="168"/>
      <c r="F2" s="168"/>
      <c r="G2" s="168"/>
      <c r="H2" s="169"/>
    </row>
    <row r="3" spans="1:8" ht="18.75" customHeight="1" x14ac:dyDescent="0.3">
      <c r="A3" s="53" t="s">
        <v>32</v>
      </c>
      <c r="B3" s="53"/>
      <c r="C3" s="52"/>
      <c r="D3" s="52"/>
      <c r="E3" s="52"/>
      <c r="F3" s="52"/>
      <c r="G3" s="52"/>
      <c r="H3" s="52"/>
    </row>
    <row r="4" spans="1:8" ht="26.25" customHeight="1" x14ac:dyDescent="0.4">
      <c r="A4" s="54" t="s">
        <v>33</v>
      </c>
      <c r="B4" s="170" t="s">
        <v>5</v>
      </c>
      <c r="C4" s="170"/>
      <c r="D4" s="170"/>
      <c r="E4" s="170"/>
      <c r="F4" s="192"/>
      <c r="G4" s="192"/>
      <c r="H4" s="192"/>
    </row>
    <row r="5" spans="1:8" ht="26.25" customHeight="1" x14ac:dyDescent="0.4">
      <c r="A5" s="54" t="s">
        <v>34</v>
      </c>
      <c r="B5" s="160" t="s">
        <v>7</v>
      </c>
      <c r="C5" s="159">
        <v>6</v>
      </c>
      <c r="D5" s="192"/>
      <c r="E5" s="192"/>
      <c r="F5" s="192"/>
      <c r="G5" s="192"/>
      <c r="H5" s="192"/>
    </row>
    <row r="6" spans="1:8" ht="26.25" customHeight="1" x14ac:dyDescent="0.4">
      <c r="A6" s="54" t="s">
        <v>35</v>
      </c>
      <c r="B6" s="171" t="s">
        <v>9</v>
      </c>
      <c r="C6" s="171"/>
      <c r="D6" s="171"/>
      <c r="E6" s="171"/>
      <c r="F6" s="192"/>
      <c r="G6" s="192"/>
      <c r="H6" s="192"/>
    </row>
    <row r="7" spans="1:8" ht="26.25" customHeight="1" x14ac:dyDescent="0.4">
      <c r="A7" s="54" t="s">
        <v>36</v>
      </c>
      <c r="B7" s="171" t="s">
        <v>11</v>
      </c>
      <c r="C7" s="171"/>
      <c r="D7" s="171"/>
      <c r="E7" s="171"/>
      <c r="F7" s="171"/>
      <c r="G7" s="171"/>
      <c r="H7" s="171"/>
    </row>
    <row r="8" spans="1:8" ht="26.25" customHeight="1" x14ac:dyDescent="0.4">
      <c r="A8" s="54" t="s">
        <v>37</v>
      </c>
      <c r="B8" s="160" t="s">
        <v>12</v>
      </c>
      <c r="C8" s="193"/>
      <c r="D8" s="192"/>
      <c r="E8" s="192"/>
      <c r="F8" s="192"/>
      <c r="G8" s="192"/>
      <c r="H8" s="192"/>
    </row>
    <row r="9" spans="1:8" ht="26.25" customHeight="1" x14ac:dyDescent="0.4">
      <c r="A9" s="54" t="s">
        <v>38</v>
      </c>
      <c r="B9" s="56"/>
      <c r="C9" s="55"/>
      <c r="D9" s="55"/>
      <c r="E9" s="55"/>
      <c r="F9" s="52"/>
      <c r="G9" s="52"/>
      <c r="H9" s="52"/>
    </row>
    <row r="10" spans="1:8" ht="18.75" customHeight="1" x14ac:dyDescent="0.3">
      <c r="A10" s="54"/>
      <c r="B10" s="57"/>
      <c r="C10" s="52"/>
      <c r="D10" s="52"/>
      <c r="E10" s="52"/>
      <c r="F10" s="52"/>
      <c r="G10" s="52"/>
      <c r="H10" s="52"/>
    </row>
    <row r="11" spans="1:8" ht="18.75" customHeight="1" x14ac:dyDescent="0.3">
      <c r="A11" s="58" t="s">
        <v>1</v>
      </c>
      <c r="B11" s="57"/>
      <c r="C11" s="52"/>
      <c r="D11" s="52"/>
      <c r="E11" s="52"/>
      <c r="F11" s="52"/>
      <c r="G11" s="52"/>
      <c r="H11" s="52"/>
    </row>
    <row r="12" spans="1:8" ht="26.25" customHeight="1" x14ac:dyDescent="0.4">
      <c r="A12" s="59" t="s">
        <v>4</v>
      </c>
      <c r="B12" s="170" t="str">
        <f>B6</f>
        <v>Olopatadine Hydrochloride</v>
      </c>
      <c r="C12" s="170"/>
      <c r="D12" s="52"/>
      <c r="E12" s="52"/>
      <c r="F12" s="52"/>
      <c r="G12" s="52"/>
      <c r="H12" s="52"/>
    </row>
    <row r="13" spans="1:8" ht="26.25" customHeight="1" x14ac:dyDescent="0.4">
      <c r="A13" s="60" t="s">
        <v>39</v>
      </c>
      <c r="B13" s="171" t="s">
        <v>99</v>
      </c>
      <c r="C13" s="171"/>
      <c r="D13" s="52"/>
      <c r="E13" s="52"/>
      <c r="F13" s="52"/>
      <c r="G13" s="52"/>
      <c r="H13" s="52"/>
    </row>
    <row r="14" spans="1:8" ht="27" customHeight="1" x14ac:dyDescent="0.4">
      <c r="A14" s="60" t="s">
        <v>6</v>
      </c>
      <c r="B14" s="61">
        <v>99.7</v>
      </c>
      <c r="C14" s="52"/>
      <c r="D14" s="52"/>
      <c r="E14" s="52"/>
      <c r="F14" s="52"/>
      <c r="G14" s="52"/>
      <c r="H14" s="52"/>
    </row>
    <row r="15" spans="1:8" ht="27" customHeight="1" x14ac:dyDescent="0.4">
      <c r="A15" s="60" t="s">
        <v>40</v>
      </c>
      <c r="B15" s="62">
        <v>0</v>
      </c>
      <c r="C15" s="172" t="s">
        <v>41</v>
      </c>
      <c r="D15" s="173"/>
      <c r="E15" s="173"/>
      <c r="F15" s="173"/>
      <c r="G15" s="174"/>
      <c r="H15" s="63"/>
    </row>
    <row r="16" spans="1:8" ht="19.5" customHeight="1" x14ac:dyDescent="0.3">
      <c r="A16" s="60" t="s">
        <v>42</v>
      </c>
      <c r="B16" s="64">
        <f>B14-B15</f>
        <v>99.7</v>
      </c>
      <c r="C16" s="65"/>
      <c r="D16" s="65"/>
      <c r="E16" s="65"/>
      <c r="F16" s="65"/>
      <c r="G16" s="65"/>
      <c r="H16" s="63"/>
    </row>
    <row r="17" spans="1:8" ht="27" customHeight="1" x14ac:dyDescent="0.4">
      <c r="A17" s="60" t="s">
        <v>43</v>
      </c>
      <c r="B17" s="66">
        <v>337.41</v>
      </c>
      <c r="C17" s="172" t="s">
        <v>44</v>
      </c>
      <c r="D17" s="173"/>
      <c r="E17" s="173"/>
      <c r="F17" s="173"/>
      <c r="G17" s="174"/>
      <c r="H17" s="67"/>
    </row>
    <row r="18" spans="1:8" ht="27" customHeight="1" x14ac:dyDescent="0.4">
      <c r="A18" s="60" t="s">
        <v>45</v>
      </c>
      <c r="B18" s="66">
        <v>373.87</v>
      </c>
      <c r="C18" s="172" t="s">
        <v>46</v>
      </c>
      <c r="D18" s="173"/>
      <c r="E18" s="173"/>
      <c r="F18" s="173"/>
      <c r="G18" s="174"/>
      <c r="H18" s="67"/>
    </row>
    <row r="19" spans="1:8" ht="18.75" customHeight="1" x14ac:dyDescent="0.3">
      <c r="A19" s="60"/>
      <c r="B19" s="68"/>
      <c r="C19" s="69"/>
      <c r="D19" s="69"/>
      <c r="E19" s="69"/>
      <c r="F19" s="69"/>
      <c r="G19" s="69"/>
      <c r="H19" s="69"/>
    </row>
    <row r="20" spans="1:8" ht="18.75" customHeight="1" x14ac:dyDescent="0.3">
      <c r="A20" s="60" t="s">
        <v>47</v>
      </c>
      <c r="B20" s="70">
        <f>B17/B18</f>
        <v>0.90247947147404184</v>
      </c>
      <c r="C20" s="52" t="s">
        <v>48</v>
      </c>
      <c r="D20" s="52"/>
      <c r="E20" s="52"/>
      <c r="F20" s="52"/>
      <c r="G20" s="52"/>
      <c r="H20" s="63"/>
    </row>
    <row r="21" spans="1:8" ht="19.5" customHeight="1" x14ac:dyDescent="0.3">
      <c r="A21" s="60"/>
      <c r="B21" s="71"/>
      <c r="C21" s="63"/>
      <c r="D21" s="63"/>
      <c r="E21" s="63"/>
      <c r="F21" s="63"/>
      <c r="G21" s="52"/>
      <c r="H21" s="63"/>
    </row>
    <row r="22" spans="1:8" ht="27" customHeight="1" x14ac:dyDescent="0.4">
      <c r="A22" s="72" t="s">
        <v>49</v>
      </c>
      <c r="B22" s="73">
        <v>20</v>
      </c>
      <c r="C22" s="52"/>
      <c r="D22" s="175" t="s">
        <v>50</v>
      </c>
      <c r="E22" s="176"/>
      <c r="F22" s="177" t="s">
        <v>51</v>
      </c>
      <c r="G22" s="176"/>
      <c r="H22" s="63"/>
    </row>
    <row r="23" spans="1:8" ht="26.25" customHeight="1" x14ac:dyDescent="0.4">
      <c r="A23" s="74" t="s">
        <v>52</v>
      </c>
      <c r="B23" s="75">
        <v>5</v>
      </c>
      <c r="C23" s="76" t="s">
        <v>53</v>
      </c>
      <c r="D23" s="77" t="s">
        <v>54</v>
      </c>
      <c r="E23" s="78" t="s">
        <v>89</v>
      </c>
      <c r="F23" s="79" t="s">
        <v>54</v>
      </c>
      <c r="G23" s="78" t="s">
        <v>89</v>
      </c>
      <c r="H23" s="63"/>
    </row>
    <row r="24" spans="1:8" ht="26.25" customHeight="1" x14ac:dyDescent="0.4">
      <c r="A24" s="74" t="s">
        <v>55</v>
      </c>
      <c r="B24" s="75">
        <v>50</v>
      </c>
      <c r="C24" s="80">
        <v>1</v>
      </c>
      <c r="D24" s="81">
        <v>16032831</v>
      </c>
      <c r="E24" s="82">
        <f>IF(ISBLANK(D24),"-",$D$34/$D$31*D24)</f>
        <v>16250588.327001233</v>
      </c>
      <c r="F24" s="83">
        <v>18016729</v>
      </c>
      <c r="G24" s="82">
        <f>IF(ISBLANK(F24),"-",$D$34/$F$31*F24)</f>
        <v>16833677.76604329</v>
      </c>
      <c r="H24" s="63"/>
    </row>
    <row r="25" spans="1:8" ht="26.25" customHeight="1" x14ac:dyDescent="0.4">
      <c r="A25" s="74" t="s">
        <v>56</v>
      </c>
      <c r="B25" s="75">
        <v>1</v>
      </c>
      <c r="C25" s="84">
        <v>2</v>
      </c>
      <c r="D25" s="85">
        <v>16027147</v>
      </c>
      <c r="E25" s="86">
        <f>IF(ISBLANK(D25),"-",$D$34/$D$31*D25)</f>
        <v>16244827.127120145</v>
      </c>
      <c r="F25" s="87">
        <v>18016403</v>
      </c>
      <c r="G25" s="86">
        <f>IF(ISBLANK(F25),"-",$D$34/$F$31*F25)</f>
        <v>16833373.172520697</v>
      </c>
      <c r="H25" s="63"/>
    </row>
    <row r="26" spans="1:8" ht="26.25" customHeight="1" x14ac:dyDescent="0.4">
      <c r="A26" s="74" t="s">
        <v>57</v>
      </c>
      <c r="B26" s="75">
        <v>1</v>
      </c>
      <c r="C26" s="84">
        <v>3</v>
      </c>
      <c r="D26" s="85">
        <v>16038977</v>
      </c>
      <c r="E26" s="86">
        <f>IF(ISBLANK(D26),"-",$D$34/$D$31*D26)</f>
        <v>16256817.8017495</v>
      </c>
      <c r="F26" s="87">
        <v>17974345</v>
      </c>
      <c r="G26" s="86">
        <f>IF(ISBLANK(F26),"-",$D$34/$F$31*F26)</f>
        <v>16794076.870762244</v>
      </c>
      <c r="H26" s="52"/>
    </row>
    <row r="27" spans="1:8" ht="26.25" customHeight="1" x14ac:dyDescent="0.4">
      <c r="A27" s="74" t="s">
        <v>58</v>
      </c>
      <c r="B27" s="75">
        <v>1</v>
      </c>
      <c r="C27" s="88">
        <v>4</v>
      </c>
      <c r="D27" s="89"/>
      <c r="E27" s="90" t="str">
        <f>IF(ISBLANK(D27),"-",$D$34/$D$31*D27)</f>
        <v>-</v>
      </c>
      <c r="F27" s="91"/>
      <c r="G27" s="90" t="str">
        <f>IF(ISBLANK(F27),"-",$D$34/$F$31*F27)</f>
        <v>-</v>
      </c>
      <c r="H27" s="52"/>
    </row>
    <row r="28" spans="1:8" ht="27" customHeight="1" x14ac:dyDescent="0.4">
      <c r="A28" s="74" t="s">
        <v>59</v>
      </c>
      <c r="B28" s="75">
        <v>1</v>
      </c>
      <c r="C28" s="92" t="s">
        <v>60</v>
      </c>
      <c r="D28" s="93">
        <f>AVERAGE(D24:D27)</f>
        <v>16032985</v>
      </c>
      <c r="E28" s="94">
        <f>AVERAGE(E24:E27)</f>
        <v>16250744.418623626</v>
      </c>
      <c r="F28" s="95">
        <f>AVERAGE(F24:F27)</f>
        <v>18002492.333333332</v>
      </c>
      <c r="G28" s="94">
        <f>AVERAGE(G24:G27)</f>
        <v>16820375.936442077</v>
      </c>
      <c r="H28" s="52"/>
    </row>
    <row r="29" spans="1:8" ht="26.25" customHeight="1" x14ac:dyDescent="0.4">
      <c r="A29" s="74" t="s">
        <v>61</v>
      </c>
      <c r="B29" s="87">
        <v>1</v>
      </c>
      <c r="C29" s="96" t="s">
        <v>90</v>
      </c>
      <c r="D29" s="97">
        <v>21.93</v>
      </c>
      <c r="E29" s="98"/>
      <c r="F29" s="97">
        <v>23.79</v>
      </c>
      <c r="G29" s="52"/>
      <c r="H29" s="52"/>
    </row>
    <row r="30" spans="1:8" ht="26.25" customHeight="1" x14ac:dyDescent="0.4">
      <c r="A30" s="74" t="s">
        <v>62</v>
      </c>
      <c r="B30" s="87">
        <v>1</v>
      </c>
      <c r="C30" s="99" t="s">
        <v>91</v>
      </c>
      <c r="D30" s="100">
        <f>D29*$B$20</f>
        <v>19.791374809425736</v>
      </c>
      <c r="E30" s="101"/>
      <c r="F30" s="100">
        <f>F29*$B$20</f>
        <v>21.469986626367454</v>
      </c>
      <c r="G30" s="52"/>
      <c r="H30" s="52"/>
    </row>
    <row r="31" spans="1:8" ht="19.5" customHeight="1" x14ac:dyDescent="0.3">
      <c r="A31" s="74" t="s">
        <v>63</v>
      </c>
      <c r="B31" s="101">
        <f>(B30/B29)*(B28/B27)*(B26/B25)*(B24/B23)*B22</f>
        <v>200</v>
      </c>
      <c r="C31" s="99" t="s">
        <v>92</v>
      </c>
      <c r="D31" s="102">
        <f>D30*$B$16/100</f>
        <v>19.732000684997459</v>
      </c>
      <c r="E31" s="103"/>
      <c r="F31" s="102">
        <f>F30*$B$16/100</f>
        <v>21.405576666488351</v>
      </c>
      <c r="G31" s="52"/>
      <c r="H31" s="52"/>
    </row>
    <row r="32" spans="1:8" ht="19.5" customHeight="1" x14ac:dyDescent="0.3">
      <c r="A32" s="163" t="s">
        <v>64</v>
      </c>
      <c r="B32" s="164"/>
      <c r="C32" s="99" t="s">
        <v>93</v>
      </c>
      <c r="D32" s="100">
        <f>D31/$B$31</f>
        <v>9.8660003424987291E-2</v>
      </c>
      <c r="E32" s="103"/>
      <c r="F32" s="104">
        <f>F31/$B$31</f>
        <v>0.10702788333244176</v>
      </c>
      <c r="G32" s="52"/>
      <c r="H32" s="52"/>
    </row>
    <row r="33" spans="1:8" ht="27" customHeight="1" x14ac:dyDescent="0.4">
      <c r="A33" s="165"/>
      <c r="B33" s="166"/>
      <c r="C33" s="99" t="s">
        <v>94</v>
      </c>
      <c r="D33" s="105">
        <f>20/20*5/50</f>
        <v>0.1</v>
      </c>
      <c r="E33" s="52"/>
      <c r="F33" s="106"/>
      <c r="G33" s="52"/>
      <c r="H33" s="52"/>
    </row>
    <row r="34" spans="1:8" ht="18.75" customHeight="1" x14ac:dyDescent="0.3">
      <c r="A34" s="52"/>
      <c r="B34" s="52"/>
      <c r="C34" s="99" t="s">
        <v>95</v>
      </c>
      <c r="D34" s="102">
        <f>D33*$B$31</f>
        <v>20</v>
      </c>
      <c r="E34" s="52"/>
      <c r="F34" s="106"/>
      <c r="G34" s="52"/>
      <c r="H34" s="52"/>
    </row>
    <row r="35" spans="1:8" ht="19.5" customHeight="1" x14ac:dyDescent="0.3">
      <c r="A35" s="52"/>
      <c r="B35" s="52"/>
      <c r="C35" s="107" t="s">
        <v>96</v>
      </c>
      <c r="D35" s="108">
        <f>D34/B20</f>
        <v>22.161168904300403</v>
      </c>
      <c r="E35" s="52"/>
      <c r="F35" s="109"/>
      <c r="G35" s="52"/>
      <c r="H35" s="52"/>
    </row>
    <row r="36" spans="1:8" ht="18.75" customHeight="1" x14ac:dyDescent="0.3">
      <c r="A36" s="52"/>
      <c r="B36" s="52"/>
      <c r="C36" s="110" t="s">
        <v>97</v>
      </c>
      <c r="D36" s="111">
        <f>AVERAGE(E24:E27,G24:G27)</f>
        <v>16535560.177532852</v>
      </c>
      <c r="E36" s="52"/>
      <c r="F36" s="109"/>
      <c r="G36" s="52"/>
      <c r="H36" s="52"/>
    </row>
    <row r="37" spans="1:8" ht="18.75" customHeight="1" x14ac:dyDescent="0.3">
      <c r="A37" s="52"/>
      <c r="B37" s="52"/>
      <c r="C37" s="99" t="s">
        <v>65</v>
      </c>
      <c r="D37" s="112">
        <f>STDEV(E24:E27,G24:G27)/D36</f>
        <v>1.8889920467056766E-2</v>
      </c>
      <c r="E37" s="52"/>
      <c r="F37" s="109"/>
      <c r="G37" s="52"/>
      <c r="H37" s="52"/>
    </row>
    <row r="38" spans="1:8" ht="19.5" customHeight="1" x14ac:dyDescent="0.3">
      <c r="A38" s="52"/>
      <c r="B38" s="52"/>
      <c r="C38" s="107" t="s">
        <v>20</v>
      </c>
      <c r="D38" s="113">
        <f>COUNT(E24:E27,G24:G27)</f>
        <v>6</v>
      </c>
      <c r="E38" s="52"/>
      <c r="F38" s="52"/>
      <c r="G38" s="52"/>
      <c r="H38" s="52"/>
    </row>
    <row r="39" spans="1:8" ht="18.75" customHeight="1" x14ac:dyDescent="0.3">
      <c r="A39" s="52"/>
      <c r="B39" s="52"/>
      <c r="C39" s="52"/>
      <c r="D39" s="52"/>
      <c r="E39" s="52"/>
      <c r="F39" s="52"/>
      <c r="G39" s="52"/>
      <c r="H39" s="52"/>
    </row>
    <row r="40" spans="1:8" ht="18.75" customHeight="1" x14ac:dyDescent="0.3">
      <c r="A40" s="53" t="s">
        <v>1</v>
      </c>
      <c r="B40" s="114" t="s">
        <v>66</v>
      </c>
      <c r="C40" s="52"/>
      <c r="D40" s="52"/>
      <c r="E40" s="52"/>
      <c r="F40" s="52"/>
      <c r="G40" s="52"/>
      <c r="H40" s="52"/>
    </row>
    <row r="41" spans="1:8" ht="18.75" customHeight="1" x14ac:dyDescent="0.3">
      <c r="A41" s="52" t="s">
        <v>67</v>
      </c>
      <c r="B41" s="115" t="str">
        <f>B7</f>
        <v>Olopatadine Hydrochloride USP equivalent to Olopatadine 1 mg</v>
      </c>
      <c r="C41" s="52"/>
      <c r="D41" s="52"/>
      <c r="E41" s="52"/>
      <c r="F41" s="52"/>
      <c r="G41" s="52"/>
      <c r="H41" s="52"/>
    </row>
    <row r="42" spans="1:8" ht="26.25" customHeight="1" x14ac:dyDescent="0.4">
      <c r="A42" s="60" t="s">
        <v>68</v>
      </c>
      <c r="B42" s="116">
        <v>1</v>
      </c>
      <c r="C42" s="117" t="s">
        <v>69</v>
      </c>
      <c r="D42" s="118">
        <v>1</v>
      </c>
      <c r="E42" s="52" t="str">
        <f>B6</f>
        <v>Olopatadine Hydrochloride</v>
      </c>
      <c r="F42" s="52"/>
      <c r="G42" s="52"/>
      <c r="H42" s="117"/>
    </row>
    <row r="43" spans="1:8" ht="19.5" customHeight="1" x14ac:dyDescent="0.3">
      <c r="A43" s="52"/>
      <c r="B43" s="52"/>
      <c r="C43" s="52"/>
      <c r="D43" s="52"/>
      <c r="E43" s="52"/>
      <c r="F43" s="52"/>
      <c r="G43" s="52"/>
      <c r="H43" s="117"/>
    </row>
    <row r="44" spans="1:8" ht="27" customHeight="1" x14ac:dyDescent="0.4">
      <c r="A44" s="72" t="s">
        <v>70</v>
      </c>
      <c r="B44" s="73">
        <v>50</v>
      </c>
      <c r="C44" s="52"/>
      <c r="D44" s="119" t="s">
        <v>71</v>
      </c>
      <c r="E44" s="120" t="s">
        <v>53</v>
      </c>
      <c r="F44" s="120" t="s">
        <v>54</v>
      </c>
      <c r="G44" s="120" t="s">
        <v>98</v>
      </c>
      <c r="H44" s="76" t="s">
        <v>72</v>
      </c>
    </row>
    <row r="45" spans="1:8" ht="26.25" customHeight="1" x14ac:dyDescent="0.4">
      <c r="A45" s="74" t="s">
        <v>73</v>
      </c>
      <c r="B45" s="75">
        <v>1</v>
      </c>
      <c r="C45" s="182" t="s">
        <v>74</v>
      </c>
      <c r="D45" s="185">
        <v>5</v>
      </c>
      <c r="E45" s="121">
        <v>1</v>
      </c>
      <c r="F45" s="122">
        <v>16599353</v>
      </c>
      <c r="G45" s="123">
        <f>IF(ISBLANK(F45),"-",(F45/$D$36*$D$33*$B$53)*($B$42/$D$45))</f>
        <v>1.003857917227009</v>
      </c>
      <c r="H45" s="124">
        <f>IF(ISBLANK(F45),"-",G45/$D$42)</f>
        <v>1.003857917227009</v>
      </c>
    </row>
    <row r="46" spans="1:8" ht="26.25" customHeight="1" x14ac:dyDescent="0.4">
      <c r="A46" s="74" t="s">
        <v>75</v>
      </c>
      <c r="B46" s="75">
        <v>1</v>
      </c>
      <c r="C46" s="183"/>
      <c r="D46" s="186"/>
      <c r="E46" s="125">
        <v>2</v>
      </c>
      <c r="F46" s="85">
        <v>16645042</v>
      </c>
      <c r="G46" s="126">
        <f>IF(ISBLANK(F46),"-",(F46/$D$36*$D$33*$B$53)*($B$42/$D$45))</f>
        <v>1.0066209926541168</v>
      </c>
      <c r="H46" s="127">
        <f>IF(ISBLANK(F46),"-",G46/$D$42)</f>
        <v>1.0066209926541168</v>
      </c>
    </row>
    <row r="47" spans="1:8" ht="26.25" customHeight="1" x14ac:dyDescent="0.4">
      <c r="A47" s="74" t="s">
        <v>76</v>
      </c>
      <c r="B47" s="75">
        <v>1</v>
      </c>
      <c r="C47" s="183"/>
      <c r="D47" s="186"/>
      <c r="E47" s="125">
        <v>3</v>
      </c>
      <c r="F47" s="85">
        <v>16642678</v>
      </c>
      <c r="G47" s="126">
        <f>IF(ISBLANK(F47),"-",(F47/$D$36*$D$33*$B$53)*($B$42/$D$45))</f>
        <v>1.0064780280387895</v>
      </c>
      <c r="H47" s="127">
        <f>IF(ISBLANK(F47),"-",G47/$D$42)</f>
        <v>1.0064780280387895</v>
      </c>
    </row>
    <row r="48" spans="1:8" ht="27" customHeight="1" x14ac:dyDescent="0.4">
      <c r="A48" s="74" t="s">
        <v>77</v>
      </c>
      <c r="B48" s="75">
        <v>1</v>
      </c>
      <c r="C48" s="184"/>
      <c r="D48" s="187"/>
      <c r="E48" s="128">
        <v>4</v>
      </c>
      <c r="F48" s="129"/>
      <c r="G48" s="126" t="str">
        <f>IF(ISBLANK(F48),"-",(F48/$D$36*$D$33*$B$53)*($B$42/$D$45))</f>
        <v>-</v>
      </c>
      <c r="H48" s="127" t="str">
        <f>IF(ISBLANK(F48),"-",G48/$D$42)</f>
        <v>-</v>
      </c>
    </row>
    <row r="49" spans="1:8" ht="26.25" customHeight="1" x14ac:dyDescent="0.4">
      <c r="A49" s="74" t="s">
        <v>78</v>
      </c>
      <c r="B49" s="75">
        <v>1</v>
      </c>
      <c r="C49" s="182" t="s">
        <v>79</v>
      </c>
      <c r="D49" s="188">
        <v>5</v>
      </c>
      <c r="E49" s="121">
        <v>1</v>
      </c>
      <c r="F49" s="122">
        <v>16622720</v>
      </c>
      <c r="G49" s="123">
        <f>IF(ISBLANK(F49),"-",(F49/$D$36*$D$33*$B$53)*($B$42/$D$45))</f>
        <v>1.0052710535071907</v>
      </c>
      <c r="H49" s="124">
        <f>IF(ISBLANK(F49),"-",G49/$D$42)</f>
        <v>1.0052710535071907</v>
      </c>
    </row>
    <row r="50" spans="1:8" ht="26.25" customHeight="1" x14ac:dyDescent="0.4">
      <c r="A50" s="74" t="s">
        <v>80</v>
      </c>
      <c r="B50" s="75">
        <v>1</v>
      </c>
      <c r="C50" s="183"/>
      <c r="D50" s="189"/>
      <c r="E50" s="125">
        <v>2</v>
      </c>
      <c r="F50" s="85">
        <v>16610594</v>
      </c>
      <c r="G50" s="126">
        <f>IF(ISBLANK(F50),"-",(F50/$D$36*$D$33*$B$53)*($B$42/$D$45))</f>
        <v>1.0045377248585206</v>
      </c>
      <c r="H50" s="127">
        <f>IF(ISBLANK(F50),"-",G50/$D$42)</f>
        <v>1.0045377248585206</v>
      </c>
    </row>
    <row r="51" spans="1:8" ht="26.25" customHeight="1" x14ac:dyDescent="0.4">
      <c r="A51" s="74" t="s">
        <v>81</v>
      </c>
      <c r="B51" s="75">
        <v>1</v>
      </c>
      <c r="C51" s="183"/>
      <c r="D51" s="189"/>
      <c r="E51" s="125">
        <v>3</v>
      </c>
      <c r="F51" s="85">
        <v>16656795</v>
      </c>
      <c r="G51" s="126">
        <f>IF(ISBLANK(F51),"-",(F51/$D$36*$D$33*$B$53)*($B$42/$D$45))</f>
        <v>1.0073317638571371</v>
      </c>
      <c r="H51" s="127">
        <f>IF(ISBLANK(F51),"-",G51/$D$42)</f>
        <v>1.0073317638571371</v>
      </c>
    </row>
    <row r="52" spans="1:8" ht="27" customHeight="1" x14ac:dyDescent="0.4">
      <c r="A52" s="74" t="s">
        <v>82</v>
      </c>
      <c r="B52" s="75">
        <v>1</v>
      </c>
      <c r="C52" s="184"/>
      <c r="D52" s="190"/>
      <c r="E52" s="128">
        <v>4</v>
      </c>
      <c r="F52" s="129"/>
      <c r="G52" s="130" t="str">
        <f>IF(ISBLANK(F52),"-",(F52/$D$36*$D$33*$B$53)*($B$42/$D$45))</f>
        <v>-</v>
      </c>
      <c r="H52" s="131" t="str">
        <f>IF(ISBLANK(F52),"-",G52/$D$42)</f>
        <v>-</v>
      </c>
    </row>
    <row r="53" spans="1:8" ht="26.25" customHeight="1" x14ac:dyDescent="0.4">
      <c r="A53" s="74" t="s">
        <v>83</v>
      </c>
      <c r="B53" s="84">
        <f>(B52/B51)*(B50/B49)*(B48/B47)*(B46/B45)*B44</f>
        <v>50</v>
      </c>
      <c r="C53" s="182" t="s">
        <v>84</v>
      </c>
      <c r="D53" s="185">
        <v>5</v>
      </c>
      <c r="E53" s="121">
        <v>1</v>
      </c>
      <c r="F53" s="122">
        <v>16644819</v>
      </c>
      <c r="G53" s="126">
        <f>IF(ISBLANK(F53),"-",(F53/$D$36*$D$33*$B$53)*($B$42/$D$45))</f>
        <v>1.006607506567307</v>
      </c>
      <c r="H53" s="127">
        <f>IF(ISBLANK(F53),"-",G53/$D$42)</f>
        <v>1.006607506567307</v>
      </c>
    </row>
    <row r="54" spans="1:8" ht="27" customHeight="1" x14ac:dyDescent="0.4">
      <c r="A54" s="132" t="s">
        <v>85</v>
      </c>
      <c r="B54" s="133">
        <f>(D33*B53)/D42*B42</f>
        <v>5</v>
      </c>
      <c r="C54" s="183"/>
      <c r="D54" s="186"/>
      <c r="E54" s="125">
        <v>2</v>
      </c>
      <c r="F54" s="85">
        <v>16651124</v>
      </c>
      <c r="G54" s="126">
        <f>IF(ISBLANK(F54),"-",(F54/$D$36*$D$33*$B$53)*($B$42/$D$45))</f>
        <v>1.0069888060172383</v>
      </c>
      <c r="H54" s="127">
        <f>IF(ISBLANK(F54),"-",G54/$D$42)</f>
        <v>1.0069888060172383</v>
      </c>
    </row>
    <row r="55" spans="1:8" ht="26.25" customHeight="1" x14ac:dyDescent="0.4">
      <c r="A55" s="163" t="s">
        <v>64</v>
      </c>
      <c r="B55" s="178"/>
      <c r="C55" s="183"/>
      <c r="D55" s="186"/>
      <c r="E55" s="125">
        <v>3</v>
      </c>
      <c r="F55" s="85">
        <v>16647465</v>
      </c>
      <c r="G55" s="126">
        <f>IF(ISBLANK(F55),"-",(F55/$D$36*$D$33*$B$53)*($B$42/$D$45))</f>
        <v>1.0067675253372543</v>
      </c>
      <c r="H55" s="127">
        <f>IF(ISBLANK(F55),"-",G55/$D$42)</f>
        <v>1.0067675253372543</v>
      </c>
    </row>
    <row r="56" spans="1:8" ht="27" customHeight="1" x14ac:dyDescent="0.4">
      <c r="A56" s="165"/>
      <c r="B56" s="179"/>
      <c r="C56" s="191"/>
      <c r="D56" s="187"/>
      <c r="E56" s="128">
        <v>4</v>
      </c>
      <c r="F56" s="129"/>
      <c r="G56" s="130" t="str">
        <f>IF(ISBLANK(F56),"-",(F56/$D$36*$D$33*$B$53)*($B$42/$D$45))</f>
        <v>-</v>
      </c>
      <c r="H56" s="131" t="str">
        <f>IF(ISBLANK(F56),"-",G56/$D$42)</f>
        <v>-</v>
      </c>
    </row>
    <row r="57" spans="1:8" ht="26.25" customHeight="1" x14ac:dyDescent="0.4">
      <c r="A57" s="134"/>
      <c r="B57" s="134"/>
      <c r="C57" s="134"/>
      <c r="D57" s="134"/>
      <c r="E57" s="134"/>
      <c r="F57" s="135"/>
      <c r="G57" s="136" t="s">
        <v>60</v>
      </c>
      <c r="H57" s="137">
        <f>AVERAGE(H45:H56)</f>
        <v>1.0060512575627294</v>
      </c>
    </row>
    <row r="58" spans="1:8" ht="26.25" customHeight="1" x14ac:dyDescent="0.4">
      <c r="A58" s="52"/>
      <c r="B58" s="52"/>
      <c r="C58" s="134"/>
      <c r="D58" s="134"/>
      <c r="E58" s="134"/>
      <c r="F58" s="135"/>
      <c r="G58" s="138" t="s">
        <v>65</v>
      </c>
      <c r="H58" s="139">
        <f>STDEV(H45:H56)/H57</f>
        <v>1.1947539357346014E-3</v>
      </c>
    </row>
    <row r="59" spans="1:8" ht="27" customHeight="1" x14ac:dyDescent="0.4">
      <c r="A59" s="134"/>
      <c r="B59" s="134"/>
      <c r="C59" s="135"/>
      <c r="D59" s="135"/>
      <c r="E59" s="140"/>
      <c r="F59" s="135"/>
      <c r="G59" s="141" t="s">
        <v>20</v>
      </c>
      <c r="H59" s="142">
        <f>COUNT(H45:H56)</f>
        <v>9</v>
      </c>
    </row>
    <row r="60" spans="1:8" ht="18.75" customHeight="1" x14ac:dyDescent="0.3">
      <c r="A60" s="134"/>
      <c r="B60" s="134"/>
      <c r="C60" s="135"/>
      <c r="D60" s="135"/>
      <c r="E60" s="135"/>
      <c r="F60" s="140"/>
      <c r="G60" s="135"/>
      <c r="H60" s="135"/>
    </row>
    <row r="61" spans="1:8" ht="26.25" customHeight="1" x14ac:dyDescent="0.4">
      <c r="A61" s="143" t="s">
        <v>86</v>
      </c>
      <c r="B61" s="144" t="s">
        <v>87</v>
      </c>
      <c r="C61" s="180" t="str">
        <f>B6</f>
        <v>Olopatadine Hydrochloride</v>
      </c>
      <c r="D61" s="180"/>
      <c r="E61" s="145" t="s">
        <v>88</v>
      </c>
      <c r="F61" s="145"/>
      <c r="G61" s="146">
        <f>H57</f>
        <v>1.0060512575627294</v>
      </c>
      <c r="H61" s="135"/>
    </row>
    <row r="62" spans="1:8" ht="19.5" customHeight="1" x14ac:dyDescent="0.3">
      <c r="A62" s="147"/>
      <c r="B62" s="148"/>
      <c r="C62" s="148"/>
      <c r="D62" s="148"/>
      <c r="E62" s="148"/>
      <c r="F62" s="148"/>
      <c r="G62" s="148"/>
      <c r="H62" s="148"/>
    </row>
    <row r="63" spans="1:8" ht="18.75" customHeight="1" x14ac:dyDescent="0.3">
      <c r="A63" s="52"/>
      <c r="B63" s="181" t="s">
        <v>26</v>
      </c>
      <c r="C63" s="181"/>
      <c r="D63" s="117"/>
      <c r="E63" s="149" t="s">
        <v>27</v>
      </c>
      <c r="F63" s="150"/>
      <c r="G63" s="181" t="s">
        <v>28</v>
      </c>
      <c r="H63" s="181"/>
    </row>
    <row r="64" spans="1:8" ht="18.75" customHeight="1" x14ac:dyDescent="0.3">
      <c r="A64" s="151" t="s">
        <v>29</v>
      </c>
      <c r="C64" s="195" t="s">
        <v>100</v>
      </c>
      <c r="D64" s="152"/>
      <c r="E64" s="153"/>
      <c r="F64" s="52"/>
      <c r="G64" s="154"/>
      <c r="H64" s="154"/>
    </row>
    <row r="65" spans="1:8" ht="18.75" customHeight="1" x14ac:dyDescent="0.3">
      <c r="A65" s="151" t="s">
        <v>30</v>
      </c>
      <c r="B65" s="155"/>
      <c r="C65" s="155"/>
      <c r="D65" s="156"/>
      <c r="E65" s="157"/>
      <c r="F65" s="150"/>
      <c r="G65" s="158"/>
      <c r="H65" s="158"/>
    </row>
    <row r="236" spans="1:1" x14ac:dyDescent="0.2">
      <c r="A236">
        <v>5</v>
      </c>
    </row>
  </sheetData>
  <sheetProtection formatCells="0" formatColumns="0" formatRows="0" insertColumns="0" insertRows="0" insertHyperlinks="0" deleteColumns="0" deleteRows="0" sort="0" autoFilter="0" pivotTables="0"/>
  <mergeCells count="22">
    <mergeCell ref="A55:B56"/>
    <mergeCell ref="C61:D61"/>
    <mergeCell ref="B63:C63"/>
    <mergeCell ref="G63:H63"/>
    <mergeCell ref="C45:C48"/>
    <mergeCell ref="D45:D48"/>
    <mergeCell ref="C49:C52"/>
    <mergeCell ref="D49:D52"/>
    <mergeCell ref="C53:C56"/>
    <mergeCell ref="D53:D56"/>
    <mergeCell ref="A32:B33"/>
    <mergeCell ref="A2:H2"/>
    <mergeCell ref="B4:E4"/>
    <mergeCell ref="B7:H7"/>
    <mergeCell ref="B12:C12"/>
    <mergeCell ref="B13:C13"/>
    <mergeCell ref="C15:G15"/>
    <mergeCell ref="C17:G17"/>
    <mergeCell ref="C18:G18"/>
    <mergeCell ref="D22:E22"/>
    <mergeCell ref="F22:G22"/>
    <mergeCell ref="B6:E6"/>
  </mergeCells>
  <conditionalFormatting sqref="D37">
    <cfRule type="cellIs" dxfId="1" priority="1" operator="greaterThan">
      <formula>0.02</formula>
    </cfRule>
  </conditionalFormatting>
  <conditionalFormatting sqref="H58">
    <cfRule type="cellIs" dxfId="0" priority="2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Olopatadine HCl 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Clement</cp:lastModifiedBy>
  <dcterms:created xsi:type="dcterms:W3CDTF">2005-07-05T10:19:27Z</dcterms:created>
  <dcterms:modified xsi:type="dcterms:W3CDTF">2015-05-11T08:43:23Z</dcterms:modified>
  <cp:category/>
</cp:coreProperties>
</file>