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4"/>
  </bookViews>
  <sheets>
    <sheet name="Worksheet" sheetId="1" r:id="rId1"/>
    <sheet name="Uniformity" sheetId="2" r:id="rId2"/>
    <sheet name="Ceftriaxone" sheetId="3" r:id="rId3"/>
    <sheet name="Tazobactam" sheetId="4" r:id="rId4"/>
    <sheet name="SST" sheetId="6" r:id="rId5"/>
  </sheets>
  <definedNames>
    <definedName name="_xlnm.Print_Area" localSheetId="4">SST!$A$1:$G$73</definedName>
  </definedNames>
  <calcPr calcId="145621"/>
</workbook>
</file>

<file path=xl/calcChain.xml><?xml version="1.0" encoding="utf-8"?>
<calcChain xmlns="http://schemas.openxmlformats.org/spreadsheetml/2006/main">
  <c r="B37" i="6" l="1"/>
  <c r="B21" i="6"/>
  <c r="B48" i="6"/>
  <c r="E46" i="6"/>
  <c r="D46" i="6"/>
  <c r="C46" i="6"/>
  <c r="B46" i="6"/>
  <c r="B47" i="6" s="1"/>
  <c r="B32" i="6"/>
  <c r="E30" i="6"/>
  <c r="D30" i="6"/>
  <c r="C30" i="6"/>
  <c r="B30" i="6"/>
  <c r="B31" i="6" s="1"/>
  <c r="G76" i="4"/>
  <c r="B69" i="4"/>
  <c r="F44" i="4"/>
  <c r="B45" i="4"/>
  <c r="B30" i="4"/>
  <c r="G38" i="3"/>
  <c r="E38" i="3"/>
  <c r="B30" i="3"/>
  <c r="B69" i="3"/>
  <c r="C76" i="4"/>
  <c r="H71" i="4"/>
  <c r="G71" i="4"/>
  <c r="G70" i="4"/>
  <c r="H70" i="4" s="1"/>
  <c r="H69" i="4"/>
  <c r="G69" i="4"/>
  <c r="G68" i="4"/>
  <c r="H68" i="4" s="1"/>
  <c r="B68" i="4"/>
  <c r="H67" i="4"/>
  <c r="G67" i="4"/>
  <c r="G66" i="4"/>
  <c r="H66" i="4" s="1"/>
  <c r="H65" i="4"/>
  <c r="G65" i="4"/>
  <c r="G64" i="4"/>
  <c r="H64" i="4" s="1"/>
  <c r="H63" i="4"/>
  <c r="G63" i="4"/>
  <c r="G62" i="4"/>
  <c r="H62" i="4" s="1"/>
  <c r="G61" i="4"/>
  <c r="H61" i="4" s="1"/>
  <c r="H60" i="4"/>
  <c r="G60" i="4"/>
  <c r="C56" i="4"/>
  <c r="B55" i="4"/>
  <c r="D48" i="4"/>
  <c r="D49" i="4" s="1"/>
  <c r="F42" i="4"/>
  <c r="D42" i="4"/>
  <c r="G41" i="4"/>
  <c r="E41" i="4"/>
  <c r="G40" i="4"/>
  <c r="E40" i="4"/>
  <c r="G39" i="4"/>
  <c r="E39" i="4"/>
  <c r="G38" i="4"/>
  <c r="E38" i="4"/>
  <c r="B34" i="4"/>
  <c r="D44" i="4" s="1"/>
  <c r="C76" i="3"/>
  <c r="H71" i="3"/>
  <c r="G71" i="3"/>
  <c r="G70" i="3"/>
  <c r="H70" i="3" s="1"/>
  <c r="H69" i="3"/>
  <c r="G69" i="3"/>
  <c r="G68" i="3"/>
  <c r="H68" i="3" s="1"/>
  <c r="B68" i="3"/>
  <c r="H67" i="3"/>
  <c r="G67" i="3"/>
  <c r="G66" i="3"/>
  <c r="H66" i="3" s="1"/>
  <c r="H65" i="3"/>
  <c r="G65" i="3"/>
  <c r="G64" i="3"/>
  <c r="H64" i="3" s="1"/>
  <c r="H63" i="3"/>
  <c r="G63" i="3"/>
  <c r="G62" i="3"/>
  <c r="H62" i="3" s="1"/>
  <c r="G61" i="3"/>
  <c r="H61" i="3" s="1"/>
  <c r="C56" i="3"/>
  <c r="B55" i="3"/>
  <c r="B45" i="3"/>
  <c r="D48" i="3" s="1"/>
  <c r="F42" i="3"/>
  <c r="D42" i="3"/>
  <c r="G41" i="3"/>
  <c r="E41" i="3"/>
  <c r="B34" i="3"/>
  <c r="F44" i="3" s="1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D52" i="4" l="1"/>
  <c r="G42" i="4"/>
  <c r="D45" i="4"/>
  <c r="D46" i="4" s="1"/>
  <c r="H72" i="4"/>
  <c r="D49" i="3"/>
  <c r="F45" i="3"/>
  <c r="E37" i="2"/>
  <c r="E35" i="2"/>
  <c r="E24" i="2"/>
  <c r="E21" i="2"/>
  <c r="D43" i="2"/>
  <c r="E27" i="2" s="1"/>
  <c r="D44" i="3"/>
  <c r="D45" i="3" s="1"/>
  <c r="E42" i="4"/>
  <c r="F45" i="4"/>
  <c r="F46" i="4" s="1"/>
  <c r="D50" i="4"/>
  <c r="D51" i="4" s="1"/>
  <c r="H74" i="4"/>
  <c r="H73" i="4" l="1"/>
  <c r="D46" i="3"/>
  <c r="E40" i="3"/>
  <c r="E39" i="3"/>
  <c r="F46" i="3"/>
  <c r="G40" i="3"/>
  <c r="G42" i="3"/>
  <c r="G39" i="3"/>
  <c r="E25" i="2"/>
  <c r="D47" i="2"/>
  <c r="E26" i="2"/>
  <c r="C47" i="2"/>
  <c r="E40" i="2"/>
  <c r="E38" i="2"/>
  <c r="E36" i="2"/>
  <c r="E34" i="2"/>
  <c r="E32" i="2"/>
  <c r="E30" i="2"/>
  <c r="E28" i="2"/>
  <c r="D48" i="2"/>
  <c r="B47" i="2"/>
  <c r="C48" i="2"/>
  <c r="E22" i="2"/>
  <c r="E39" i="2"/>
  <c r="E23" i="2"/>
  <c r="E33" i="2"/>
  <c r="E31" i="2"/>
  <c r="E29" i="2"/>
  <c r="E42" i="3" l="1"/>
  <c r="D52" i="3"/>
  <c r="D50" i="3"/>
  <c r="D51" i="3" l="1"/>
  <c r="G60" i="3"/>
  <c r="H60" i="3" s="1"/>
  <c r="H72" i="3" l="1"/>
  <c r="G76" i="3" s="1"/>
  <c r="H74" i="3"/>
  <c r="H73" i="3" l="1"/>
</calcChain>
</file>

<file path=xl/sharedStrings.xml><?xml version="1.0" encoding="utf-8"?>
<sst xmlns="http://schemas.openxmlformats.org/spreadsheetml/2006/main" count="260" uniqueCount="118">
  <si>
    <t>Please enter the required information in the cells highlighted in green</t>
  </si>
  <si>
    <t>Uniformity of Weight Test Report</t>
  </si>
  <si>
    <t>Sample Name:</t>
  </si>
  <si>
    <t>CEFTAFAIR-XP 1000 INJECTION</t>
  </si>
  <si>
    <t>Laboratory Ref No:</t>
  </si>
  <si>
    <t>NDQD201504156</t>
  </si>
  <si>
    <t>Active Ingredient:</t>
  </si>
  <si>
    <t>Ceftriaxone Sodium USP &amp; Tazobactam</t>
  </si>
  <si>
    <t>Label Claim:</t>
  </si>
  <si>
    <t>each vial contains:Ceftriaxone Sodium USP equivalent to Ceftriaxone 1000 mg, tazobactam 125 mg</t>
  </si>
  <si>
    <t>Date Analysis Started:</t>
  </si>
  <si>
    <t>2015-04-02 13:57:32</t>
  </si>
  <si>
    <t>Date Analysis Completed:</t>
  </si>
  <si>
    <t>2015-06-09 11:15:59</t>
  </si>
  <si>
    <t>Analysis Data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</si>
  <si>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</si>
  <si>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</si>
  <si>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</si>
  <si>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</si>
  <si>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</si>
  <si>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</si>
  <si>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</si>
  <si>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</si>
  <si>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</si>
  <si>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</si>
  <si>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</si>
  <si>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</si>
  <si>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</si>
  <si>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</si>
  <si>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Analysis Report</t>
  </si>
  <si>
    <t>Reference Substance:</t>
  </si>
  <si>
    <t>Ceftriazone Sodium</t>
  </si>
  <si>
    <t>Code:</t>
  </si>
  <si>
    <t>NQCL-PRS-C2-1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</si>
  <si>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</si>
  <si>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</si>
  <si>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</si>
  <si>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</si>
  <si>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</si>
  <si>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</si>
  <si>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</si>
  <si>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</si>
  <si>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</si>
  <si>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</si>
  <si>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</si>
  <si>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</si>
  <si>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</si>
  <si>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</si>
  <si>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</si>
  <si>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</si>
  <si>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</si>
  <si>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</si>
  <si>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</si>
  <si>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</si>
  <si>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</si>
  <si>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</si>
  <si>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</si>
  <si>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</si>
  <si>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</si>
  <si>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</si>
  <si>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</si>
  <si>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</si>
  <si>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</si>
  <si>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</si>
  <si>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</si>
  <si>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</si>
  <si>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</si>
  <si>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</si>
  <si>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</si>
  <si>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</si>
  <si>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</si>
  <si>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</si>
  <si>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</si>
  <si>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</si>
  <si>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</si>
  <si>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</si>
  <si>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</si>
  <si>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</si>
  <si>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</si>
  <si>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</si>
  <si>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</si>
  <si>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</si>
  <si>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</si>
  <si>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</si>
  <si>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</si>
  <si>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</si>
  <si>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</si>
  <si>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</si>
  <si>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</si>
  <si>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</si>
  <si>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</si>
  <si>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</si>
  <si>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</si>
  <si>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</si>
  <si>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</si>
  <si>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Jane</t>
  </si>
  <si>
    <t>Tazobactam</t>
  </si>
  <si>
    <t>T 18-1</t>
  </si>
  <si>
    <t xml:space="preserve"> 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</si>
  <si>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</si>
  <si>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</si>
  <si>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</si>
  <si>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</si>
  <si>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</si>
  <si>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</si>
  <si>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</si>
  <si>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</si>
  <si>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</si>
  <si>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</si>
  <si>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</si>
  <si>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</si>
  <si>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</si>
  <si>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</si>
  <si>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</si>
  <si>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</si>
  <si>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8th  May 2015</t>
  </si>
  <si>
    <t>CEFTAFAIR-XP 1000</t>
  </si>
  <si>
    <t>Ceftriaxone Sodium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</si>
</sst>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000"/>
    <numFmt numFmtId="166" formatCode="dd\-mmm\-yyyy"/>
    <numFmt numFmtId="167" formatCode="0.0%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  <numFmt numFmtId="173" formatCode="0.0"/>
  </numFmts>
  <fonts count="24" x14ac:knownFonts="1">
    <font>
      <sz val="10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sz val="14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  <family val="1"/>
    </font>
    <font>
      <sz val="11"/>
      <color rgb="FF000000"/>
      <name val="Book Antiqua"/>
    </font>
    <font>
      <sz val="11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7" fillId="2" borderId="0"/>
  </cellStyleXfs>
  <cellXfs count="386">
    <xf numFmtId="0" fontId="0" fillId="2" borderId="0" xfId="0" applyFill="1"/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wrapText="1"/>
    </xf>
    <xf numFmtId="10" fontId="2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0" fontId="1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2" borderId="0" xfId="0" applyFont="1" applyFill="1"/>
    <xf numFmtId="166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16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3" borderId="4" xfId="0" applyNumberFormat="1" applyFont="1" applyFill="1" applyBorder="1" applyAlignment="1" applyProtection="1">
      <alignment horizontal="center"/>
      <protection locked="0"/>
    </xf>
    <xf numFmtId="2" fontId="1" fillId="3" borderId="3" xfId="0" applyNumberFormat="1" applyFont="1" applyFill="1" applyBorder="1" applyAlignment="1" applyProtection="1">
      <alignment horizontal="center"/>
      <protection locked="0"/>
    </xf>
    <xf numFmtId="2" fontId="1" fillId="2" borderId="3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" fontId="1" fillId="3" borderId="5" xfId="0" applyNumberFormat="1" applyFont="1" applyFill="1" applyBorder="1" applyAlignment="1" applyProtection="1">
      <alignment horizontal="center"/>
      <protection locked="0"/>
    </xf>
    <xf numFmtId="2" fontId="1" fillId="3" borderId="6" xfId="0" applyNumberFormat="1" applyFont="1" applyFill="1" applyBorder="1" applyAlignment="1" applyProtection="1">
      <alignment horizontal="center"/>
      <protection locked="0"/>
    </xf>
    <xf numFmtId="2" fontId="1" fillId="2" borderId="6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 applyProtection="1">
      <alignment horizontal="center" wrapText="1"/>
      <protection locked="0"/>
    </xf>
    <xf numFmtId="1" fontId="1" fillId="2" borderId="7" xfId="0" applyNumberFormat="1" applyFont="1" applyFill="1" applyBorder="1" applyAlignment="1">
      <alignment horizontal="center"/>
    </xf>
    <xf numFmtId="2" fontId="1" fillId="3" borderId="8" xfId="0" applyNumberFormat="1" applyFont="1" applyFill="1" applyBorder="1" applyAlignment="1" applyProtection="1">
      <alignment horizontal="center" wrapText="1"/>
      <protection locked="0"/>
    </xf>
    <xf numFmtId="2" fontId="1" fillId="3" borderId="7" xfId="0" applyNumberFormat="1" applyFont="1" applyFill="1" applyBorder="1" applyAlignment="1" applyProtection="1">
      <alignment horizontal="center"/>
      <protection locked="0"/>
    </xf>
    <xf numFmtId="2" fontId="1" fillId="2" borderId="7" xfId="0" applyNumberFormat="1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165" fontId="1" fillId="2" borderId="1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right"/>
    </xf>
    <xf numFmtId="165" fontId="5" fillId="2" borderId="14" xfId="0" applyNumberFormat="1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center"/>
    </xf>
    <xf numFmtId="165" fontId="5" fillId="2" borderId="16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167" fontId="5" fillId="2" borderId="17" xfId="0" applyNumberFormat="1" applyFont="1" applyFill="1" applyBorder="1" applyAlignment="1">
      <alignment horizontal="center"/>
    </xf>
    <xf numFmtId="168" fontId="5" fillId="2" borderId="18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/>
    </xf>
    <xf numFmtId="0" fontId="1" fillId="2" borderId="19" xfId="0" applyFont="1" applyFill="1" applyBorder="1"/>
    <xf numFmtId="10" fontId="1" fillId="2" borderId="20" xfId="0" applyNumberFormat="1" applyFont="1" applyFill="1" applyBorder="1"/>
    <xf numFmtId="0" fontId="5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1" fillId="2" borderId="22" xfId="0" applyFont="1" applyFill="1" applyBorder="1"/>
    <xf numFmtId="0" fontId="1" fillId="2" borderId="22" xfId="0" applyFont="1" applyFill="1" applyBorder="1"/>
    <xf numFmtId="0" fontId="5" fillId="2" borderId="23" xfId="0" applyFont="1" applyFill="1" applyBorder="1"/>
    <xf numFmtId="0" fontId="1" fillId="2" borderId="23" xfId="0" applyFont="1" applyFill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70" fontId="10" fillId="3" borderId="0" xfId="0" applyNumberFormat="1" applyFont="1" applyFill="1" applyAlignment="1" applyProtection="1">
      <alignment horizontal="left"/>
      <protection locked="0"/>
    </xf>
    <xf numFmtId="170" fontId="7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9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7" fillId="2" borderId="26" xfId="0" applyFont="1" applyFill="1" applyBorder="1" applyAlignment="1">
      <alignment horizontal="right"/>
    </xf>
    <xf numFmtId="0" fontId="11" fillId="3" borderId="27" xfId="0" applyFont="1" applyFill="1" applyBorder="1" applyAlignment="1" applyProtection="1">
      <alignment horizontal="center"/>
      <protection locked="0"/>
    </xf>
    <xf numFmtId="0" fontId="7" fillId="2" borderId="28" xfId="0" applyFont="1" applyFill="1" applyBorder="1" applyAlignment="1">
      <alignment horizontal="right"/>
    </xf>
    <xf numFmtId="0" fontId="11" fillId="3" borderId="29" xfId="0" applyFont="1" applyFill="1" applyBorder="1" applyAlignment="1" applyProtection="1">
      <alignment horizontal="center"/>
      <protection locked="0"/>
    </xf>
    <xf numFmtId="0" fontId="9" fillId="2" borderId="27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11" fillId="3" borderId="34" xfId="0" applyFont="1" applyFill="1" applyBorder="1" applyAlignment="1" applyProtection="1">
      <alignment horizontal="center"/>
      <protection locked="0"/>
    </xf>
    <xf numFmtId="171" fontId="7" fillId="2" borderId="31" xfId="0" applyNumberFormat="1" applyFont="1" applyFill="1" applyBorder="1" applyAlignment="1">
      <alignment horizontal="center"/>
    </xf>
    <xf numFmtId="171" fontId="7" fillId="2" borderId="32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11" fillId="3" borderId="28" xfId="0" applyFont="1" applyFill="1" applyBorder="1" applyAlignment="1" applyProtection="1">
      <alignment horizontal="center"/>
      <protection locked="0"/>
    </xf>
    <xf numFmtId="171" fontId="7" fillId="2" borderId="35" xfId="0" applyNumberFormat="1" applyFont="1" applyFill="1" applyBorder="1" applyAlignment="1">
      <alignment horizontal="center"/>
    </xf>
    <xf numFmtId="171" fontId="7" fillId="2" borderId="36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171" fontId="7" fillId="2" borderId="38" xfId="0" applyNumberFormat="1" applyFont="1" applyFill="1" applyBorder="1" applyAlignment="1">
      <alignment horizontal="center"/>
    </xf>
    <xf numFmtId="171" fontId="7" fillId="2" borderId="39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right"/>
    </xf>
    <xf numFmtId="1" fontId="9" fillId="4" borderId="14" xfId="0" applyNumberFormat="1" applyFont="1" applyFill="1" applyBorder="1" applyAlignment="1">
      <alignment horizontal="center"/>
    </xf>
    <xf numFmtId="171" fontId="9" fillId="4" borderId="40" xfId="0" applyNumberFormat="1" applyFont="1" applyFill="1" applyBorder="1" applyAlignment="1">
      <alignment horizontal="center"/>
    </xf>
    <xf numFmtId="171" fontId="9" fillId="4" borderId="4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2" borderId="42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7" fillId="2" borderId="0" xfId="0" applyFont="1" applyFill="1"/>
    <xf numFmtId="0" fontId="7" fillId="2" borderId="23" xfId="0" applyFont="1" applyFill="1" applyBorder="1" applyAlignment="1">
      <alignment horizontal="right"/>
    </xf>
    <xf numFmtId="2" fontId="7" fillId="4" borderId="6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29" xfId="0" applyFont="1" applyFill="1" applyBorder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7" fillId="4" borderId="7" xfId="0" applyNumberFormat="1" applyFont="1" applyFill="1" applyBorder="1" applyAlignment="1">
      <alignment horizontal="center"/>
    </xf>
    <xf numFmtId="0" fontId="7" fillId="2" borderId="43" xfId="0" applyFont="1" applyFill="1" applyBorder="1" applyAlignment="1">
      <alignment horizontal="right"/>
    </xf>
    <xf numFmtId="0" fontId="11" fillId="3" borderId="6" xfId="0" applyFont="1" applyFill="1" applyBorder="1" applyAlignment="1" applyProtection="1">
      <alignment horizontal="center"/>
      <protection locked="0"/>
    </xf>
    <xf numFmtId="1" fontId="7" fillId="2" borderId="0" xfId="0" applyNumberFormat="1" applyFont="1" applyFill="1" applyAlignment="1">
      <alignment horizontal="center"/>
    </xf>
    <xf numFmtId="0" fontId="7" fillId="2" borderId="34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2" fontId="7" fillId="4" borderId="25" xfId="0" applyNumberFormat="1" applyFont="1" applyFill="1" applyBorder="1" applyAlignment="1">
      <alignment horizontal="center"/>
    </xf>
    <xf numFmtId="171" fontId="9" fillId="5" borderId="24" xfId="0" applyNumberFormat="1" applyFont="1" applyFill="1" applyBorder="1" applyAlignment="1">
      <alignment horizontal="center"/>
    </xf>
    <xf numFmtId="171" fontId="7" fillId="2" borderId="0" xfId="0" applyNumberFormat="1" applyFont="1" applyFill="1" applyAlignment="1">
      <alignment horizontal="center"/>
    </xf>
    <xf numFmtId="10" fontId="7" fillId="4" borderId="6" xfId="0" applyNumberFormat="1" applyFont="1" applyFill="1" applyBorder="1" applyAlignment="1">
      <alignment horizontal="center"/>
    </xf>
    <xf numFmtId="0" fontId="7" fillId="2" borderId="44" xfId="0" applyFont="1" applyFill="1" applyBorder="1" applyAlignment="1">
      <alignment horizontal="right"/>
    </xf>
    <xf numFmtId="0" fontId="7" fillId="5" borderId="2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2" fontId="9" fillId="2" borderId="24" xfId="0" applyNumberFormat="1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11" fillId="3" borderId="26" xfId="0" applyFont="1" applyFill="1" applyBorder="1" applyAlignment="1" applyProtection="1">
      <alignment horizontal="center"/>
      <protection locked="0"/>
    </xf>
    <xf numFmtId="2" fontId="7" fillId="2" borderId="26" xfId="0" applyNumberFormat="1" applyFont="1" applyFill="1" applyBorder="1" applyAlignment="1">
      <alignment horizontal="center"/>
    </xf>
    <xf numFmtId="10" fontId="7" fillId="2" borderId="24" xfId="0" applyNumberFormat="1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2" fontId="7" fillId="2" borderId="28" xfId="0" applyNumberFormat="1" applyFont="1" applyFill="1" applyBorder="1" applyAlignment="1">
      <alignment horizontal="center"/>
    </xf>
    <xf numFmtId="10" fontId="7" fillId="2" borderId="45" xfId="0" applyNumberFormat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/>
    </xf>
    <xf numFmtId="0" fontId="11" fillId="3" borderId="44" xfId="0" applyFont="1" applyFill="1" applyBorder="1" applyAlignment="1" applyProtection="1">
      <alignment horizontal="center"/>
      <protection locked="0"/>
    </xf>
    <xf numFmtId="2" fontId="7" fillId="2" borderId="24" xfId="0" applyNumberFormat="1" applyFont="1" applyFill="1" applyBorder="1" applyAlignment="1">
      <alignment horizontal="center"/>
    </xf>
    <xf numFmtId="10" fontId="7" fillId="2" borderId="27" xfId="0" applyNumberFormat="1" applyFont="1" applyFill="1" applyBorder="1" applyAlignment="1">
      <alignment horizontal="center" vertical="center"/>
    </xf>
    <xf numFmtId="2" fontId="7" fillId="2" borderId="45" xfId="0" applyNumberFormat="1" applyFont="1" applyFill="1" applyBorder="1" applyAlignment="1">
      <alignment horizontal="center"/>
    </xf>
    <xf numFmtId="10" fontId="7" fillId="2" borderId="29" xfId="0" applyNumberFormat="1" applyFont="1" applyFill="1" applyBorder="1" applyAlignment="1">
      <alignment horizontal="center" vertical="center"/>
    </xf>
    <xf numFmtId="2" fontId="7" fillId="2" borderId="25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/>
    </xf>
    <xf numFmtId="0" fontId="10" fillId="2" borderId="46" xfId="0" applyFont="1" applyFill="1" applyBorder="1" applyAlignment="1">
      <alignment horizontal="center"/>
    </xf>
    <xf numFmtId="10" fontId="7" fillId="2" borderId="25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right"/>
    </xf>
    <xf numFmtId="10" fontId="11" fillId="5" borderId="4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right"/>
    </xf>
    <xf numFmtId="10" fontId="11" fillId="4" borderId="5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7" xfId="0" applyFont="1" applyFill="1" applyBorder="1" applyAlignment="1">
      <alignment horizontal="right"/>
    </xf>
    <xf numFmtId="0" fontId="11" fillId="5" borderId="8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167" fontId="11" fillId="2" borderId="0" xfId="0" applyNumberFormat="1" applyFont="1" applyFill="1" applyAlignment="1">
      <alignment horizontal="center"/>
    </xf>
    <xf numFmtId="0" fontId="14" fillId="2" borderId="19" xfId="0" applyFont="1" applyFill="1" applyBorder="1" applyAlignment="1">
      <alignment horizontal="left" vertical="center" wrapText="1"/>
    </xf>
    <xf numFmtId="0" fontId="7" fillId="2" borderId="19" xfId="0" applyFont="1" applyFill="1" applyBorder="1"/>
    <xf numFmtId="0" fontId="9" fillId="2" borderId="21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7" fillId="2" borderId="22" xfId="0" applyFont="1" applyFill="1" applyBorder="1" applyProtection="1">
      <protection locked="0"/>
    </xf>
    <xf numFmtId="0" fontId="7" fillId="2" borderId="22" xfId="0" applyFont="1" applyFill="1" applyBorder="1"/>
    <xf numFmtId="0" fontId="7" fillId="2" borderId="0" xfId="0" applyFont="1" applyFill="1"/>
    <xf numFmtId="0" fontId="7" fillId="2" borderId="22" xfId="0" applyFont="1" applyFill="1" applyBorder="1"/>
    <xf numFmtId="0" fontId="9" fillId="2" borderId="23" xfId="0" applyFont="1" applyFill="1" applyBorder="1" applyProtection="1">
      <protection locked="0"/>
    </xf>
    <xf numFmtId="0" fontId="9" fillId="2" borderId="23" xfId="0" applyFont="1" applyFill="1" applyBorder="1"/>
    <xf numFmtId="0" fontId="7" fillId="2" borderId="23" xfId="0" applyFont="1" applyFill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70" fontId="10" fillId="3" borderId="0" xfId="0" applyNumberFormat="1" applyFont="1" applyFill="1" applyAlignment="1" applyProtection="1">
      <alignment horizontal="left"/>
      <protection locked="0"/>
    </xf>
    <xf numFmtId="170" fontId="7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9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7" fillId="2" borderId="26" xfId="0" applyFont="1" applyFill="1" applyBorder="1" applyAlignment="1">
      <alignment horizontal="right"/>
    </xf>
    <xf numFmtId="0" fontId="11" fillId="3" borderId="27" xfId="0" applyFont="1" applyFill="1" applyBorder="1" applyAlignment="1" applyProtection="1">
      <alignment horizontal="center"/>
      <protection locked="0"/>
    </xf>
    <xf numFmtId="0" fontId="7" fillId="2" borderId="28" xfId="0" applyFont="1" applyFill="1" applyBorder="1" applyAlignment="1">
      <alignment horizontal="right"/>
    </xf>
    <xf numFmtId="0" fontId="11" fillId="3" borderId="29" xfId="0" applyFont="1" applyFill="1" applyBorder="1" applyAlignment="1" applyProtection="1">
      <alignment horizontal="center"/>
      <protection locked="0"/>
    </xf>
    <xf numFmtId="0" fontId="9" fillId="2" borderId="27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11" fillId="3" borderId="34" xfId="0" applyFont="1" applyFill="1" applyBorder="1" applyAlignment="1" applyProtection="1">
      <alignment horizontal="center"/>
      <protection locked="0"/>
    </xf>
    <xf numFmtId="171" fontId="7" fillId="2" borderId="31" xfId="0" applyNumberFormat="1" applyFont="1" applyFill="1" applyBorder="1" applyAlignment="1">
      <alignment horizontal="center"/>
    </xf>
    <xf numFmtId="171" fontId="7" fillId="2" borderId="32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11" fillId="3" borderId="28" xfId="0" applyFont="1" applyFill="1" applyBorder="1" applyAlignment="1" applyProtection="1">
      <alignment horizontal="center"/>
      <protection locked="0"/>
    </xf>
    <xf numFmtId="171" fontId="7" fillId="2" borderId="35" xfId="0" applyNumberFormat="1" applyFont="1" applyFill="1" applyBorder="1" applyAlignment="1">
      <alignment horizontal="center"/>
    </xf>
    <xf numFmtId="171" fontId="7" fillId="2" borderId="36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171" fontId="7" fillId="2" borderId="38" xfId="0" applyNumberFormat="1" applyFont="1" applyFill="1" applyBorder="1" applyAlignment="1">
      <alignment horizontal="center"/>
    </xf>
    <xf numFmtId="171" fontId="7" fillId="2" borderId="39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right"/>
    </xf>
    <xf numFmtId="1" fontId="9" fillId="4" borderId="14" xfId="0" applyNumberFormat="1" applyFont="1" applyFill="1" applyBorder="1" applyAlignment="1">
      <alignment horizontal="center"/>
    </xf>
    <xf numFmtId="171" fontId="9" fillId="4" borderId="40" xfId="0" applyNumberFormat="1" applyFont="1" applyFill="1" applyBorder="1" applyAlignment="1">
      <alignment horizontal="center"/>
    </xf>
    <xf numFmtId="171" fontId="9" fillId="4" borderId="4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2" borderId="42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7" fillId="2" borderId="0" xfId="0" applyFont="1" applyFill="1"/>
    <xf numFmtId="0" fontId="7" fillId="2" borderId="23" xfId="0" applyFont="1" applyFill="1" applyBorder="1" applyAlignment="1">
      <alignment horizontal="right"/>
    </xf>
    <xf numFmtId="2" fontId="7" fillId="4" borderId="6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29" xfId="0" applyFont="1" applyFill="1" applyBorder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7" fillId="4" borderId="7" xfId="0" applyNumberFormat="1" applyFont="1" applyFill="1" applyBorder="1" applyAlignment="1">
      <alignment horizontal="center"/>
    </xf>
    <xf numFmtId="0" fontId="7" fillId="2" borderId="43" xfId="0" applyFont="1" applyFill="1" applyBorder="1" applyAlignment="1">
      <alignment horizontal="right"/>
    </xf>
    <xf numFmtId="0" fontId="11" fillId="3" borderId="6" xfId="0" applyFont="1" applyFill="1" applyBorder="1" applyAlignment="1" applyProtection="1">
      <alignment horizontal="center"/>
      <protection locked="0"/>
    </xf>
    <xf numFmtId="1" fontId="7" fillId="2" borderId="0" xfId="0" applyNumberFormat="1" applyFont="1" applyFill="1" applyAlignment="1">
      <alignment horizontal="center"/>
    </xf>
    <xf numFmtId="0" fontId="7" fillId="2" borderId="34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2" fontId="7" fillId="4" borderId="25" xfId="0" applyNumberFormat="1" applyFont="1" applyFill="1" applyBorder="1" applyAlignment="1">
      <alignment horizontal="center"/>
    </xf>
    <xf numFmtId="171" fontId="9" fillId="5" borderId="24" xfId="0" applyNumberFormat="1" applyFont="1" applyFill="1" applyBorder="1" applyAlignment="1">
      <alignment horizontal="center"/>
    </xf>
    <xf numFmtId="171" fontId="7" fillId="2" borderId="0" xfId="0" applyNumberFormat="1" applyFont="1" applyFill="1" applyAlignment="1">
      <alignment horizontal="center"/>
    </xf>
    <xf numFmtId="10" fontId="7" fillId="4" borderId="6" xfId="0" applyNumberFormat="1" applyFont="1" applyFill="1" applyBorder="1" applyAlignment="1">
      <alignment horizontal="center"/>
    </xf>
    <xf numFmtId="0" fontId="7" fillId="2" borderId="44" xfId="0" applyFont="1" applyFill="1" applyBorder="1" applyAlignment="1">
      <alignment horizontal="right"/>
    </xf>
    <xf numFmtId="0" fontId="7" fillId="5" borderId="2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172" fontId="11" fillId="3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2" fontId="9" fillId="2" borderId="24" xfId="0" applyNumberFormat="1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11" fillId="3" borderId="26" xfId="0" applyFont="1" applyFill="1" applyBorder="1" applyAlignment="1" applyProtection="1">
      <alignment horizontal="center"/>
      <protection locked="0"/>
    </xf>
    <xf numFmtId="2" fontId="7" fillId="2" borderId="26" xfId="0" applyNumberFormat="1" applyFont="1" applyFill="1" applyBorder="1" applyAlignment="1">
      <alignment horizontal="center"/>
    </xf>
    <xf numFmtId="10" fontId="7" fillId="2" borderId="24" xfId="0" applyNumberFormat="1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2" fontId="7" fillId="2" borderId="28" xfId="0" applyNumberFormat="1" applyFont="1" applyFill="1" applyBorder="1" applyAlignment="1">
      <alignment horizontal="center"/>
    </xf>
    <xf numFmtId="10" fontId="7" fillId="2" borderId="45" xfId="0" applyNumberFormat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/>
    </xf>
    <xf numFmtId="0" fontId="11" fillId="3" borderId="44" xfId="0" applyFont="1" applyFill="1" applyBorder="1" applyAlignment="1" applyProtection="1">
      <alignment horizontal="center"/>
      <protection locked="0"/>
    </xf>
    <xf numFmtId="2" fontId="7" fillId="2" borderId="24" xfId="0" applyNumberFormat="1" applyFont="1" applyFill="1" applyBorder="1" applyAlignment="1">
      <alignment horizontal="center"/>
    </xf>
    <xf numFmtId="10" fontId="7" fillId="2" borderId="27" xfId="0" applyNumberFormat="1" applyFont="1" applyFill="1" applyBorder="1" applyAlignment="1">
      <alignment horizontal="center" vertical="center"/>
    </xf>
    <xf numFmtId="2" fontId="7" fillId="2" borderId="45" xfId="0" applyNumberFormat="1" applyFont="1" applyFill="1" applyBorder="1" applyAlignment="1">
      <alignment horizontal="center"/>
    </xf>
    <xf numFmtId="10" fontId="7" fillId="2" borderId="29" xfId="0" applyNumberFormat="1" applyFont="1" applyFill="1" applyBorder="1" applyAlignment="1">
      <alignment horizontal="center" vertical="center"/>
    </xf>
    <xf numFmtId="2" fontId="7" fillId="2" borderId="25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/>
    </xf>
    <xf numFmtId="0" fontId="10" fillId="2" borderId="46" xfId="0" applyFont="1" applyFill="1" applyBorder="1" applyAlignment="1">
      <alignment horizontal="center"/>
    </xf>
    <xf numFmtId="10" fontId="7" fillId="2" borderId="25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right"/>
    </xf>
    <xf numFmtId="10" fontId="11" fillId="5" borderId="4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right"/>
    </xf>
    <xf numFmtId="10" fontId="11" fillId="4" borderId="5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7" xfId="0" applyFont="1" applyFill="1" applyBorder="1" applyAlignment="1">
      <alignment horizontal="right"/>
    </xf>
    <xf numFmtId="0" fontId="11" fillId="5" borderId="8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167" fontId="11" fillId="2" borderId="0" xfId="0" applyNumberFormat="1" applyFont="1" applyFill="1" applyAlignment="1">
      <alignment horizontal="center"/>
    </xf>
    <xf numFmtId="0" fontId="14" fillId="2" borderId="19" xfId="0" applyFont="1" applyFill="1" applyBorder="1" applyAlignment="1">
      <alignment horizontal="left" vertical="center" wrapText="1"/>
    </xf>
    <xf numFmtId="0" fontId="7" fillId="2" borderId="19" xfId="0" applyFont="1" applyFill="1" applyBorder="1"/>
    <xf numFmtId="0" fontId="9" fillId="2" borderId="21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7" fillId="2" borderId="22" xfId="0" applyFont="1" applyFill="1" applyBorder="1" applyProtection="1">
      <protection locked="0"/>
    </xf>
    <xf numFmtId="0" fontId="7" fillId="2" borderId="22" xfId="0" applyFont="1" applyFill="1" applyBorder="1"/>
    <xf numFmtId="0" fontId="7" fillId="2" borderId="0" xfId="0" applyFont="1" applyFill="1"/>
    <xf numFmtId="0" fontId="7" fillId="2" borderId="22" xfId="0" applyFont="1" applyFill="1" applyBorder="1"/>
    <xf numFmtId="0" fontId="9" fillId="2" borderId="23" xfId="0" applyFont="1" applyFill="1" applyBorder="1" applyProtection="1">
      <protection locked="0"/>
    </xf>
    <xf numFmtId="0" fontId="9" fillId="2" borderId="23" xfId="0" applyFont="1" applyFill="1" applyBorder="1"/>
    <xf numFmtId="0" fontId="7" fillId="2" borderId="23" xfId="0" applyFont="1" applyFill="1" applyBorder="1"/>
    <xf numFmtId="0" fontId="5" fillId="2" borderId="0" xfId="0" applyFont="1" applyFill="1" applyAlignment="1">
      <alignment horizontal="right"/>
    </xf>
    <xf numFmtId="0" fontId="1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9" fontId="5" fillId="2" borderId="24" xfId="0" applyNumberFormat="1" applyFont="1" applyFill="1" applyBorder="1" applyAlignment="1">
      <alignment horizontal="center" vertical="center"/>
    </xf>
    <xf numFmtId="169" fontId="5" fillId="2" borderId="25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2" fontId="11" fillId="3" borderId="24" xfId="0" applyNumberFormat="1" applyFont="1" applyFill="1" applyBorder="1" applyAlignment="1" applyProtection="1">
      <alignment horizontal="center" vertical="center"/>
      <protection locked="0"/>
    </xf>
    <xf numFmtId="2" fontId="11" fillId="3" borderId="45" xfId="0" applyNumberFormat="1" applyFont="1" applyFill="1" applyBorder="1" applyAlignment="1" applyProtection="1">
      <alignment horizontal="center" vertical="center"/>
      <protection locked="0"/>
    </xf>
    <xf numFmtId="2" fontId="11" fillId="3" borderId="25" xfId="0" applyNumberFormat="1" applyFont="1" applyFill="1" applyBorder="1" applyAlignment="1" applyProtection="1">
      <alignment horizontal="center" vertical="center"/>
      <protection locked="0"/>
    </xf>
    <xf numFmtId="0" fontId="9" fillId="2" borderId="44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left" vertical="center" wrapText="1"/>
    </xf>
    <xf numFmtId="0" fontId="14" fillId="2" borderId="27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14" fillId="2" borderId="47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20" xfId="0" applyFont="1" applyFill="1" applyBorder="1" applyAlignment="1">
      <alignment horizontal="justify" vertical="center" wrapText="1"/>
    </xf>
    <xf numFmtId="0" fontId="14" fillId="2" borderId="2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20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1" fillId="2" borderId="0" xfId="1" applyFont="1" applyFill="1"/>
    <xf numFmtId="0" fontId="5" fillId="2" borderId="0" xfId="1" applyFont="1" applyFill="1"/>
    <xf numFmtId="0" fontId="1" fillId="2" borderId="0" xfId="1" applyFont="1" applyFill="1" applyAlignment="1">
      <alignment horizontal="right"/>
    </xf>
    <xf numFmtId="0" fontId="6" fillId="2" borderId="0" xfId="1" applyFont="1" applyFill="1" applyAlignment="1">
      <alignment horizontal="left"/>
    </xf>
    <xf numFmtId="0" fontId="6" fillId="2" borderId="0" xfId="1" applyFont="1" applyFill="1"/>
    <xf numFmtId="0" fontId="18" fillId="2" borderId="0" xfId="1" applyFont="1" applyFill="1" applyAlignment="1">
      <alignment horizontal="left"/>
    </xf>
    <xf numFmtId="2" fontId="18" fillId="2" borderId="0" xfId="1" applyNumberFormat="1" applyFont="1" applyFill="1" applyAlignment="1">
      <alignment horizontal="center"/>
    </xf>
    <xf numFmtId="0" fontId="18" fillId="2" borderId="0" xfId="1" applyFont="1" applyFill="1" applyAlignment="1">
      <alignment horizontal="center"/>
    </xf>
    <xf numFmtId="0" fontId="19" fillId="2" borderId="0" xfId="1" applyFont="1" applyFill="1"/>
    <xf numFmtId="0" fontId="18" fillId="2" borderId="0" xfId="1" applyFont="1" applyFill="1"/>
    <xf numFmtId="0" fontId="20" fillId="2" borderId="0" xfId="1" applyFont="1" applyFill="1" applyAlignment="1">
      <alignment horizontal="center"/>
    </xf>
    <xf numFmtId="2" fontId="20" fillId="2" borderId="0" xfId="1" applyNumberFormat="1" applyFont="1" applyFill="1" applyAlignment="1">
      <alignment horizontal="center"/>
    </xf>
    <xf numFmtId="0" fontId="18" fillId="2" borderId="48" xfId="1" applyFont="1" applyFill="1" applyBorder="1" applyAlignment="1">
      <alignment horizontal="center"/>
    </xf>
    <xf numFmtId="0" fontId="18" fillId="2" borderId="49" xfId="1" applyFont="1" applyFill="1" applyBorder="1" applyAlignment="1">
      <alignment horizontal="center"/>
    </xf>
    <xf numFmtId="0" fontId="19" fillId="2" borderId="50" xfId="1" applyFont="1" applyFill="1" applyBorder="1" applyAlignment="1">
      <alignment horizontal="center"/>
    </xf>
    <xf numFmtId="0" fontId="21" fillId="3" borderId="50" xfId="1" applyFont="1" applyFill="1" applyBorder="1" applyAlignment="1" applyProtection="1">
      <alignment horizontal="center"/>
      <protection locked="0"/>
    </xf>
    <xf numFmtId="2" fontId="21" fillId="3" borderId="50" xfId="1" applyNumberFormat="1" applyFont="1" applyFill="1" applyBorder="1" applyAlignment="1" applyProtection="1">
      <alignment horizontal="center"/>
      <protection locked="0"/>
    </xf>
    <xf numFmtId="2" fontId="21" fillId="3" borderId="51" xfId="1" applyNumberFormat="1" applyFont="1" applyFill="1" applyBorder="1" applyAlignment="1" applyProtection="1">
      <alignment horizontal="center"/>
      <protection locked="0"/>
    </xf>
    <xf numFmtId="0" fontId="22" fillId="3" borderId="50" xfId="1" applyFont="1" applyFill="1" applyBorder="1" applyAlignment="1" applyProtection="1">
      <alignment horizontal="center"/>
      <protection locked="0"/>
    </xf>
    <xf numFmtId="173" fontId="21" fillId="3" borderId="50" xfId="1" applyNumberFormat="1" applyFont="1" applyFill="1" applyBorder="1" applyAlignment="1" applyProtection="1">
      <alignment horizontal="center"/>
      <protection locked="0"/>
    </xf>
    <xf numFmtId="0" fontId="21" fillId="3" borderId="52" xfId="1" applyFont="1" applyFill="1" applyBorder="1" applyAlignment="1" applyProtection="1">
      <alignment horizontal="center"/>
      <protection locked="0"/>
    </xf>
    <xf numFmtId="2" fontId="21" fillId="3" borderId="52" xfId="1" applyNumberFormat="1" applyFont="1" applyFill="1" applyBorder="1" applyAlignment="1" applyProtection="1">
      <alignment horizontal="center"/>
      <protection locked="0"/>
    </xf>
    <xf numFmtId="0" fontId="19" fillId="2" borderId="51" xfId="1" applyFont="1" applyFill="1" applyBorder="1"/>
    <xf numFmtId="1" fontId="18" fillId="6" borderId="49" xfId="1" applyNumberFormat="1" applyFont="1" applyFill="1" applyBorder="1" applyAlignment="1">
      <alignment horizontal="center"/>
    </xf>
    <xf numFmtId="1" fontId="18" fillId="6" borderId="48" xfId="1" applyNumberFormat="1" applyFont="1" applyFill="1" applyBorder="1" applyAlignment="1">
      <alignment horizontal="center"/>
    </xf>
    <xf numFmtId="2" fontId="18" fillId="6" borderId="48" xfId="1" applyNumberFormat="1" applyFont="1" applyFill="1" applyBorder="1" applyAlignment="1">
      <alignment horizontal="center"/>
    </xf>
    <xf numFmtId="0" fontId="19" fillId="2" borderId="50" xfId="1" applyFont="1" applyFill="1" applyBorder="1"/>
    <xf numFmtId="10" fontId="18" fillId="7" borderId="48" xfId="1" applyNumberFormat="1" applyFont="1" applyFill="1" applyBorder="1" applyAlignment="1">
      <alignment horizontal="center"/>
    </xf>
    <xf numFmtId="167" fontId="18" fillId="2" borderId="0" xfId="1" applyNumberFormat="1" applyFont="1" applyFill="1" applyAlignment="1">
      <alignment horizontal="center"/>
    </xf>
    <xf numFmtId="0" fontId="19" fillId="2" borderId="53" xfId="1" applyFont="1" applyFill="1" applyBorder="1"/>
    <xf numFmtId="0" fontId="19" fillId="2" borderId="52" xfId="1" applyFont="1" applyFill="1" applyBorder="1"/>
    <xf numFmtId="0" fontId="18" fillId="6" borderId="48" xfId="1" applyFont="1" applyFill="1" applyBorder="1" applyAlignment="1">
      <alignment horizontal="center"/>
    </xf>
    <xf numFmtId="0" fontId="18" fillId="2" borderId="22" xfId="1" applyFont="1" applyFill="1" applyBorder="1" applyAlignment="1">
      <alignment horizontal="center"/>
    </xf>
    <xf numFmtId="0" fontId="19" fillId="2" borderId="22" xfId="1" applyFont="1" applyFill="1" applyBorder="1"/>
    <xf numFmtId="0" fontId="19" fillId="2" borderId="54" xfId="1" applyFont="1" applyFill="1" applyBorder="1"/>
    <xf numFmtId="0" fontId="19" fillId="2" borderId="0" xfId="1" applyFont="1" applyFill="1" applyAlignment="1" applyProtection="1">
      <alignment horizontal="left"/>
      <protection locked="0"/>
    </xf>
    <xf numFmtId="0" fontId="19" fillId="2" borderId="0" xfId="1" applyFont="1" applyFill="1" applyProtection="1">
      <protection locked="0"/>
    </xf>
    <xf numFmtId="0" fontId="5" fillId="2" borderId="21" xfId="1" applyFont="1" applyFill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1" fillId="2" borderId="21" xfId="1" applyFont="1" applyFill="1" applyBorder="1" applyAlignment="1">
      <alignment horizontal="center"/>
    </xf>
    <xf numFmtId="0" fontId="5" fillId="2" borderId="0" xfId="1" applyFont="1" applyFill="1" applyAlignment="1">
      <alignment horizontal="right"/>
    </xf>
    <xf numFmtId="0" fontId="23" fillId="2" borderId="22" xfId="1" applyFont="1" applyFill="1" applyBorder="1"/>
    <xf numFmtId="0" fontId="1" fillId="2" borderId="22" xfId="1" applyFont="1" applyFill="1" applyBorder="1"/>
    <xf numFmtId="0" fontId="5" fillId="2" borderId="23" xfId="1" applyFont="1" applyFill="1" applyBorder="1"/>
    <xf numFmtId="0" fontId="1" fillId="2" borderId="23" xfId="1" applyFont="1" applyFill="1" applyBorder="1"/>
    <xf numFmtId="0" fontId="17" fillId="2" borderId="0" xfId="1" applyFill="1"/>
  </cellXfs>
  <cellStyles count="2">
    <cellStyle name="Normal" xfId="0" builtinId="0"/>
    <cellStyle name="Normal 2" xfId="1"/>
  </cellStyles>
  <dxfs count="24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19" workbookViewId="0">
      <selection activeCell="D43" sqref="D43"/>
    </sheetView>
  </sheetViews>
  <sheetFormatPr defaultColWidth="9.140625" defaultRowHeight="13.5" x14ac:dyDescent="0.25"/>
  <cols>
    <col min="1" max="1" width="13.140625" style="22" customWidth="1"/>
    <col min="2" max="2" width="17.85546875" style="2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x14ac:dyDescent="0.25">
      <c r="A1" s="17"/>
      <c r="B1" s="18"/>
      <c r="C1" s="17"/>
      <c r="D1" s="19"/>
      <c r="E1" s="20"/>
      <c r="F1" s="18"/>
      <c r="G1" s="20"/>
      <c r="H1" s="2"/>
      <c r="I1" s="3"/>
      <c r="J1" s="2"/>
      <c r="K1" s="11"/>
      <c r="L1" s="2"/>
      <c r="M1" s="3"/>
      <c r="N1" s="2"/>
      <c r="O1" s="3"/>
    </row>
    <row r="2" spans="1:15" x14ac:dyDescent="0.25">
      <c r="A2" s="17"/>
      <c r="B2" s="18"/>
      <c r="C2" s="17"/>
      <c r="D2" s="19"/>
      <c r="E2" s="21"/>
      <c r="F2" s="18"/>
      <c r="G2" s="21"/>
      <c r="H2" s="4"/>
      <c r="I2" s="3"/>
      <c r="J2" s="4"/>
      <c r="K2" s="11"/>
      <c r="L2" s="4"/>
      <c r="M2" s="11"/>
      <c r="N2" s="4"/>
      <c r="O2" s="11"/>
    </row>
    <row r="3" spans="1:15" x14ac:dyDescent="0.25">
      <c r="A3" s="17"/>
      <c r="B3" s="18"/>
      <c r="C3" s="17"/>
      <c r="D3" s="19"/>
      <c r="E3" s="21"/>
      <c r="F3" s="18"/>
      <c r="G3" s="21"/>
      <c r="H3" s="4"/>
      <c r="I3" s="3"/>
      <c r="J3" s="4"/>
      <c r="K3" s="11"/>
      <c r="L3" s="4"/>
      <c r="M3" s="11"/>
      <c r="N3" s="4"/>
      <c r="O3" s="11"/>
    </row>
    <row r="4" spans="1:15" x14ac:dyDescent="0.25">
      <c r="A4" s="17"/>
      <c r="B4" s="18"/>
      <c r="C4" s="17"/>
      <c r="D4" s="19"/>
      <c r="E4" s="21"/>
      <c r="F4" s="18"/>
      <c r="G4" s="21"/>
      <c r="H4" s="4"/>
      <c r="I4" s="3"/>
      <c r="J4" s="4"/>
      <c r="K4" s="11"/>
      <c r="L4" s="4"/>
      <c r="M4" s="11"/>
      <c r="N4" s="4"/>
      <c r="O4" s="11"/>
    </row>
    <row r="5" spans="1:15" x14ac:dyDescent="0.25">
      <c r="A5" s="17"/>
      <c r="B5" s="18"/>
      <c r="C5" s="17"/>
      <c r="D5" s="19"/>
      <c r="E5" s="21"/>
      <c r="F5" s="18"/>
      <c r="G5" s="21"/>
      <c r="H5" s="4"/>
      <c r="I5" s="3"/>
      <c r="J5" s="4"/>
      <c r="K5" s="11"/>
      <c r="L5" s="4"/>
      <c r="M5" s="11"/>
      <c r="N5" s="4"/>
      <c r="O5" s="11"/>
    </row>
    <row r="6" spans="1:15" x14ac:dyDescent="0.25">
      <c r="A6" s="17"/>
      <c r="B6" s="18"/>
      <c r="C6" s="17"/>
      <c r="D6" s="19"/>
      <c r="E6" s="21"/>
      <c r="F6" s="18"/>
      <c r="G6" s="21"/>
      <c r="H6" s="4"/>
      <c r="I6" s="3"/>
      <c r="J6" s="4"/>
      <c r="K6" s="11"/>
      <c r="L6" s="4"/>
      <c r="M6" s="11"/>
      <c r="N6" s="4"/>
      <c r="O6" s="11"/>
    </row>
    <row r="7" spans="1:15" x14ac:dyDescent="0.25">
      <c r="A7" s="17"/>
      <c r="B7" s="18"/>
      <c r="C7" s="17"/>
      <c r="D7" s="19"/>
      <c r="E7" s="21"/>
      <c r="F7" s="18"/>
      <c r="G7" s="21"/>
      <c r="H7" s="4"/>
      <c r="I7" s="3"/>
      <c r="J7" s="4"/>
      <c r="K7" s="11"/>
      <c r="L7" s="4"/>
      <c r="M7" s="11"/>
      <c r="N7" s="4"/>
      <c r="O7" s="11"/>
    </row>
    <row r="8" spans="1:15" ht="19.5" customHeight="1" x14ac:dyDescent="0.25">
      <c r="A8" s="306" t="s">
        <v>0</v>
      </c>
      <c r="B8" s="306"/>
      <c r="C8" s="306"/>
      <c r="D8" s="306"/>
      <c r="E8" s="306"/>
      <c r="F8" s="306"/>
      <c r="G8" s="306"/>
      <c r="H8" s="4"/>
      <c r="I8" s="3"/>
      <c r="J8" s="4"/>
      <c r="K8" s="11"/>
      <c r="L8" s="4"/>
      <c r="M8" s="11"/>
      <c r="N8" s="4"/>
      <c r="O8" s="11"/>
    </row>
    <row r="9" spans="1:15" ht="19.5" customHeight="1" x14ac:dyDescent="0.25">
      <c r="B9" s="22"/>
      <c r="D9" s="22"/>
      <c r="F9" s="22"/>
      <c r="G9" s="22"/>
      <c r="H9" s="4"/>
      <c r="I9" s="3"/>
      <c r="J9" s="4"/>
      <c r="K9" s="11"/>
      <c r="L9" s="4"/>
      <c r="M9" s="11"/>
      <c r="N9" s="4"/>
      <c r="O9" s="11"/>
    </row>
    <row r="10" spans="1:15" ht="16.5" customHeight="1" x14ac:dyDescent="0.3">
      <c r="A10" s="307" t="s">
        <v>1</v>
      </c>
      <c r="B10" s="307"/>
      <c r="C10" s="307"/>
      <c r="D10" s="307"/>
      <c r="E10" s="307"/>
      <c r="F10" s="307"/>
      <c r="G10" s="307"/>
      <c r="H10" s="4"/>
      <c r="I10" s="3"/>
      <c r="J10" s="4"/>
      <c r="K10" s="11"/>
      <c r="L10" s="4"/>
      <c r="M10" s="11"/>
      <c r="N10" s="4"/>
      <c r="O10" s="11"/>
    </row>
    <row r="11" spans="1:15" ht="15" customHeight="1" x14ac:dyDescent="0.3">
      <c r="A11" s="304" t="s">
        <v>2</v>
      </c>
      <c r="B11" s="304"/>
      <c r="C11" s="23" t="s">
        <v>3</v>
      </c>
      <c r="E11" s="4"/>
      <c r="F11" s="3"/>
      <c r="G11" s="4"/>
      <c r="H11" s="4"/>
      <c r="I11" s="3"/>
      <c r="J11" s="4"/>
      <c r="K11" s="11"/>
      <c r="L11" s="4"/>
      <c r="M11" s="11"/>
      <c r="N11" s="4"/>
      <c r="O11" s="11"/>
    </row>
    <row r="12" spans="1:15" ht="15" customHeight="1" x14ac:dyDescent="0.3">
      <c r="A12" s="304" t="s">
        <v>4</v>
      </c>
      <c r="B12" s="304"/>
      <c r="C12" s="23" t="s">
        <v>5</v>
      </c>
      <c r="E12" s="4"/>
      <c r="F12" s="3"/>
      <c r="G12" s="4"/>
      <c r="H12" s="4"/>
      <c r="I12" s="3"/>
      <c r="J12" s="4"/>
      <c r="K12" s="11"/>
      <c r="L12" s="4"/>
      <c r="M12" s="11"/>
      <c r="N12" s="4"/>
      <c r="O12" s="11"/>
    </row>
    <row r="13" spans="1:15" ht="15" customHeight="1" x14ac:dyDescent="0.3">
      <c r="A13" s="304" t="s">
        <v>6</v>
      </c>
      <c r="B13" s="304"/>
      <c r="C13" s="23" t="s">
        <v>7</v>
      </c>
      <c r="E13" s="4"/>
      <c r="F13" s="3"/>
      <c r="G13" s="4"/>
      <c r="H13" s="4"/>
      <c r="I13" s="3"/>
      <c r="J13" s="4"/>
      <c r="K13" s="11"/>
      <c r="L13" s="4"/>
      <c r="M13" s="11"/>
      <c r="N13" s="4"/>
      <c r="O13" s="11"/>
    </row>
    <row r="14" spans="1:15" ht="15" customHeight="1" x14ac:dyDescent="0.3">
      <c r="A14" s="304" t="s">
        <v>8</v>
      </c>
      <c r="B14" s="304"/>
      <c r="C14" s="305" t="s">
        <v>9</v>
      </c>
      <c r="D14" s="305"/>
      <c r="E14" s="305"/>
      <c r="F14" s="305"/>
      <c r="G14" s="305"/>
      <c r="H14" s="4"/>
      <c r="I14" s="3"/>
      <c r="J14" s="4"/>
      <c r="K14" s="11"/>
      <c r="L14" s="4"/>
      <c r="M14" s="11"/>
      <c r="N14" s="4"/>
      <c r="O14" s="11"/>
    </row>
    <row r="15" spans="1:15" ht="15" customHeight="1" x14ac:dyDescent="0.3">
      <c r="A15" s="304" t="s">
        <v>10</v>
      </c>
      <c r="B15" s="304"/>
      <c r="C15" s="24" t="s">
        <v>11</v>
      </c>
      <c r="E15" s="4"/>
      <c r="F15" s="3"/>
      <c r="G15" s="4"/>
      <c r="H15" s="4"/>
      <c r="I15" s="3"/>
      <c r="J15" s="4"/>
      <c r="K15" s="11"/>
      <c r="L15" s="4"/>
      <c r="M15" s="11"/>
      <c r="N15" s="4"/>
      <c r="O15" s="11"/>
    </row>
    <row r="16" spans="1:15" ht="15" customHeight="1" x14ac:dyDescent="0.3">
      <c r="A16" s="304" t="s">
        <v>12</v>
      </c>
      <c r="B16" s="304"/>
      <c r="C16" s="24" t="s">
        <v>13</v>
      </c>
      <c r="E16" s="4"/>
      <c r="F16" s="3"/>
      <c r="G16" s="4"/>
      <c r="H16" s="4"/>
      <c r="I16" s="3"/>
      <c r="J16" s="4"/>
      <c r="K16" s="11"/>
      <c r="L16" s="4"/>
      <c r="M16" s="11"/>
      <c r="N16" s="4"/>
      <c r="O16" s="11"/>
    </row>
    <row r="17" spans="1:15" x14ac:dyDescent="0.25">
      <c r="B17" s="23"/>
      <c r="E17" s="4"/>
      <c r="F17" s="3"/>
      <c r="G17" s="4"/>
      <c r="H17" s="4"/>
      <c r="I17" s="3"/>
      <c r="J17" s="4"/>
      <c r="K17" s="11"/>
      <c r="L17" s="4"/>
      <c r="M17" s="11"/>
      <c r="N17" s="4"/>
      <c r="O17" s="11"/>
    </row>
    <row r="18" spans="1:15" ht="15" customHeight="1" x14ac:dyDescent="0.3">
      <c r="A18" s="308" t="s">
        <v>14</v>
      </c>
      <c r="B18" s="308"/>
      <c r="C18" s="25" t="s">
        <v>15</v>
      </c>
      <c r="E18" s="4"/>
      <c r="F18" s="3"/>
      <c r="G18" s="4"/>
      <c r="H18" s="4"/>
      <c r="I18" s="3"/>
      <c r="J18" s="4"/>
      <c r="K18" s="11"/>
      <c r="L18" s="4"/>
      <c r="M18" s="11"/>
      <c r="N18" s="4"/>
      <c r="O18" s="11"/>
    </row>
    <row r="19" spans="1:15" ht="15.75" customHeight="1" x14ac:dyDescent="0.3">
      <c r="A19" s="26"/>
      <c r="B19" s="23"/>
      <c r="E19" s="4"/>
      <c r="F19" s="3"/>
      <c r="G19" s="4"/>
      <c r="H19" s="4"/>
      <c r="I19" s="3"/>
      <c r="J19" s="4"/>
      <c r="K19" s="11"/>
      <c r="L19" s="4"/>
      <c r="M19" s="11"/>
      <c r="N19" s="4"/>
      <c r="O19" s="11"/>
    </row>
    <row r="20" spans="1:15" ht="15.75" customHeight="1" x14ac:dyDescent="0.3">
      <c r="A20" s="27" t="s">
        <v>16</v>
      </c>
      <c r="B20" s="28" t="s">
        <v>17</v>
      </c>
      <c r="C20" s="29" t="s">
        <v>18</v>
      </c>
      <c r="D20" s="27" t="s">
        <v>19</v>
      </c>
      <c r="E20" s="30" t="s">
        <v>20</v>
      </c>
      <c r="G20" s="4"/>
      <c r="H20" s="12"/>
      <c r="I20" s="3"/>
      <c r="J20" s="4"/>
      <c r="K20" s="11"/>
      <c r="L20" s="12"/>
      <c r="M20" s="11"/>
      <c r="N20" s="12"/>
      <c r="O20" s="11"/>
    </row>
    <row r="21" spans="1:15" x14ac:dyDescent="0.25">
      <c r="A21" s="31">
        <v>1</v>
      </c>
      <c r="B21" s="32">
        <v>32830.86</v>
      </c>
      <c r="C21" s="33">
        <v>31475.360000000001</v>
      </c>
      <c r="D21" s="34">
        <f t="shared" ref="D21:D40" si="0">B21-C21</f>
        <v>1355.5</v>
      </c>
      <c r="E21" s="35">
        <f t="shared" ref="E21:E40" si="1">(D21-$D$43)/$D$43</f>
        <v>-7.2131767090963268E-3</v>
      </c>
      <c r="G21" s="4"/>
      <c r="H21" s="12"/>
      <c r="I21" s="3"/>
      <c r="J21" s="4"/>
      <c r="K21" s="11"/>
      <c r="L21" s="12"/>
      <c r="M21" s="11"/>
      <c r="N21" s="12"/>
      <c r="O21" s="11"/>
    </row>
    <row r="22" spans="1:15" x14ac:dyDescent="0.25">
      <c r="A22" s="36">
        <v>2</v>
      </c>
      <c r="B22" s="37">
        <v>33244.46</v>
      </c>
      <c r="C22" s="38">
        <v>31890.41</v>
      </c>
      <c r="D22" s="39">
        <f t="shared" si="0"/>
        <v>1354.0499999999993</v>
      </c>
      <c r="E22" s="35">
        <f t="shared" si="1"/>
        <v>-8.2751766307285896E-3</v>
      </c>
      <c r="G22" s="4"/>
      <c r="H22" s="12"/>
      <c r="I22" s="3"/>
      <c r="J22" s="4"/>
      <c r="K22" s="11"/>
      <c r="L22" s="12"/>
      <c r="M22" s="11"/>
      <c r="N22" s="12"/>
      <c r="O22" s="11"/>
    </row>
    <row r="23" spans="1:15" x14ac:dyDescent="0.25">
      <c r="A23" s="36">
        <v>3</v>
      </c>
      <c r="B23" s="37">
        <v>33307.769999999997</v>
      </c>
      <c r="C23" s="38">
        <v>31930.86</v>
      </c>
      <c r="D23" s="39">
        <f t="shared" si="0"/>
        <v>1376.9099999999962</v>
      </c>
      <c r="E23" s="35">
        <f t="shared" si="1"/>
        <v>8.4678014440976914E-3</v>
      </c>
      <c r="G23" s="4"/>
      <c r="H23" s="12"/>
      <c r="I23" s="3"/>
      <c r="J23" s="4"/>
      <c r="K23" s="11"/>
      <c r="L23" s="12"/>
      <c r="M23" s="11"/>
      <c r="N23" s="12"/>
      <c r="O23" s="11"/>
    </row>
    <row r="24" spans="1:15" x14ac:dyDescent="0.25">
      <c r="A24" s="36">
        <v>4</v>
      </c>
      <c r="B24" s="37">
        <v>31053.82</v>
      </c>
      <c r="C24" s="38">
        <v>29681.07</v>
      </c>
      <c r="D24" s="39">
        <f t="shared" si="0"/>
        <v>1372.75</v>
      </c>
      <c r="E24" s="35">
        <f t="shared" si="1"/>
        <v>5.420960289625981E-3</v>
      </c>
      <c r="G24" s="4"/>
      <c r="H24" s="12"/>
      <c r="I24" s="3"/>
      <c r="J24" s="4"/>
      <c r="K24" s="11"/>
      <c r="L24" s="12"/>
      <c r="M24" s="11"/>
      <c r="N24" s="12"/>
      <c r="O24" s="11"/>
    </row>
    <row r="25" spans="1:15" x14ac:dyDescent="0.25">
      <c r="A25" s="36">
        <v>5</v>
      </c>
      <c r="B25" s="37">
        <v>33140.54</v>
      </c>
      <c r="C25" s="38">
        <v>31766.38</v>
      </c>
      <c r="D25" s="39">
        <f t="shared" si="0"/>
        <v>1374.1599999999999</v>
      </c>
      <c r="E25" s="35">
        <f t="shared" si="1"/>
        <v>6.4536636616953497E-3</v>
      </c>
      <c r="G25" s="4"/>
      <c r="H25" s="12"/>
      <c r="I25" s="3"/>
      <c r="J25" s="4"/>
      <c r="K25" s="11"/>
      <c r="L25" s="12"/>
      <c r="M25" s="11"/>
      <c r="N25" s="12"/>
      <c r="O25" s="11"/>
    </row>
    <row r="26" spans="1:15" x14ac:dyDescent="0.25">
      <c r="A26" s="36">
        <v>6</v>
      </c>
      <c r="B26" s="37">
        <v>33306.769999999997</v>
      </c>
      <c r="C26" s="38">
        <v>31932.42</v>
      </c>
      <c r="D26" s="39">
        <f t="shared" si="0"/>
        <v>1374.3499999999985</v>
      </c>
      <c r="E26" s="35">
        <f t="shared" si="1"/>
        <v>6.5928222721151003E-3</v>
      </c>
      <c r="G26" s="4"/>
      <c r="H26" s="12"/>
      <c r="I26" s="3"/>
      <c r="J26" s="4"/>
      <c r="K26" s="11"/>
      <c r="L26" s="12"/>
      <c r="M26" s="11"/>
      <c r="N26" s="12"/>
      <c r="O26" s="11"/>
    </row>
    <row r="27" spans="1:15" x14ac:dyDescent="0.25">
      <c r="A27" s="36">
        <v>7</v>
      </c>
      <c r="B27" s="37">
        <v>32102.04</v>
      </c>
      <c r="C27" s="38">
        <v>30725.9</v>
      </c>
      <c r="D27" s="39">
        <f t="shared" si="0"/>
        <v>1376.1399999999994</v>
      </c>
      <c r="E27" s="35">
        <f t="shared" si="1"/>
        <v>7.9038428650266349E-3</v>
      </c>
      <c r="G27" s="4"/>
      <c r="H27" s="12"/>
      <c r="I27" s="3"/>
      <c r="J27" s="4"/>
      <c r="K27" s="11"/>
      <c r="L27" s="12"/>
      <c r="M27" s="11"/>
      <c r="N27" s="12"/>
      <c r="O27" s="11"/>
    </row>
    <row r="28" spans="1:15" x14ac:dyDescent="0.25">
      <c r="A28" s="36">
        <v>8</v>
      </c>
      <c r="B28" s="37">
        <v>33307.74</v>
      </c>
      <c r="C28" s="38">
        <v>31931.81</v>
      </c>
      <c r="D28" s="39">
        <f t="shared" si="0"/>
        <v>1375.9299999999967</v>
      </c>
      <c r="E28" s="35">
        <f t="shared" si="1"/>
        <v>7.7500359798227721E-3</v>
      </c>
      <c r="G28" s="4"/>
      <c r="H28" s="12"/>
      <c r="I28" s="3"/>
      <c r="J28" s="4"/>
      <c r="K28" s="11"/>
      <c r="L28" s="12"/>
      <c r="M28" s="11"/>
      <c r="N28" s="12"/>
      <c r="O28" s="11"/>
    </row>
    <row r="29" spans="1:15" x14ac:dyDescent="0.25">
      <c r="A29" s="36">
        <v>9</v>
      </c>
      <c r="B29" s="37">
        <v>33351.42</v>
      </c>
      <c r="C29" s="38">
        <v>32002.240000000002</v>
      </c>
      <c r="D29" s="39">
        <f t="shared" si="0"/>
        <v>1349.1799999999967</v>
      </c>
      <c r="E29" s="35">
        <f t="shared" si="1"/>
        <v>-1.1842031539935009E-2</v>
      </c>
      <c r="G29" s="4"/>
      <c r="H29" s="12"/>
      <c r="I29" s="3"/>
      <c r="J29" s="4"/>
      <c r="K29" s="11"/>
      <c r="L29" s="12"/>
      <c r="M29" s="11"/>
      <c r="N29" s="12"/>
      <c r="O29" s="11"/>
    </row>
    <row r="30" spans="1:15" x14ac:dyDescent="0.25">
      <c r="A30" s="36">
        <v>10</v>
      </c>
      <c r="B30" s="40">
        <v>32853.85</v>
      </c>
      <c r="C30" s="38">
        <v>31531.49</v>
      </c>
      <c r="D30" s="39">
        <f t="shared" si="0"/>
        <v>1322.3599999999969</v>
      </c>
      <c r="E30" s="35">
        <f t="shared" si="1"/>
        <v>-3.1485368021426527E-2</v>
      </c>
      <c r="G30" s="4"/>
      <c r="H30" s="12"/>
      <c r="I30" s="3"/>
      <c r="J30" s="4"/>
      <c r="K30" s="11"/>
      <c r="L30" s="12"/>
      <c r="M30" s="11"/>
      <c r="N30" s="12"/>
      <c r="O30" s="11"/>
    </row>
    <row r="31" spans="1:15" x14ac:dyDescent="0.25">
      <c r="A31" s="36">
        <v>11</v>
      </c>
      <c r="B31" s="40">
        <v>32503.65</v>
      </c>
      <c r="C31" s="38">
        <v>31126.98</v>
      </c>
      <c r="D31" s="39">
        <f t="shared" si="0"/>
        <v>1376.6700000000019</v>
      </c>
      <c r="E31" s="35">
        <f t="shared" si="1"/>
        <v>8.2920221467283201E-3</v>
      </c>
      <c r="G31" s="5"/>
      <c r="H31" s="5"/>
      <c r="I31" s="5"/>
      <c r="J31" s="5"/>
      <c r="K31" s="11"/>
      <c r="L31" s="5"/>
      <c r="M31" s="6"/>
      <c r="N31" s="5"/>
      <c r="O31" s="6"/>
    </row>
    <row r="32" spans="1:15" x14ac:dyDescent="0.25">
      <c r="A32" s="36">
        <v>12</v>
      </c>
      <c r="B32" s="40">
        <v>32930.39</v>
      </c>
      <c r="C32" s="38">
        <v>31556.62</v>
      </c>
      <c r="D32" s="39">
        <f t="shared" si="0"/>
        <v>1373.7700000000004</v>
      </c>
      <c r="E32" s="35">
        <f t="shared" si="1"/>
        <v>6.1680223034637936E-3</v>
      </c>
      <c r="G32" s="5"/>
      <c r="H32" s="5"/>
      <c r="I32" s="5"/>
      <c r="J32" s="5"/>
      <c r="K32" s="11"/>
      <c r="L32" s="5"/>
      <c r="M32" s="5"/>
      <c r="N32" s="5"/>
      <c r="O32" s="5"/>
    </row>
    <row r="33" spans="1:15" x14ac:dyDescent="0.25">
      <c r="A33" s="36">
        <v>13</v>
      </c>
      <c r="B33" s="40">
        <v>30901.08</v>
      </c>
      <c r="C33" s="38">
        <v>29543.63</v>
      </c>
      <c r="D33" s="39">
        <f t="shared" si="0"/>
        <v>1357.4500000000007</v>
      </c>
      <c r="E33" s="35">
        <f t="shared" si="1"/>
        <v>-5.784969917935881E-3</v>
      </c>
      <c r="G33" s="7"/>
      <c r="H33" s="7"/>
      <c r="I33" s="7"/>
      <c r="J33" s="7"/>
      <c r="K33" s="13"/>
      <c r="L33" s="7"/>
      <c r="M33" s="7"/>
      <c r="N33" s="8"/>
      <c r="O33" s="7"/>
    </row>
    <row r="34" spans="1:15" x14ac:dyDescent="0.25">
      <c r="A34" s="36">
        <v>14</v>
      </c>
      <c r="B34" s="40">
        <v>32614.2</v>
      </c>
      <c r="C34" s="38">
        <v>31246.2</v>
      </c>
      <c r="D34" s="39">
        <f t="shared" si="0"/>
        <v>1368</v>
      </c>
      <c r="E34" s="35">
        <f t="shared" si="1"/>
        <v>1.941995029108244E-3</v>
      </c>
      <c r="G34" s="9"/>
      <c r="H34" s="14"/>
      <c r="I34" s="14"/>
      <c r="J34" s="9"/>
      <c r="K34" s="15"/>
      <c r="L34" s="10"/>
      <c r="M34" s="14"/>
      <c r="N34" s="10"/>
      <c r="O34" s="14"/>
    </row>
    <row r="35" spans="1:15" x14ac:dyDescent="0.25">
      <c r="A35" s="36">
        <v>15</v>
      </c>
      <c r="B35" s="40">
        <v>32742.82</v>
      </c>
      <c r="C35" s="38">
        <v>31372.71</v>
      </c>
      <c r="D35" s="39">
        <f t="shared" si="0"/>
        <v>1370.1100000000006</v>
      </c>
      <c r="E35" s="35">
        <f t="shared" si="1"/>
        <v>3.4873880185176021E-3</v>
      </c>
      <c r="G35" s="9"/>
      <c r="J35" s="9"/>
      <c r="K35" s="15"/>
      <c r="L35" s="10"/>
      <c r="N35" s="10"/>
    </row>
    <row r="36" spans="1:15" x14ac:dyDescent="0.25">
      <c r="A36" s="36">
        <v>16</v>
      </c>
      <c r="B36" s="40">
        <v>33812.980000000003</v>
      </c>
      <c r="C36" s="38">
        <v>32445.11</v>
      </c>
      <c r="D36" s="39">
        <f t="shared" si="0"/>
        <v>1367.8700000000026</v>
      </c>
      <c r="E36" s="35">
        <f t="shared" si="1"/>
        <v>1.846781243032835E-3</v>
      </c>
      <c r="G36" s="16"/>
      <c r="H36" s="16"/>
    </row>
    <row r="37" spans="1:15" x14ac:dyDescent="0.25">
      <c r="A37" s="36">
        <v>17</v>
      </c>
      <c r="B37" s="40">
        <v>32627.84</v>
      </c>
      <c r="C37" s="38">
        <v>31260.31</v>
      </c>
      <c r="D37" s="39">
        <f t="shared" si="0"/>
        <v>1367.5299999999988</v>
      </c>
      <c r="E37" s="35">
        <f t="shared" si="1"/>
        <v>1.5977605717508996E-3</v>
      </c>
    </row>
    <row r="38" spans="1:15" x14ac:dyDescent="0.25">
      <c r="A38" s="36">
        <v>18</v>
      </c>
      <c r="B38" s="40">
        <v>32348.77</v>
      </c>
      <c r="C38" s="38">
        <v>30976.52</v>
      </c>
      <c r="D38" s="39">
        <f t="shared" si="0"/>
        <v>1372.25</v>
      </c>
      <c r="E38" s="35">
        <f t="shared" si="1"/>
        <v>5.0547534200977981E-3</v>
      </c>
    </row>
    <row r="39" spans="1:15" x14ac:dyDescent="0.25">
      <c r="A39" s="36">
        <v>19</v>
      </c>
      <c r="B39" s="40">
        <v>31901.95</v>
      </c>
      <c r="C39" s="38">
        <v>30531.91</v>
      </c>
      <c r="D39" s="39">
        <f t="shared" si="0"/>
        <v>1370.0400000000009</v>
      </c>
      <c r="E39" s="35">
        <f t="shared" si="1"/>
        <v>3.4361190567838693E-3</v>
      </c>
    </row>
    <row r="40" spans="1:15" ht="14.25" customHeight="1" x14ac:dyDescent="0.25">
      <c r="A40" s="41">
        <v>20</v>
      </c>
      <c r="B40" s="42">
        <v>33294.410000000003</v>
      </c>
      <c r="C40" s="43">
        <v>31942.46</v>
      </c>
      <c r="D40" s="44">
        <f t="shared" si="0"/>
        <v>1351.9500000000044</v>
      </c>
      <c r="E40" s="45">
        <f t="shared" si="1"/>
        <v>-9.8132454827432273E-3</v>
      </c>
    </row>
    <row r="41" spans="1:15" ht="14.25" customHeight="1" x14ac:dyDescent="0.25">
      <c r="B41" s="23"/>
      <c r="D41" s="11"/>
      <c r="G41" s="4"/>
    </row>
    <row r="42" spans="1:15" x14ac:dyDescent="0.25">
      <c r="A42" s="46" t="s">
        <v>21</v>
      </c>
      <c r="B42" s="47">
        <f>SUM(B21:B40)</f>
        <v>654177.36</v>
      </c>
      <c r="C42" s="48">
        <f>SUM(C21:C40)</f>
        <v>626870.39</v>
      </c>
      <c r="D42" s="49">
        <f>SUM(D21:D40)</f>
        <v>27306.969999999994</v>
      </c>
    </row>
    <row r="43" spans="1:15" ht="15.75" customHeight="1" x14ac:dyDescent="0.3">
      <c r="A43" s="50" t="s">
        <v>22</v>
      </c>
      <c r="B43" s="51">
        <f>AVERAGE(B21:B40)</f>
        <v>32708.867999999999</v>
      </c>
      <c r="C43" s="52">
        <f>AVERAGE(C21:C40)</f>
        <v>31343.519500000002</v>
      </c>
      <c r="D43" s="53">
        <f>AVERAGE(D21:D40)</f>
        <v>1365.3484999999996</v>
      </c>
    </row>
    <row r="44" spans="1:15" x14ac:dyDescent="0.25">
      <c r="A44" s="17"/>
      <c r="B44" s="54"/>
      <c r="C44" s="54"/>
    </row>
    <row r="45" spans="1:15" ht="14.25" customHeight="1" x14ac:dyDescent="0.25">
      <c r="A45" s="17"/>
      <c r="B45" s="17"/>
      <c r="C45" s="17"/>
    </row>
    <row r="46" spans="1:15" ht="30.75" customHeight="1" x14ac:dyDescent="0.3">
      <c r="B46" s="55" t="s">
        <v>22</v>
      </c>
      <c r="C46" s="56" t="s">
        <v>23</v>
      </c>
    </row>
    <row r="47" spans="1:15" ht="15.75" customHeight="1" x14ac:dyDescent="0.3">
      <c r="B47" s="309">
        <f>D43</f>
        <v>1365.3484999999996</v>
      </c>
      <c r="C47" s="57">
        <f>-(IF(D43&gt;300, 7.5%, 10%))</f>
        <v>-7.4999999999999997E-2</v>
      </c>
      <c r="D47" s="58">
        <f>IF(D43&lt;300, D43*0.9, D43*0.925)</f>
        <v>1262.9473624999996</v>
      </c>
    </row>
    <row r="48" spans="1:15" ht="15.75" customHeight="1" x14ac:dyDescent="0.3">
      <c r="B48" s="310"/>
      <c r="C48" s="59">
        <f>+(IF(D43&gt;300, 7.5%, 10%))</f>
        <v>7.4999999999999997E-2</v>
      </c>
      <c r="D48" s="58">
        <f>IF(D43&lt;300, D43*1.1, D43*1.075)</f>
        <v>1467.7496374999996</v>
      </c>
    </row>
    <row r="49" spans="1:7" ht="14.25" customHeight="1" x14ac:dyDescent="0.25">
      <c r="A49" s="60"/>
      <c r="D49" s="61"/>
    </row>
    <row r="50" spans="1:7" ht="15" customHeight="1" x14ac:dyDescent="0.3">
      <c r="B50" s="311" t="s">
        <v>24</v>
      </c>
      <c r="C50" s="311"/>
      <c r="E50" s="62" t="s">
        <v>25</v>
      </c>
      <c r="F50" s="63"/>
      <c r="G50" s="62" t="s">
        <v>26</v>
      </c>
    </row>
    <row r="51" spans="1:7" ht="15" customHeight="1" x14ac:dyDescent="0.3">
      <c r="A51" s="64" t="s">
        <v>27</v>
      </c>
      <c r="B51" s="65"/>
      <c r="C51" s="65"/>
      <c r="E51" s="65"/>
      <c r="F51" s="17"/>
      <c r="G51" s="66"/>
    </row>
    <row r="52" spans="1:7" ht="15" customHeight="1" x14ac:dyDescent="0.3">
      <c r="A52" s="64" t="s">
        <v>28</v>
      </c>
      <c r="B52" s="67"/>
      <c r="C52" s="67"/>
      <c r="E52" s="67"/>
      <c r="F52" s="17"/>
      <c r="G52" s="68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3" priority="1" operator="notBetween">
      <formula>IF(+$D$43&lt;300, -10.5%, -7.5%)</formula>
      <formula>IF(+$D$43&lt;300, 10.5%, 7.5%)</formula>
    </cfRule>
  </conditionalFormatting>
  <conditionalFormatting sqref="E22">
    <cfRule type="cellIs" dxfId="22" priority="2" operator="notBetween">
      <formula>IF(+$D$43&lt;300, -10.5%, -7.5%)</formula>
      <formula>IF(+$D$43&lt;300, 10.5%, 7.5%)</formula>
    </cfRule>
  </conditionalFormatting>
  <conditionalFormatting sqref="E23">
    <cfRule type="cellIs" dxfId="21" priority="3" operator="notBetween">
      <formula>IF(+$D$43&lt;300, -10.5%, -7.5%)</formula>
      <formula>IF(+$D$43&lt;300, 10.5%, 7.5%)</formula>
    </cfRule>
  </conditionalFormatting>
  <conditionalFormatting sqref="E24">
    <cfRule type="cellIs" dxfId="20" priority="4" operator="notBetween">
      <formula>IF(+$D$43&lt;300, -10.5%, -7.5%)</formula>
      <formula>IF(+$D$43&lt;300, 10.5%, 7.5%)</formula>
    </cfRule>
  </conditionalFormatting>
  <conditionalFormatting sqref="E25">
    <cfRule type="cellIs" dxfId="19" priority="5" operator="notBetween">
      <formula>IF(+$D$43&lt;300, -10.5%, -7.5%)</formula>
      <formula>IF(+$D$43&lt;300, 10.5%, 7.5%)</formula>
    </cfRule>
  </conditionalFormatting>
  <conditionalFormatting sqref="E26">
    <cfRule type="cellIs" dxfId="18" priority="6" operator="notBetween">
      <formula>IF(+$D$43&lt;300, -10.5%, -7.5%)</formula>
      <formula>IF(+$D$43&lt;300, 10.5%, 7.5%)</formula>
    </cfRule>
  </conditionalFormatting>
  <conditionalFormatting sqref="E27">
    <cfRule type="cellIs" dxfId="17" priority="7" operator="notBetween">
      <formula>IF(+$D$43&lt;300, -10.5%, -7.5%)</formula>
      <formula>IF(+$D$43&lt;300, 10.5%, 7.5%)</formula>
    </cfRule>
  </conditionalFormatting>
  <conditionalFormatting sqref="E28">
    <cfRule type="cellIs" dxfId="16" priority="8" operator="notBetween">
      <formula>IF(+$D$43&lt;300, -10.5%, -7.5%)</formula>
      <formula>IF(+$D$43&lt;300, 10.5%, 7.5%)</formula>
    </cfRule>
  </conditionalFormatting>
  <conditionalFormatting sqref="E29">
    <cfRule type="cellIs" dxfId="15" priority="9" operator="notBetween">
      <formula>IF(+$D$43&lt;300, -10.5%, -7.5%)</formula>
      <formula>IF(+$D$43&lt;300, 10.5%, 7.5%)</formula>
    </cfRule>
  </conditionalFormatting>
  <conditionalFormatting sqref="E30">
    <cfRule type="cellIs" dxfId="14" priority="10" operator="notBetween">
      <formula>IF(+$D$43&lt;300, -10.5%, -7.5%)</formula>
      <formula>IF(+$D$43&lt;300, 10.5%, 7.5%)</formula>
    </cfRule>
  </conditionalFormatting>
  <conditionalFormatting sqref="E31">
    <cfRule type="cellIs" dxfId="13" priority="11" operator="notBetween">
      <formula>IF(+$D$43&lt;300, -10.5%, -7.5%)</formula>
      <formula>IF(+$D$43&lt;300, 10.5%, 7.5%)</formula>
    </cfRule>
  </conditionalFormatting>
  <conditionalFormatting sqref="E32">
    <cfRule type="cellIs" dxfId="12" priority="12" operator="notBetween">
      <formula>IF(+$D$43&lt;300, -10.5%, -7.5%)</formula>
      <formula>IF(+$D$43&lt;300, 10.5%, 7.5%)</formula>
    </cfRule>
  </conditionalFormatting>
  <conditionalFormatting sqref="E33">
    <cfRule type="cellIs" dxfId="11" priority="13" operator="notBetween">
      <formula>IF(+$D$43&lt;300, -10.5%, -7.5%)</formula>
      <formula>IF(+$D$43&lt;300, 10.5%, 7.5%)</formula>
    </cfRule>
  </conditionalFormatting>
  <conditionalFormatting sqref="E34">
    <cfRule type="cellIs" dxfId="10" priority="14" operator="notBetween">
      <formula>IF(+$D$43&lt;300, -10.5%, -7.5%)</formula>
      <formula>IF(+$D$43&lt;300, 10.5%, 7.5%)</formula>
    </cfRule>
  </conditionalFormatting>
  <conditionalFormatting sqref="E35">
    <cfRule type="cellIs" dxfId="9" priority="15" operator="notBetween">
      <formula>IF(+$D$43&lt;300, -10.5%, -7.5%)</formula>
      <formula>IF(+$D$43&lt;300, 10.5%, 7.5%)</formula>
    </cfRule>
  </conditionalFormatting>
  <conditionalFormatting sqref="E36">
    <cfRule type="cellIs" dxfId="8" priority="16" operator="notBetween">
      <formula>IF(+$D$43&lt;300, -10.5%, -7.5%)</formula>
      <formula>IF(+$D$43&lt;300, 10.5%, 7.5%)</formula>
    </cfRule>
  </conditionalFormatting>
  <conditionalFormatting sqref="E37">
    <cfRule type="cellIs" dxfId="7" priority="17" operator="notBetween">
      <formula>IF(+$D$43&lt;300, -10.5%, -7.5%)</formula>
      <formula>IF(+$D$43&lt;300, 10.5%, 7.5%)</formula>
    </cfRule>
  </conditionalFormatting>
  <conditionalFormatting sqref="E38">
    <cfRule type="cellIs" dxfId="6" priority="18" operator="notBetween">
      <formula>IF(+$D$43&lt;300, -10.5%, -7.5%)</formula>
      <formula>IF(+$D$43&lt;300, 10.5%, 7.5%)</formula>
    </cfRule>
  </conditionalFormatting>
  <conditionalFormatting sqref="E39">
    <cfRule type="cellIs" dxfId="5" priority="19" operator="notBetween">
      <formula>IF(+$D$43&lt;300, -10.5%, -7.5%)</formula>
      <formula>IF(+$D$43&lt;300, 10.5%, 7.5%)</formula>
    </cfRule>
  </conditionalFormatting>
  <conditionalFormatting sqref="E40">
    <cfRule type="cellIs" dxfId="4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opLeftCell="A6" zoomScale="50" zoomScaleNormal="50" workbookViewId="0">
      <selection activeCell="B18" sqref="B18:E19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ht="18.75" customHeight="1" x14ac:dyDescent="0.3">
      <c r="A1" s="69"/>
      <c r="B1" s="69"/>
      <c r="C1" s="69"/>
      <c r="D1" s="69"/>
      <c r="E1" s="69"/>
      <c r="F1" s="69"/>
      <c r="G1" s="69"/>
      <c r="H1" s="69"/>
    </row>
    <row r="2" spans="1:8" ht="18.75" customHeight="1" x14ac:dyDescent="0.3">
      <c r="A2" s="69"/>
      <c r="B2" s="69"/>
      <c r="C2" s="69"/>
      <c r="D2" s="69"/>
      <c r="E2" s="69"/>
      <c r="F2" s="69"/>
      <c r="G2" s="69"/>
      <c r="H2" s="69"/>
    </row>
    <row r="3" spans="1:8" ht="18.75" customHeight="1" x14ac:dyDescent="0.3">
      <c r="A3" s="69"/>
      <c r="B3" s="69"/>
      <c r="C3" s="69"/>
      <c r="D3" s="69"/>
      <c r="E3" s="69"/>
      <c r="F3" s="69"/>
      <c r="G3" s="69"/>
      <c r="H3" s="69"/>
    </row>
    <row r="4" spans="1:8" ht="18.75" customHeight="1" x14ac:dyDescent="0.3">
      <c r="A4" s="69"/>
      <c r="B4" s="69"/>
      <c r="C4" s="69"/>
      <c r="D4" s="69"/>
      <c r="E4" s="69"/>
      <c r="F4" s="69"/>
      <c r="G4" s="69"/>
      <c r="H4" s="69"/>
    </row>
    <row r="5" spans="1:8" ht="18.75" customHeight="1" x14ac:dyDescent="0.3">
      <c r="A5" s="69"/>
      <c r="B5" s="69"/>
      <c r="C5" s="69"/>
      <c r="D5" s="69"/>
      <c r="E5" s="69"/>
      <c r="F5" s="69"/>
      <c r="G5" s="69"/>
      <c r="H5" s="69"/>
    </row>
    <row r="6" spans="1:8" ht="18.75" customHeight="1" x14ac:dyDescent="0.3">
      <c r="A6" s="69"/>
      <c r="B6" s="69"/>
      <c r="C6" s="69"/>
      <c r="D6" s="69"/>
      <c r="E6" s="69"/>
      <c r="F6" s="69"/>
      <c r="G6" s="69"/>
      <c r="H6" s="69"/>
    </row>
    <row r="7" spans="1:8" ht="18.75" customHeight="1" x14ac:dyDescent="0.3">
      <c r="A7" s="69"/>
      <c r="B7" s="69"/>
      <c r="C7" s="69"/>
      <c r="D7" s="69"/>
      <c r="E7" s="69"/>
      <c r="F7" s="69"/>
      <c r="G7" s="69"/>
      <c r="H7" s="69"/>
    </row>
    <row r="8" spans="1:8" ht="18.75" customHeight="1" x14ac:dyDescent="0.3">
      <c r="A8" s="69"/>
      <c r="B8" s="69"/>
      <c r="C8" s="69"/>
      <c r="D8" s="69"/>
      <c r="E8" s="69"/>
      <c r="F8" s="69"/>
      <c r="G8" s="69"/>
      <c r="H8" s="69"/>
    </row>
    <row r="9" spans="1:8" ht="18.75" customHeight="1" x14ac:dyDescent="0.3">
      <c r="A9" s="69"/>
      <c r="B9" s="69"/>
      <c r="C9" s="69"/>
      <c r="D9" s="69"/>
      <c r="E9" s="69"/>
      <c r="F9" s="69"/>
      <c r="G9" s="69"/>
      <c r="H9" s="69"/>
    </row>
    <row r="10" spans="1:8" ht="18.75" customHeight="1" x14ac:dyDescent="0.3">
      <c r="A10" s="69"/>
      <c r="B10" s="69"/>
      <c r="C10" s="69"/>
      <c r="D10" s="69"/>
      <c r="E10" s="69"/>
      <c r="F10" s="69"/>
      <c r="G10" s="69"/>
      <c r="H10" s="69"/>
    </row>
    <row r="11" spans="1:8" ht="18.75" customHeight="1" x14ac:dyDescent="0.3">
      <c r="A11" s="69"/>
      <c r="B11" s="69"/>
      <c r="C11" s="69"/>
      <c r="D11" s="69"/>
      <c r="E11" s="69"/>
      <c r="F11" s="69"/>
      <c r="G11" s="69"/>
      <c r="H11" s="69"/>
    </row>
    <row r="12" spans="1:8" ht="18.75" customHeight="1" x14ac:dyDescent="0.3">
      <c r="A12" s="69"/>
      <c r="B12" s="69"/>
      <c r="C12" s="69"/>
      <c r="D12" s="69"/>
      <c r="E12" s="69"/>
      <c r="F12" s="69"/>
      <c r="G12" s="69"/>
      <c r="H12" s="69"/>
    </row>
    <row r="13" spans="1:8" ht="18.75" customHeight="1" x14ac:dyDescent="0.3">
      <c r="A13" s="69"/>
      <c r="B13" s="69"/>
      <c r="C13" s="69"/>
      <c r="D13" s="69"/>
      <c r="E13" s="69"/>
      <c r="F13" s="69"/>
      <c r="G13" s="69"/>
      <c r="H13" s="69"/>
    </row>
    <row r="14" spans="1:8" ht="18.75" customHeight="1" x14ac:dyDescent="0.3">
      <c r="A14" s="69"/>
      <c r="B14" s="69"/>
      <c r="C14" s="69"/>
      <c r="D14" s="69"/>
      <c r="E14" s="69"/>
      <c r="F14" s="69"/>
      <c r="G14" s="69"/>
      <c r="H14" s="69"/>
    </row>
    <row r="15" spans="1:8" ht="19.5" customHeight="1" x14ac:dyDescent="0.3">
      <c r="A15" s="69"/>
      <c r="B15" s="69"/>
      <c r="C15" s="69"/>
      <c r="D15" s="69"/>
      <c r="E15" s="69"/>
      <c r="F15" s="69"/>
      <c r="G15" s="69"/>
      <c r="H15" s="69"/>
    </row>
    <row r="16" spans="1:8" ht="19.5" customHeight="1" x14ac:dyDescent="0.3">
      <c r="A16" s="325" t="s">
        <v>0</v>
      </c>
      <c r="B16" s="326"/>
      <c r="C16" s="326"/>
      <c r="D16" s="326"/>
      <c r="E16" s="326"/>
      <c r="F16" s="326"/>
      <c r="G16" s="326"/>
      <c r="H16" s="327"/>
    </row>
    <row r="17" spans="1:8" ht="18.75" customHeight="1" x14ac:dyDescent="0.3">
      <c r="A17" s="70" t="s">
        <v>29</v>
      </c>
      <c r="B17" s="70"/>
      <c r="C17" s="69"/>
      <c r="D17" s="69"/>
      <c r="E17" s="69"/>
      <c r="F17" s="69"/>
      <c r="G17" s="69"/>
      <c r="H17" s="69"/>
    </row>
    <row r="18" spans="1:8" ht="26.25" customHeight="1" x14ac:dyDescent="0.4">
      <c r="A18" s="71" t="s">
        <v>2</v>
      </c>
      <c r="B18" s="328" t="s">
        <v>3</v>
      </c>
      <c r="C18" s="328"/>
      <c r="D18" s="328"/>
      <c r="E18" s="328"/>
      <c r="F18" s="69"/>
      <c r="G18" s="69"/>
      <c r="H18" s="69"/>
    </row>
    <row r="19" spans="1:8" ht="26.25" customHeight="1" x14ac:dyDescent="0.4">
      <c r="A19" s="71" t="s">
        <v>4</v>
      </c>
      <c r="B19" s="72" t="s">
        <v>5</v>
      </c>
      <c r="C19" s="69">
        <v>8</v>
      </c>
      <c r="D19" s="69"/>
      <c r="E19" s="69"/>
      <c r="F19" s="69"/>
      <c r="G19" s="69"/>
      <c r="H19" s="69"/>
    </row>
    <row r="20" spans="1:8" ht="26.25" customHeight="1" x14ac:dyDescent="0.4">
      <c r="A20" s="71" t="s">
        <v>6</v>
      </c>
      <c r="B20" s="72" t="s">
        <v>7</v>
      </c>
      <c r="C20" s="69"/>
      <c r="D20" s="69"/>
      <c r="E20" s="69"/>
      <c r="F20" s="69"/>
      <c r="G20" s="69"/>
      <c r="H20" s="69"/>
    </row>
    <row r="21" spans="1:8" ht="26.25" customHeight="1" x14ac:dyDescent="0.4">
      <c r="A21" s="71" t="s">
        <v>8</v>
      </c>
      <c r="B21" s="329" t="s">
        <v>9</v>
      </c>
      <c r="C21" s="329"/>
      <c r="D21" s="329"/>
      <c r="E21" s="329"/>
      <c r="F21" s="329"/>
      <c r="G21" s="329"/>
      <c r="H21" s="329"/>
    </row>
    <row r="22" spans="1:8" ht="26.25" customHeight="1" x14ac:dyDescent="0.4">
      <c r="A22" s="71" t="s">
        <v>10</v>
      </c>
      <c r="B22" s="73" t="s">
        <v>11</v>
      </c>
      <c r="C22" s="69"/>
      <c r="D22" s="69"/>
      <c r="E22" s="69"/>
      <c r="F22" s="69"/>
      <c r="G22" s="69"/>
      <c r="H22" s="69"/>
    </row>
    <row r="23" spans="1:8" ht="26.25" customHeight="1" x14ac:dyDescent="0.4">
      <c r="A23" s="71" t="s">
        <v>12</v>
      </c>
      <c r="B23" s="73"/>
      <c r="C23" s="69"/>
      <c r="D23" s="69"/>
      <c r="E23" s="69"/>
      <c r="F23" s="69"/>
      <c r="G23" s="69"/>
      <c r="H23" s="69"/>
    </row>
    <row r="24" spans="1:8" ht="18.75" customHeight="1" x14ac:dyDescent="0.3">
      <c r="A24" s="71"/>
      <c r="B24" s="74"/>
      <c r="C24" s="69"/>
      <c r="D24" s="69"/>
      <c r="E24" s="69"/>
      <c r="F24" s="69"/>
      <c r="G24" s="69"/>
      <c r="H24" s="69"/>
    </row>
    <row r="25" spans="1:8" ht="18.75" customHeight="1" x14ac:dyDescent="0.3">
      <c r="A25" s="75" t="s">
        <v>14</v>
      </c>
      <c r="B25" s="74"/>
      <c r="C25" s="69"/>
      <c r="D25" s="69"/>
      <c r="E25" s="69"/>
      <c r="F25" s="69"/>
      <c r="G25" s="69"/>
      <c r="H25" s="69"/>
    </row>
    <row r="26" spans="1:8" ht="26.25" customHeight="1" x14ac:dyDescent="0.4">
      <c r="A26" s="76" t="s">
        <v>30</v>
      </c>
      <c r="B26" s="328" t="s">
        <v>31</v>
      </c>
      <c r="C26" s="328"/>
      <c r="D26" s="69"/>
      <c r="E26" s="69"/>
      <c r="F26" s="69"/>
      <c r="G26" s="69"/>
      <c r="H26" s="69"/>
    </row>
    <row r="27" spans="1:8" ht="26.25" customHeight="1" x14ac:dyDescent="0.4">
      <c r="A27" s="77" t="s">
        <v>32</v>
      </c>
      <c r="B27" s="329" t="s">
        <v>33</v>
      </c>
      <c r="C27" s="329"/>
      <c r="D27" s="69"/>
      <c r="E27" s="69"/>
      <c r="F27" s="69"/>
      <c r="G27" s="69"/>
      <c r="H27" s="69"/>
    </row>
    <row r="28" spans="1:8" ht="27" customHeight="1" x14ac:dyDescent="0.4">
      <c r="A28" s="77" t="s">
        <v>34</v>
      </c>
      <c r="B28" s="78">
        <v>85.576999999999998</v>
      </c>
      <c r="C28" s="69"/>
      <c r="D28" s="69"/>
      <c r="E28" s="69"/>
      <c r="F28" s="69"/>
      <c r="G28" s="69"/>
      <c r="H28" s="69"/>
    </row>
    <row r="29" spans="1:8" ht="27" customHeight="1" x14ac:dyDescent="0.4">
      <c r="A29" s="77" t="s">
        <v>35</v>
      </c>
      <c r="B29" s="79">
        <v>0</v>
      </c>
      <c r="C29" s="330" t="s">
        <v>36</v>
      </c>
      <c r="D29" s="331"/>
      <c r="E29" s="331"/>
      <c r="F29" s="331"/>
      <c r="G29" s="331"/>
      <c r="H29" s="332"/>
    </row>
    <row r="30" spans="1:8" ht="19.5" customHeight="1" x14ac:dyDescent="0.3">
      <c r="A30" s="77" t="s">
        <v>37</v>
      </c>
      <c r="B30" s="80">
        <f>B28-B29</f>
        <v>85.576999999999998</v>
      </c>
      <c r="C30" s="81"/>
      <c r="D30" s="81"/>
      <c r="E30" s="81"/>
      <c r="F30" s="81"/>
      <c r="G30" s="81"/>
      <c r="H30" s="82"/>
    </row>
    <row r="31" spans="1:8" ht="27" customHeight="1" x14ac:dyDescent="0.4">
      <c r="A31" s="77" t="s">
        <v>38</v>
      </c>
      <c r="B31" s="83">
        <v>1</v>
      </c>
      <c r="C31" s="333" t="s">
        <v>39</v>
      </c>
      <c r="D31" s="334"/>
      <c r="E31" s="334"/>
      <c r="F31" s="334"/>
      <c r="G31" s="334"/>
      <c r="H31" s="335"/>
    </row>
    <row r="32" spans="1:8" ht="27" customHeight="1" x14ac:dyDescent="0.4">
      <c r="A32" s="77" t="s">
        <v>40</v>
      </c>
      <c r="B32" s="83">
        <v>1</v>
      </c>
      <c r="C32" s="333" t="s">
        <v>41</v>
      </c>
      <c r="D32" s="334"/>
      <c r="E32" s="334"/>
      <c r="F32" s="334"/>
      <c r="G32" s="334"/>
      <c r="H32" s="335"/>
    </row>
    <row r="33" spans="1:8" ht="18.75" customHeight="1" x14ac:dyDescent="0.3">
      <c r="A33" s="77"/>
      <c r="B33" s="84"/>
      <c r="C33" s="85"/>
      <c r="D33" s="85"/>
      <c r="E33" s="85"/>
      <c r="F33" s="85"/>
      <c r="G33" s="85"/>
      <c r="H33" s="85"/>
    </row>
    <row r="34" spans="1:8" ht="18.75" customHeight="1" x14ac:dyDescent="0.3">
      <c r="A34" s="77" t="s">
        <v>42</v>
      </c>
      <c r="B34" s="86">
        <f>B31/B32</f>
        <v>1</v>
      </c>
      <c r="C34" s="69" t="s">
        <v>43</v>
      </c>
      <c r="D34" s="69"/>
      <c r="E34" s="69"/>
      <c r="F34" s="69"/>
      <c r="G34" s="69"/>
      <c r="H34" s="87"/>
    </row>
    <row r="35" spans="1:8" ht="19.5" customHeight="1" x14ac:dyDescent="0.3">
      <c r="A35" s="77"/>
      <c r="B35" s="80"/>
      <c r="C35" s="87"/>
      <c r="D35" s="87"/>
      <c r="E35" s="87"/>
      <c r="F35" s="87"/>
      <c r="G35" s="69"/>
      <c r="H35" s="87"/>
    </row>
    <row r="36" spans="1:8" ht="27" customHeight="1" x14ac:dyDescent="0.4">
      <c r="A36" s="88" t="s">
        <v>44</v>
      </c>
      <c r="B36" s="89">
        <v>25</v>
      </c>
      <c r="C36" s="69"/>
      <c r="D36" s="336" t="s">
        <v>45</v>
      </c>
      <c r="E36" s="337"/>
      <c r="F36" s="336" t="s">
        <v>46</v>
      </c>
      <c r="G36" s="338"/>
      <c r="H36" s="87"/>
    </row>
    <row r="37" spans="1:8" ht="26.25" customHeight="1" x14ac:dyDescent="0.4">
      <c r="A37" s="90" t="s">
        <v>47</v>
      </c>
      <c r="B37" s="91">
        <v>1</v>
      </c>
      <c r="C37" s="92" t="s">
        <v>48</v>
      </c>
      <c r="D37" s="93" t="s">
        <v>49</v>
      </c>
      <c r="E37" s="94" t="s">
        <v>50</v>
      </c>
      <c r="F37" s="93" t="s">
        <v>49</v>
      </c>
      <c r="G37" s="95" t="s">
        <v>50</v>
      </c>
      <c r="H37" s="87"/>
    </row>
    <row r="38" spans="1:8" ht="26.25" customHeight="1" x14ac:dyDescent="0.4">
      <c r="A38" s="90" t="s">
        <v>51</v>
      </c>
      <c r="B38" s="91">
        <v>1</v>
      </c>
      <c r="C38" s="96">
        <v>1</v>
      </c>
      <c r="D38" s="97">
        <v>107995608</v>
      </c>
      <c r="E38" s="98">
        <f>IF(ISBLANK(D38),"-",$D$48/$D$45*D38)</f>
        <v>128825032.18740828</v>
      </c>
      <c r="F38" s="97">
        <v>116109533</v>
      </c>
      <c r="G38" s="99">
        <f>IF(ISBLANK(F38),"-",$D$48/$F$45*F38)</f>
        <v>128240485.3096294</v>
      </c>
      <c r="H38" s="87"/>
    </row>
    <row r="39" spans="1:8" ht="26.25" customHeight="1" x14ac:dyDescent="0.4">
      <c r="A39" s="90" t="s">
        <v>52</v>
      </c>
      <c r="B39" s="91">
        <v>1</v>
      </c>
      <c r="C39" s="100">
        <v>2</v>
      </c>
      <c r="D39" s="101">
        <v>107682758</v>
      </c>
      <c r="E39" s="102">
        <f>IF(ISBLANK(D39),"-",$D$48/$D$45*D39)</f>
        <v>128451841.90619026</v>
      </c>
      <c r="F39" s="101">
        <v>115845052</v>
      </c>
      <c r="G39" s="103">
        <f>IF(ISBLANK(F39),"-",$D$48/$F$45*F39)</f>
        <v>127948371.72585349</v>
      </c>
      <c r="H39" s="87"/>
    </row>
    <row r="40" spans="1:8" ht="26.25" customHeight="1" x14ac:dyDescent="0.4">
      <c r="A40" s="90" t="s">
        <v>53</v>
      </c>
      <c r="B40" s="91">
        <v>1</v>
      </c>
      <c r="C40" s="100">
        <v>3</v>
      </c>
      <c r="D40" s="101">
        <v>108741120</v>
      </c>
      <c r="E40" s="102">
        <f>IF(ISBLANK(D40),"-",$D$48/$D$45*D40)</f>
        <v>129714333.23561479</v>
      </c>
      <c r="F40" s="101">
        <v>115100529</v>
      </c>
      <c r="G40" s="103">
        <f>IF(ISBLANK(F40),"-",$D$48/$F$45*F40)</f>
        <v>127126062.06378482</v>
      </c>
      <c r="H40" s="69"/>
    </row>
    <row r="41" spans="1:8" ht="26.25" customHeight="1" x14ac:dyDescent="0.4">
      <c r="A41" s="90" t="s">
        <v>54</v>
      </c>
      <c r="B41" s="91">
        <v>1</v>
      </c>
      <c r="C41" s="104">
        <v>4</v>
      </c>
      <c r="D41" s="105"/>
      <c r="E41" s="106" t="str">
        <f>IF(ISBLANK(D41),"-",$D$48/$D$45*D41)</f>
        <v>-</v>
      </c>
      <c r="F41" s="105"/>
      <c r="G41" s="107" t="str">
        <f>IF(ISBLANK(F41),"-",$D$48/$F$45*F41)</f>
        <v>-</v>
      </c>
      <c r="H41" s="69"/>
    </row>
    <row r="42" spans="1:8" ht="27" customHeight="1" x14ac:dyDescent="0.4">
      <c r="A42" s="90" t="s">
        <v>55</v>
      </c>
      <c r="B42" s="91">
        <v>1</v>
      </c>
      <c r="C42" s="108" t="s">
        <v>56</v>
      </c>
      <c r="D42" s="109">
        <f>AVERAGE(D38:D41)</f>
        <v>108139828.66666667</v>
      </c>
      <c r="E42" s="110">
        <f>AVERAGE(E38:E41)</f>
        <v>128997069.10973777</v>
      </c>
      <c r="F42" s="109">
        <f>AVERAGE(F38:F41)</f>
        <v>115685038</v>
      </c>
      <c r="G42" s="111">
        <f>AVERAGE(G38:G41)</f>
        <v>127771639.69975591</v>
      </c>
      <c r="H42" s="112"/>
    </row>
    <row r="43" spans="1:8" ht="26.25" customHeight="1" x14ac:dyDescent="0.4">
      <c r="A43" s="90" t="s">
        <v>57</v>
      </c>
      <c r="B43" s="91">
        <v>1</v>
      </c>
      <c r="C43" s="113" t="s">
        <v>58</v>
      </c>
      <c r="D43" s="114">
        <v>24.49</v>
      </c>
      <c r="E43" s="115"/>
      <c r="F43" s="114">
        <v>26.45</v>
      </c>
      <c r="G43" s="69"/>
      <c r="H43" s="112"/>
    </row>
    <row r="44" spans="1:8" ht="26.25" customHeight="1" x14ac:dyDescent="0.4">
      <c r="A44" s="90" t="s">
        <v>59</v>
      </c>
      <c r="B44" s="91">
        <v>1</v>
      </c>
      <c r="C44" s="116" t="s">
        <v>60</v>
      </c>
      <c r="D44" s="117">
        <f>D43*$B$34</f>
        <v>24.49</v>
      </c>
      <c r="E44" s="118"/>
      <c r="F44" s="117">
        <f>F43*$B$34</f>
        <v>26.45</v>
      </c>
      <c r="G44" s="69"/>
      <c r="H44" s="112"/>
    </row>
    <row r="45" spans="1:8" ht="19.5" customHeight="1" x14ac:dyDescent="0.3">
      <c r="A45" s="90" t="s">
        <v>61</v>
      </c>
      <c r="B45" s="119">
        <f>(B44/B43)*(B42/B41)*(B40/B39)*(B38/B37)*B36</f>
        <v>25</v>
      </c>
      <c r="C45" s="116" t="s">
        <v>62</v>
      </c>
      <c r="D45" s="120">
        <f>D44*$B$30/100</f>
        <v>20.957807299999999</v>
      </c>
      <c r="E45" s="121"/>
      <c r="F45" s="120">
        <f>F44*$B$30/100</f>
        <v>22.635116499999999</v>
      </c>
      <c r="G45" s="69"/>
      <c r="H45" s="112"/>
    </row>
    <row r="46" spans="1:8" ht="19.5" customHeight="1" x14ac:dyDescent="0.3">
      <c r="A46" s="320" t="s">
        <v>63</v>
      </c>
      <c r="B46" s="321"/>
      <c r="C46" s="116" t="s">
        <v>64</v>
      </c>
      <c r="D46" s="117">
        <f>D45/$B$45</f>
        <v>0.8383122919999999</v>
      </c>
      <c r="E46" s="121"/>
      <c r="F46" s="122">
        <f>F45/$B$45</f>
        <v>0.90540465999999997</v>
      </c>
      <c r="G46" s="69"/>
      <c r="H46" s="112"/>
    </row>
    <row r="47" spans="1:8" ht="27" customHeight="1" x14ac:dyDescent="0.4">
      <c r="A47" s="322"/>
      <c r="B47" s="323"/>
      <c r="C47" s="123" t="s">
        <v>65</v>
      </c>
      <c r="D47" s="124">
        <v>1</v>
      </c>
      <c r="E47" s="69"/>
      <c r="F47" s="125"/>
      <c r="G47" s="69"/>
      <c r="H47" s="112"/>
    </row>
    <row r="48" spans="1:8" ht="18.75" customHeight="1" x14ac:dyDescent="0.3">
      <c r="A48" s="69"/>
      <c r="B48" s="69"/>
      <c r="C48" s="126" t="s">
        <v>66</v>
      </c>
      <c r="D48" s="117">
        <f>D47*$B$45</f>
        <v>25</v>
      </c>
      <c r="E48" s="69"/>
      <c r="F48" s="125"/>
      <c r="G48" s="69"/>
      <c r="H48" s="112"/>
    </row>
    <row r="49" spans="1:8" ht="19.5" customHeight="1" x14ac:dyDescent="0.3">
      <c r="A49" s="69"/>
      <c r="B49" s="69"/>
      <c r="C49" s="127" t="s">
        <v>67</v>
      </c>
      <c r="D49" s="128">
        <f>D48/B34</f>
        <v>25</v>
      </c>
      <c r="E49" s="69"/>
      <c r="F49" s="125"/>
      <c r="G49" s="69"/>
      <c r="H49" s="112"/>
    </row>
    <row r="50" spans="1:8" ht="18.75" customHeight="1" x14ac:dyDescent="0.3">
      <c r="A50" s="69"/>
      <c r="B50" s="69"/>
      <c r="C50" s="88" t="s">
        <v>68</v>
      </c>
      <c r="D50" s="129">
        <f>AVERAGE(E38:E41,G38:G41)</f>
        <v>128384354.40474683</v>
      </c>
      <c r="E50" s="69"/>
      <c r="F50" s="130"/>
      <c r="G50" s="69"/>
      <c r="H50" s="112"/>
    </row>
    <row r="51" spans="1:8" ht="18.75" customHeight="1" x14ac:dyDescent="0.3">
      <c r="A51" s="69"/>
      <c r="B51" s="69"/>
      <c r="C51" s="123" t="s">
        <v>69</v>
      </c>
      <c r="D51" s="131">
        <f>STDEV(E38:E41,G38:G41)/D50</f>
        <v>6.7560596192111477E-3</v>
      </c>
      <c r="E51" s="69"/>
      <c r="F51" s="130"/>
      <c r="G51" s="69"/>
      <c r="H51" s="112"/>
    </row>
    <row r="52" spans="1:8" ht="19.5" customHeight="1" x14ac:dyDescent="0.3">
      <c r="A52" s="69"/>
      <c r="B52" s="69"/>
      <c r="C52" s="132" t="s">
        <v>70</v>
      </c>
      <c r="D52" s="133">
        <f>COUNT(E38:E41,G38:G41)</f>
        <v>6</v>
      </c>
      <c r="E52" s="69"/>
      <c r="F52" s="130"/>
      <c r="G52" s="69"/>
      <c r="H52" s="69"/>
    </row>
    <row r="53" spans="1:8" ht="18.75" customHeight="1" x14ac:dyDescent="0.3">
      <c r="A53" s="69"/>
      <c r="B53" s="69"/>
      <c r="C53" s="69"/>
      <c r="D53" s="69"/>
      <c r="E53" s="69"/>
      <c r="F53" s="69"/>
      <c r="G53" s="69"/>
      <c r="H53" s="69"/>
    </row>
    <row r="54" spans="1:8" ht="18.75" customHeight="1" x14ac:dyDescent="0.3">
      <c r="A54" s="70" t="s">
        <v>14</v>
      </c>
      <c r="B54" s="134" t="s">
        <v>71</v>
      </c>
      <c r="C54" s="69"/>
      <c r="D54" s="69"/>
      <c r="E54" s="69"/>
      <c r="F54" s="69"/>
      <c r="G54" s="69"/>
      <c r="H54" s="69"/>
    </row>
    <row r="55" spans="1:8" ht="18.75" customHeight="1" x14ac:dyDescent="0.3">
      <c r="A55" s="69" t="s">
        <v>72</v>
      </c>
      <c r="B55" s="135" t="str">
        <f>B21</f>
        <v>each vial contains:Ceftriaxone Sodium USP equivalent to Ceftriaxone 1000 mg, tazobactam 125 mg</v>
      </c>
      <c r="C55" s="69"/>
      <c r="D55" s="69"/>
      <c r="E55" s="69"/>
      <c r="F55" s="69"/>
      <c r="G55" s="69"/>
      <c r="H55" s="69"/>
    </row>
    <row r="56" spans="1:8" ht="26.25" customHeight="1" thickBot="1" x14ac:dyDescent="0.35">
      <c r="A56" s="136" t="s">
        <v>73</v>
      </c>
      <c r="B56" s="53">
        <v>1000</v>
      </c>
      <c r="C56" s="69" t="str">
        <f>B20</f>
        <v>Ceftriaxone Sodium USP &amp; Tazobactam</v>
      </c>
      <c r="D56" s="69"/>
      <c r="E56" s="69"/>
      <c r="F56" s="69"/>
      <c r="G56" s="69"/>
      <c r="H56" s="137"/>
    </row>
    <row r="57" spans="1:8" ht="18.75" customHeight="1" x14ac:dyDescent="0.3">
      <c r="A57" s="135" t="s">
        <v>74</v>
      </c>
      <c r="B57" s="138">
        <v>1365.3485000000001</v>
      </c>
      <c r="C57" s="69"/>
      <c r="D57" s="69"/>
      <c r="E57" s="69"/>
      <c r="F57" s="69"/>
      <c r="G57" s="69"/>
      <c r="H57" s="137"/>
    </row>
    <row r="58" spans="1:8" ht="19.5" customHeight="1" thickBot="1" x14ac:dyDescent="0.35">
      <c r="A58" s="69"/>
      <c r="B58" s="69"/>
      <c r="C58" s="69"/>
      <c r="D58" s="69"/>
      <c r="E58" s="69"/>
      <c r="F58" s="69"/>
      <c r="G58" s="69"/>
      <c r="H58" s="137"/>
    </row>
    <row r="59" spans="1:8" ht="27" customHeight="1" x14ac:dyDescent="0.4">
      <c r="A59" s="88" t="s">
        <v>75</v>
      </c>
      <c r="B59" s="89">
        <v>100</v>
      </c>
      <c r="C59" s="69"/>
      <c r="D59" s="139" t="s">
        <v>76</v>
      </c>
      <c r="E59" s="140" t="s">
        <v>48</v>
      </c>
      <c r="F59" s="140" t="s">
        <v>49</v>
      </c>
      <c r="G59" s="140" t="s">
        <v>77</v>
      </c>
      <c r="H59" s="92" t="s">
        <v>78</v>
      </c>
    </row>
    <row r="60" spans="1:8" ht="26.25" customHeight="1" x14ac:dyDescent="0.4">
      <c r="A60" s="90" t="s">
        <v>79</v>
      </c>
      <c r="B60" s="91">
        <v>1</v>
      </c>
      <c r="C60" s="313" t="s">
        <v>80</v>
      </c>
      <c r="D60" s="316">
        <v>155.91999999999999</v>
      </c>
      <c r="E60" s="141">
        <v>1</v>
      </c>
      <c r="F60" s="142">
        <v>160413739</v>
      </c>
      <c r="G60" s="143">
        <f>IF(ISBLANK(F60),"-",(F60/$D$50*$D$47*$B$68)*($B$57/$D$60))</f>
        <v>1094.1356066093585</v>
      </c>
      <c r="H60" s="144">
        <f>IF(ISBLANK(F60),"-",G60/$B$56)</f>
        <v>1.0941356066093586</v>
      </c>
    </row>
    <row r="61" spans="1:8" ht="26.25" customHeight="1" x14ac:dyDescent="0.4">
      <c r="A61" s="90" t="s">
        <v>81</v>
      </c>
      <c r="B61" s="91">
        <v>1</v>
      </c>
      <c r="C61" s="314"/>
      <c r="D61" s="317"/>
      <c r="E61" s="145">
        <v>2</v>
      </c>
      <c r="F61" s="101">
        <v>160064436</v>
      </c>
      <c r="G61" s="146">
        <f>IF(ISBLANK(F61),"-",(F61/$D$50*$D$47*$B$68)*($B$57/$D$60))</f>
        <v>1091.753112116194</v>
      </c>
      <c r="H61" s="147">
        <f>IF(ISBLANK(F61),"-",G61/$B$56)</f>
        <v>1.0917531121161939</v>
      </c>
    </row>
    <row r="62" spans="1:8" ht="26.25" customHeight="1" x14ac:dyDescent="0.4">
      <c r="A62" s="90" t="s">
        <v>82</v>
      </c>
      <c r="B62" s="91">
        <v>1</v>
      </c>
      <c r="C62" s="314"/>
      <c r="D62" s="317"/>
      <c r="E62" s="145">
        <v>3</v>
      </c>
      <c r="F62" s="101">
        <v>160155177</v>
      </c>
      <c r="G62" s="146">
        <f>IF(ISBLANK(F62),"-",(F62/$D$50*$D$47*$B$68)*($B$57/$D$60))</f>
        <v>1092.3720301695867</v>
      </c>
      <c r="H62" s="147">
        <f>IF(ISBLANK(F62),"-",G62/$B$56)</f>
        <v>1.0923720301695867</v>
      </c>
    </row>
    <row r="63" spans="1:8" ht="27" customHeight="1" x14ac:dyDescent="0.4">
      <c r="A63" s="90" t="s">
        <v>83</v>
      </c>
      <c r="B63" s="91">
        <v>1</v>
      </c>
      <c r="C63" s="315"/>
      <c r="D63" s="318"/>
      <c r="E63" s="148">
        <v>4</v>
      </c>
      <c r="F63" s="149"/>
      <c r="G63" s="146" t="str">
        <f>IF(ISBLANK(F63),"-",(F63/$D$50*$D$47*$B$68)*($B$57/$D$60))</f>
        <v>-</v>
      </c>
      <c r="H63" s="147" t="str">
        <f>IF(ISBLANK(F63),"-",G63/$B$56)</f>
        <v>-</v>
      </c>
    </row>
    <row r="64" spans="1:8" ht="26.25" customHeight="1" x14ac:dyDescent="0.4">
      <c r="A64" s="90" t="s">
        <v>84</v>
      </c>
      <c r="B64" s="91">
        <v>1</v>
      </c>
      <c r="C64" s="313" t="s">
        <v>85</v>
      </c>
      <c r="D64" s="316">
        <v>141.34</v>
      </c>
      <c r="E64" s="141">
        <v>1</v>
      </c>
      <c r="F64" s="142">
        <v>143950526</v>
      </c>
      <c r="G64" s="150">
        <f>IF(ISBLANK(F64),"-",(F64/$D$50*$D$47*$B$68)*($B$57/$D$64))</f>
        <v>1083.1275067228096</v>
      </c>
      <c r="H64" s="151">
        <f>IF(ISBLANK(F64),"-",G64/$B$56)</f>
        <v>1.0831275067228097</v>
      </c>
    </row>
    <row r="65" spans="1:8" ht="26.25" customHeight="1" x14ac:dyDescent="0.4">
      <c r="A65" s="90" t="s">
        <v>86</v>
      </c>
      <c r="B65" s="91">
        <v>1</v>
      </c>
      <c r="C65" s="314"/>
      <c r="D65" s="317"/>
      <c r="E65" s="145">
        <v>2</v>
      </c>
      <c r="F65" s="101">
        <v>145337221</v>
      </c>
      <c r="G65" s="152">
        <f>IF(ISBLANK(F65),"-",(F65/$D$50*$D$47*$B$68)*($B$57/$D$64))</f>
        <v>1093.56142134383</v>
      </c>
      <c r="H65" s="153">
        <f>IF(ISBLANK(F65),"-",G65/$B$56)</f>
        <v>1.0935614213438301</v>
      </c>
    </row>
    <row r="66" spans="1:8" ht="26.25" customHeight="1" x14ac:dyDescent="0.4">
      <c r="A66" s="90" t="s">
        <v>87</v>
      </c>
      <c r="B66" s="91">
        <v>1</v>
      </c>
      <c r="C66" s="314"/>
      <c r="D66" s="317"/>
      <c r="E66" s="145">
        <v>3</v>
      </c>
      <c r="F66" s="101">
        <v>145810627</v>
      </c>
      <c r="G66" s="152">
        <f>IF(ISBLANK(F66),"-",(F66/$D$50*$D$47*$B$68)*($B$57/$D$64))</f>
        <v>1097.1234719642466</v>
      </c>
      <c r="H66" s="153">
        <f>IF(ISBLANK(F66),"-",G66/$B$56)</f>
        <v>1.0971234719642466</v>
      </c>
    </row>
    <row r="67" spans="1:8" ht="27" customHeight="1" x14ac:dyDescent="0.4">
      <c r="A67" s="90" t="s">
        <v>88</v>
      </c>
      <c r="B67" s="91">
        <v>1</v>
      </c>
      <c r="C67" s="315"/>
      <c r="D67" s="318"/>
      <c r="E67" s="148">
        <v>4</v>
      </c>
      <c r="F67" s="149"/>
      <c r="G67" s="154" t="str">
        <f>IF(ISBLANK(F67),"-",(F67/$D$50*$D$47*$B$68)*($B$57/$D$64))</f>
        <v>-</v>
      </c>
      <c r="H67" s="155" t="str">
        <f>IF(ISBLANK(F67),"-",G67/$B$56)</f>
        <v>-</v>
      </c>
    </row>
    <row r="68" spans="1:8" ht="26.25" customHeight="1" x14ac:dyDescent="0.4">
      <c r="A68" s="90" t="s">
        <v>89</v>
      </c>
      <c r="B68" s="156">
        <f>(B67/B66)*(B65/B64)*(B63/B62)*(B61/B60)*B59</f>
        <v>100</v>
      </c>
      <c r="C68" s="313" t="s">
        <v>90</v>
      </c>
      <c r="D68" s="316">
        <v>148</v>
      </c>
      <c r="E68" s="141">
        <v>1</v>
      </c>
      <c r="F68" s="142">
        <v>150189189</v>
      </c>
      <c r="G68" s="150">
        <f>IF(ISBLANK(F68),"-",(F68/$D$50*$D$47*$B$68)*($B$57/$D$68))</f>
        <v>1079.2159935314698</v>
      </c>
      <c r="H68" s="147">
        <f>IF(ISBLANK(F68),"-",G68/$B$56)</f>
        <v>1.0792159935314698</v>
      </c>
    </row>
    <row r="69" spans="1:8" ht="27" customHeight="1" x14ac:dyDescent="0.4">
      <c r="A69" s="132" t="s">
        <v>91</v>
      </c>
      <c r="B69" s="157">
        <f>(D47*B68)/B56*B57</f>
        <v>136.53485000000001</v>
      </c>
      <c r="C69" s="314"/>
      <c r="D69" s="317"/>
      <c r="E69" s="145">
        <v>2</v>
      </c>
      <c r="F69" s="101">
        <v>151541996</v>
      </c>
      <c r="G69" s="152">
        <f>IF(ISBLANK(F69),"-",(F69/$D$50*$D$47*$B$68)*($B$57/$D$68))</f>
        <v>1088.936872645887</v>
      </c>
      <c r="H69" s="147">
        <f>IF(ISBLANK(F69),"-",G69/$B$56)</f>
        <v>1.088936872645887</v>
      </c>
    </row>
    <row r="70" spans="1:8" ht="26.25" customHeight="1" x14ac:dyDescent="0.4">
      <c r="A70" s="320" t="s">
        <v>63</v>
      </c>
      <c r="B70" s="321"/>
      <c r="C70" s="314"/>
      <c r="D70" s="317"/>
      <c r="E70" s="145">
        <v>3</v>
      </c>
      <c r="F70" s="101">
        <v>151389655</v>
      </c>
      <c r="G70" s="152">
        <f>IF(ISBLANK(F70),"-",(F70/$D$50*$D$47*$B$68)*($B$57/$D$68))</f>
        <v>1087.8421943620156</v>
      </c>
      <c r="H70" s="147">
        <f>IF(ISBLANK(F70),"-",G70/$B$56)</f>
        <v>1.0878421943620156</v>
      </c>
    </row>
    <row r="71" spans="1:8" ht="27" customHeight="1" x14ac:dyDescent="0.4">
      <c r="A71" s="322"/>
      <c r="B71" s="323"/>
      <c r="C71" s="319"/>
      <c r="D71" s="318"/>
      <c r="E71" s="148">
        <v>4</v>
      </c>
      <c r="F71" s="149"/>
      <c r="G71" s="154" t="str">
        <f>IF(ISBLANK(F71),"-",(F71/$D$50*$D$47*$B$68)*($B$57/$D$68))</f>
        <v>-</v>
      </c>
      <c r="H71" s="158" t="str">
        <f>IF(ISBLANK(F71),"-",G71/$B$56)</f>
        <v>-</v>
      </c>
    </row>
    <row r="72" spans="1:8" ht="26.25" customHeight="1" x14ac:dyDescent="0.4">
      <c r="A72" s="159"/>
      <c r="B72" s="159"/>
      <c r="C72" s="159"/>
      <c r="D72" s="159"/>
      <c r="E72" s="159"/>
      <c r="F72" s="160"/>
      <c r="G72" s="161" t="s">
        <v>56</v>
      </c>
      <c r="H72" s="162">
        <f>AVERAGE(H60:H71)</f>
        <v>1.0897853566072664</v>
      </c>
    </row>
    <row r="73" spans="1:8" ht="26.25" customHeight="1" x14ac:dyDescent="0.4">
      <c r="A73" s="69"/>
      <c r="B73" s="69"/>
      <c r="C73" s="159"/>
      <c r="D73" s="159"/>
      <c r="E73" s="159"/>
      <c r="F73" s="160"/>
      <c r="G73" s="163" t="s">
        <v>69</v>
      </c>
      <c r="H73" s="164">
        <f>STDEV(H60:H71)/H72</f>
        <v>5.2123305993177433E-3</v>
      </c>
    </row>
    <row r="74" spans="1:8" ht="27" customHeight="1" x14ac:dyDescent="0.4">
      <c r="A74" s="159"/>
      <c r="B74" s="159"/>
      <c r="C74" s="160"/>
      <c r="D74" s="160"/>
      <c r="E74" s="165"/>
      <c r="F74" s="160"/>
      <c r="G74" s="166" t="s">
        <v>70</v>
      </c>
      <c r="H74" s="167">
        <f>COUNT(H60:H71)</f>
        <v>9</v>
      </c>
    </row>
    <row r="75" spans="1:8" ht="18.75" customHeight="1" x14ac:dyDescent="0.3">
      <c r="A75" s="168"/>
      <c r="B75" s="168"/>
      <c r="C75" s="118"/>
      <c r="D75" s="118"/>
      <c r="E75" s="121"/>
      <c r="F75" s="118"/>
      <c r="G75" s="169"/>
      <c r="H75" s="170"/>
    </row>
    <row r="76" spans="1:8" ht="26.25" customHeight="1" x14ac:dyDescent="0.4">
      <c r="A76" s="76" t="s">
        <v>92</v>
      </c>
      <c r="B76" s="171" t="s">
        <v>93</v>
      </c>
      <c r="C76" s="324" t="str">
        <f>B20</f>
        <v>Ceftriaxone Sodium USP &amp; Tazobactam</v>
      </c>
      <c r="D76" s="324"/>
      <c r="E76" s="172" t="s">
        <v>94</v>
      </c>
      <c r="F76" s="172"/>
      <c r="G76" s="173">
        <f>H72</f>
        <v>1.0897853566072664</v>
      </c>
      <c r="H76" s="170"/>
    </row>
    <row r="77" spans="1:8" ht="19.5" customHeight="1" x14ac:dyDescent="0.3">
      <c r="A77" s="174"/>
      <c r="B77" s="174"/>
      <c r="C77" s="175"/>
      <c r="D77" s="175"/>
      <c r="E77" s="175"/>
      <c r="F77" s="175"/>
      <c r="G77" s="175"/>
      <c r="H77" s="175"/>
    </row>
    <row r="78" spans="1:8" ht="18.75" customHeight="1" x14ac:dyDescent="0.3">
      <c r="A78" s="69"/>
      <c r="B78" s="312" t="s">
        <v>24</v>
      </c>
      <c r="C78" s="312"/>
      <c r="D78" s="69"/>
      <c r="E78" s="176" t="s">
        <v>25</v>
      </c>
      <c r="F78" s="177"/>
      <c r="G78" s="312" t="s">
        <v>26</v>
      </c>
      <c r="H78" s="312"/>
    </row>
    <row r="79" spans="1:8" ht="18.75" customHeight="1" x14ac:dyDescent="0.3">
      <c r="A79" s="178" t="s">
        <v>27</v>
      </c>
      <c r="B79" s="179" t="s">
        <v>95</v>
      </c>
      <c r="C79" s="179"/>
      <c r="D79" s="69"/>
      <c r="E79" s="180"/>
      <c r="F79" s="181"/>
      <c r="G79" s="182"/>
      <c r="H79" s="182"/>
    </row>
    <row r="80" spans="1:8" ht="18.75" customHeight="1" x14ac:dyDescent="0.3">
      <c r="A80" s="178" t="s">
        <v>28</v>
      </c>
      <c r="B80" s="183"/>
      <c r="C80" s="183"/>
      <c r="D80" s="69"/>
      <c r="E80" s="184"/>
      <c r="F80" s="181"/>
      <c r="G80" s="185"/>
      <c r="H80" s="185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3" priority="1" operator="greaterThan">
      <formula>0.02</formula>
    </cfRule>
  </conditionalFormatting>
  <conditionalFormatting sqref="H73">
    <cfRule type="cellIs" dxfId="2" priority="2" operator="greaterThan">
      <formula>0.02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opLeftCell="A25" zoomScale="78" zoomScaleNormal="78" workbookViewId="0">
      <selection activeCell="G77" sqref="G77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ht="18.75" customHeight="1" x14ac:dyDescent="0.3">
      <c r="A1" s="186"/>
      <c r="B1" s="186"/>
      <c r="C1" s="186"/>
      <c r="D1" s="186"/>
      <c r="E1" s="186"/>
      <c r="F1" s="186"/>
      <c r="G1" s="186"/>
      <c r="H1" s="186"/>
    </row>
    <row r="2" spans="1:8" ht="18.75" customHeight="1" x14ac:dyDescent="0.3">
      <c r="A2" s="186"/>
      <c r="B2" s="186"/>
      <c r="C2" s="186"/>
      <c r="D2" s="186"/>
      <c r="E2" s="186"/>
      <c r="F2" s="186"/>
      <c r="G2" s="186"/>
      <c r="H2" s="186"/>
    </row>
    <row r="3" spans="1:8" ht="18.75" customHeight="1" x14ac:dyDescent="0.3">
      <c r="A3" s="186"/>
      <c r="B3" s="186"/>
      <c r="C3" s="186"/>
      <c r="D3" s="186"/>
      <c r="E3" s="186"/>
      <c r="F3" s="186"/>
      <c r="G3" s="186"/>
      <c r="H3" s="186"/>
    </row>
    <row r="4" spans="1:8" ht="18.75" customHeight="1" x14ac:dyDescent="0.3">
      <c r="A4" s="186"/>
      <c r="B4" s="186"/>
      <c r="C4" s="186"/>
      <c r="D4" s="186"/>
      <c r="E4" s="186"/>
      <c r="F4" s="186"/>
      <c r="G4" s="186"/>
      <c r="H4" s="186"/>
    </row>
    <row r="5" spans="1:8" ht="18.75" customHeight="1" x14ac:dyDescent="0.3">
      <c r="A5" s="186"/>
      <c r="B5" s="186"/>
      <c r="C5" s="186"/>
      <c r="D5" s="186"/>
      <c r="E5" s="186"/>
      <c r="F5" s="186"/>
      <c r="G5" s="186"/>
      <c r="H5" s="186"/>
    </row>
    <row r="6" spans="1:8" ht="18.75" customHeight="1" x14ac:dyDescent="0.3">
      <c r="A6" s="186"/>
      <c r="B6" s="186"/>
      <c r="C6" s="186"/>
      <c r="D6" s="186"/>
      <c r="E6" s="186"/>
      <c r="F6" s="186"/>
      <c r="G6" s="186"/>
      <c r="H6" s="186"/>
    </row>
    <row r="7" spans="1:8" ht="18.75" customHeight="1" x14ac:dyDescent="0.3">
      <c r="A7" s="186"/>
      <c r="B7" s="186"/>
      <c r="C7" s="186"/>
      <c r="D7" s="186"/>
      <c r="E7" s="186"/>
      <c r="F7" s="186"/>
      <c r="G7" s="186"/>
      <c r="H7" s="186"/>
    </row>
    <row r="8" spans="1:8" ht="18.75" customHeight="1" x14ac:dyDescent="0.3">
      <c r="A8" s="186"/>
      <c r="B8" s="186"/>
      <c r="C8" s="186"/>
      <c r="D8" s="186"/>
      <c r="E8" s="186"/>
      <c r="F8" s="186"/>
      <c r="G8" s="186"/>
      <c r="H8" s="186"/>
    </row>
    <row r="9" spans="1:8" ht="18.75" customHeight="1" x14ac:dyDescent="0.3">
      <c r="A9" s="186"/>
      <c r="B9" s="186"/>
      <c r="C9" s="186"/>
      <c r="D9" s="186"/>
      <c r="E9" s="186"/>
      <c r="F9" s="186"/>
      <c r="G9" s="186"/>
      <c r="H9" s="186"/>
    </row>
    <row r="10" spans="1:8" ht="18.75" customHeight="1" x14ac:dyDescent="0.3">
      <c r="A10" s="186"/>
      <c r="B10" s="186"/>
      <c r="C10" s="186"/>
      <c r="D10" s="186"/>
      <c r="E10" s="186"/>
      <c r="F10" s="186"/>
      <c r="G10" s="186"/>
      <c r="H10" s="186"/>
    </row>
    <row r="11" spans="1:8" ht="18.75" customHeight="1" x14ac:dyDescent="0.3">
      <c r="A11" s="186"/>
      <c r="B11" s="186"/>
      <c r="C11" s="186"/>
      <c r="D11" s="186"/>
      <c r="E11" s="186"/>
      <c r="F11" s="186"/>
      <c r="G11" s="186"/>
      <c r="H11" s="186"/>
    </row>
    <row r="12" spans="1:8" ht="18.75" customHeight="1" x14ac:dyDescent="0.3">
      <c r="A12" s="186"/>
      <c r="B12" s="186"/>
      <c r="C12" s="186"/>
      <c r="D12" s="186"/>
      <c r="E12" s="186"/>
      <c r="F12" s="186"/>
      <c r="G12" s="186"/>
      <c r="H12" s="186"/>
    </row>
    <row r="13" spans="1:8" ht="18.75" customHeight="1" x14ac:dyDescent="0.3">
      <c r="A13" s="186"/>
      <c r="B13" s="186"/>
      <c r="C13" s="186"/>
      <c r="D13" s="186"/>
      <c r="E13" s="186"/>
      <c r="F13" s="186"/>
      <c r="G13" s="186"/>
      <c r="H13" s="186"/>
    </row>
    <row r="14" spans="1:8" ht="18.75" customHeight="1" x14ac:dyDescent="0.3">
      <c r="A14" s="186"/>
      <c r="B14" s="186"/>
      <c r="C14" s="186"/>
      <c r="D14" s="186"/>
      <c r="E14" s="186"/>
      <c r="F14" s="186"/>
      <c r="G14" s="186"/>
      <c r="H14" s="186"/>
    </row>
    <row r="15" spans="1:8" ht="19.5" customHeight="1" x14ac:dyDescent="0.3">
      <c r="A15" s="186"/>
      <c r="B15" s="186"/>
      <c r="C15" s="186"/>
      <c r="D15" s="186"/>
      <c r="E15" s="186"/>
      <c r="F15" s="186"/>
      <c r="G15" s="186"/>
      <c r="H15" s="186"/>
    </row>
    <row r="16" spans="1:8" ht="19.5" customHeight="1" x14ac:dyDescent="0.3">
      <c r="A16" s="325" t="s">
        <v>0</v>
      </c>
      <c r="B16" s="326"/>
      <c r="C16" s="326"/>
      <c r="D16" s="326"/>
      <c r="E16" s="326"/>
      <c r="F16" s="326"/>
      <c r="G16" s="326"/>
      <c r="H16" s="327"/>
    </row>
    <row r="17" spans="1:8" ht="18.75" customHeight="1" x14ac:dyDescent="0.3">
      <c r="A17" s="187" t="s">
        <v>29</v>
      </c>
      <c r="B17" s="187"/>
      <c r="C17" s="186"/>
      <c r="D17" s="186"/>
      <c r="E17" s="186"/>
      <c r="F17" s="186"/>
      <c r="G17" s="186"/>
      <c r="H17" s="186"/>
    </row>
    <row r="18" spans="1:8" ht="26.25" customHeight="1" x14ac:dyDescent="0.4">
      <c r="A18" s="188" t="s">
        <v>2</v>
      </c>
      <c r="B18" s="328" t="s">
        <v>3</v>
      </c>
      <c r="C18" s="328"/>
      <c r="D18" s="328"/>
      <c r="E18" s="328"/>
      <c r="F18" s="186"/>
      <c r="G18" s="186"/>
      <c r="H18" s="186"/>
    </row>
    <row r="19" spans="1:8" ht="26.25" customHeight="1" x14ac:dyDescent="0.4">
      <c r="A19" s="188" t="s">
        <v>4</v>
      </c>
      <c r="B19" s="189" t="s">
        <v>5</v>
      </c>
      <c r="C19" s="186">
        <v>8</v>
      </c>
      <c r="D19" s="186"/>
      <c r="E19" s="186"/>
      <c r="F19" s="186"/>
      <c r="G19" s="186"/>
      <c r="H19" s="186"/>
    </row>
    <row r="20" spans="1:8" ht="26.25" customHeight="1" x14ac:dyDescent="0.4">
      <c r="A20" s="188" t="s">
        <v>6</v>
      </c>
      <c r="B20" s="189" t="s">
        <v>7</v>
      </c>
      <c r="C20" s="186"/>
      <c r="D20" s="186"/>
      <c r="E20" s="186"/>
      <c r="F20" s="186"/>
      <c r="G20" s="186"/>
      <c r="H20" s="186"/>
    </row>
    <row r="21" spans="1:8" ht="26.25" customHeight="1" x14ac:dyDescent="0.4">
      <c r="A21" s="188" t="s">
        <v>8</v>
      </c>
      <c r="B21" s="329" t="s">
        <v>9</v>
      </c>
      <c r="C21" s="329"/>
      <c r="D21" s="329"/>
      <c r="E21" s="329"/>
      <c r="F21" s="329"/>
      <c r="G21" s="329"/>
      <c r="H21" s="329"/>
    </row>
    <row r="22" spans="1:8" ht="26.25" customHeight="1" x14ac:dyDescent="0.4">
      <c r="A22" s="188" t="s">
        <v>10</v>
      </c>
      <c r="B22" s="190" t="s">
        <v>11</v>
      </c>
      <c r="C22" s="186"/>
      <c r="D22" s="186"/>
      <c r="E22" s="186"/>
      <c r="F22" s="186"/>
      <c r="G22" s="186"/>
      <c r="H22" s="186"/>
    </row>
    <row r="23" spans="1:8" ht="26.25" customHeight="1" x14ac:dyDescent="0.4">
      <c r="A23" s="188" t="s">
        <v>12</v>
      </c>
      <c r="B23" s="190"/>
      <c r="C23" s="186"/>
      <c r="D23" s="186"/>
      <c r="E23" s="186"/>
      <c r="F23" s="186"/>
      <c r="G23" s="186"/>
      <c r="H23" s="186"/>
    </row>
    <row r="24" spans="1:8" ht="18.75" customHeight="1" x14ac:dyDescent="0.3">
      <c r="A24" s="188"/>
      <c r="B24" s="191"/>
      <c r="C24" s="186"/>
      <c r="D24" s="186"/>
      <c r="E24" s="186"/>
      <c r="F24" s="186"/>
      <c r="G24" s="186"/>
      <c r="H24" s="186"/>
    </row>
    <row r="25" spans="1:8" ht="18.75" customHeight="1" x14ac:dyDescent="0.3">
      <c r="A25" s="192" t="s">
        <v>14</v>
      </c>
      <c r="B25" s="191"/>
      <c r="C25" s="186"/>
      <c r="D25" s="186"/>
      <c r="E25" s="186"/>
      <c r="F25" s="186"/>
      <c r="G25" s="186"/>
      <c r="H25" s="186"/>
    </row>
    <row r="26" spans="1:8" ht="26.25" customHeight="1" x14ac:dyDescent="0.4">
      <c r="A26" s="193" t="s">
        <v>30</v>
      </c>
      <c r="B26" s="328" t="s">
        <v>96</v>
      </c>
      <c r="C26" s="328"/>
      <c r="D26" s="186"/>
      <c r="E26" s="186"/>
      <c r="F26" s="186"/>
      <c r="G26" s="186"/>
      <c r="H26" s="186"/>
    </row>
    <row r="27" spans="1:8" ht="26.25" customHeight="1" x14ac:dyDescent="0.4">
      <c r="A27" s="194" t="s">
        <v>32</v>
      </c>
      <c r="B27" s="329" t="s">
        <v>97</v>
      </c>
      <c r="C27" s="329"/>
      <c r="D27" s="186"/>
      <c r="E27" s="186"/>
      <c r="F27" s="186"/>
      <c r="G27" s="186"/>
      <c r="H27" s="186"/>
    </row>
    <row r="28" spans="1:8" ht="27" customHeight="1" x14ac:dyDescent="0.4">
      <c r="A28" s="194" t="s">
        <v>34</v>
      </c>
      <c r="B28" s="195">
        <v>99.7</v>
      </c>
      <c r="C28" s="186"/>
      <c r="D28" s="186"/>
      <c r="E28" s="186"/>
      <c r="F28" s="186"/>
      <c r="G28" s="186"/>
      <c r="H28" s="186"/>
    </row>
    <row r="29" spans="1:8" ht="27" customHeight="1" x14ac:dyDescent="0.4">
      <c r="A29" s="194" t="s">
        <v>35</v>
      </c>
      <c r="B29" s="196"/>
      <c r="C29" s="330" t="s">
        <v>36</v>
      </c>
      <c r="D29" s="331"/>
      <c r="E29" s="331"/>
      <c r="F29" s="331"/>
      <c r="G29" s="331"/>
      <c r="H29" s="332"/>
    </row>
    <row r="30" spans="1:8" ht="19.5" customHeight="1" x14ac:dyDescent="0.3">
      <c r="A30" s="194" t="s">
        <v>37</v>
      </c>
      <c r="B30" s="197">
        <f>B28-B29</f>
        <v>99.7</v>
      </c>
      <c r="C30" s="198"/>
      <c r="D30" s="198"/>
      <c r="E30" s="198"/>
      <c r="F30" s="198"/>
      <c r="G30" s="198"/>
      <c r="H30" s="199"/>
    </row>
    <row r="31" spans="1:8" ht="27" customHeight="1" x14ac:dyDescent="0.4">
      <c r="A31" s="194" t="s">
        <v>38</v>
      </c>
      <c r="B31" s="200">
        <v>1</v>
      </c>
      <c r="C31" s="333" t="s">
        <v>39</v>
      </c>
      <c r="D31" s="334"/>
      <c r="E31" s="334"/>
      <c r="F31" s="334"/>
      <c r="G31" s="334"/>
      <c r="H31" s="335"/>
    </row>
    <row r="32" spans="1:8" ht="27" customHeight="1" x14ac:dyDescent="0.4">
      <c r="A32" s="194" t="s">
        <v>40</v>
      </c>
      <c r="B32" s="200">
        <v>1</v>
      </c>
      <c r="C32" s="333" t="s">
        <v>41</v>
      </c>
      <c r="D32" s="334"/>
      <c r="E32" s="334"/>
      <c r="F32" s="334"/>
      <c r="G32" s="334"/>
      <c r="H32" s="335"/>
    </row>
    <row r="33" spans="1:8" ht="18.75" customHeight="1" x14ac:dyDescent="0.3">
      <c r="A33" s="194"/>
      <c r="B33" s="201"/>
      <c r="C33" s="202"/>
      <c r="D33" s="202"/>
      <c r="E33" s="202"/>
      <c r="F33" s="202"/>
      <c r="G33" s="202"/>
      <c r="H33" s="202"/>
    </row>
    <row r="34" spans="1:8" ht="18.75" customHeight="1" x14ac:dyDescent="0.3">
      <c r="A34" s="194" t="s">
        <v>42</v>
      </c>
      <c r="B34" s="203">
        <f>B31/B32</f>
        <v>1</v>
      </c>
      <c r="C34" s="186" t="s">
        <v>43</v>
      </c>
      <c r="D34" s="186"/>
      <c r="E34" s="186"/>
      <c r="F34" s="186"/>
      <c r="G34" s="186"/>
      <c r="H34" s="204"/>
    </row>
    <row r="35" spans="1:8" ht="19.5" customHeight="1" x14ac:dyDescent="0.3">
      <c r="A35" s="194"/>
      <c r="B35" s="197"/>
      <c r="C35" s="204"/>
      <c r="D35" s="204"/>
      <c r="E35" s="204"/>
      <c r="F35" s="204"/>
      <c r="G35" s="186"/>
      <c r="H35" s="204"/>
    </row>
    <row r="36" spans="1:8" ht="27" customHeight="1" x14ac:dyDescent="0.4">
      <c r="A36" s="205" t="s">
        <v>44</v>
      </c>
      <c r="B36" s="206">
        <v>25</v>
      </c>
      <c r="C36" s="186"/>
      <c r="D36" s="336" t="s">
        <v>45</v>
      </c>
      <c r="E36" s="337"/>
      <c r="F36" s="336" t="s">
        <v>46</v>
      </c>
      <c r="G36" s="338"/>
      <c r="H36" s="204"/>
    </row>
    <row r="37" spans="1:8" ht="26.25" customHeight="1" x14ac:dyDescent="0.4">
      <c r="A37" s="207" t="s">
        <v>47</v>
      </c>
      <c r="B37" s="208">
        <v>3</v>
      </c>
      <c r="C37" s="209" t="s">
        <v>48</v>
      </c>
      <c r="D37" s="210" t="s">
        <v>49</v>
      </c>
      <c r="E37" s="211" t="s">
        <v>50</v>
      </c>
      <c r="F37" s="210" t="s">
        <v>49</v>
      </c>
      <c r="G37" s="212" t="s">
        <v>50</v>
      </c>
      <c r="H37" s="204"/>
    </row>
    <row r="38" spans="1:8" ht="26.25" customHeight="1" x14ac:dyDescent="0.4">
      <c r="A38" s="207" t="s">
        <v>51</v>
      </c>
      <c r="B38" s="208">
        <v>25</v>
      </c>
      <c r="C38" s="213">
        <v>1</v>
      </c>
      <c r="D38" s="214">
        <v>10271017</v>
      </c>
      <c r="E38" s="215">
        <f>IF(ISBLANK(D38),"-",$D$48/$D$45*D38)</f>
        <v>14368093.121764177</v>
      </c>
      <c r="F38" s="214">
        <v>11102423</v>
      </c>
      <c r="G38" s="216">
        <f>IF(ISBLANK(F38),"-",$D$48/$F$45*F38)</f>
        <v>14100450.131654857</v>
      </c>
      <c r="H38" s="204"/>
    </row>
    <row r="39" spans="1:8" ht="26.25" customHeight="1" x14ac:dyDescent="0.4">
      <c r="A39" s="207" t="s">
        <v>52</v>
      </c>
      <c r="B39" s="208">
        <v>1</v>
      </c>
      <c r="C39" s="217">
        <v>2</v>
      </c>
      <c r="D39" s="218">
        <v>10285910</v>
      </c>
      <c r="E39" s="219">
        <f>IF(ISBLANK(D39),"-",$D$48/$D$45*D39)</f>
        <v>14388926.892252769</v>
      </c>
      <c r="F39" s="218">
        <v>11144806</v>
      </c>
      <c r="G39" s="220">
        <f>IF(ISBLANK(F39),"-",$D$48/$F$45*F39)</f>
        <v>14154277.965266487</v>
      </c>
      <c r="H39" s="204"/>
    </row>
    <row r="40" spans="1:8" ht="26.25" customHeight="1" x14ac:dyDescent="0.4">
      <c r="A40" s="207" t="s">
        <v>53</v>
      </c>
      <c r="B40" s="208">
        <v>1</v>
      </c>
      <c r="C40" s="217">
        <v>3</v>
      </c>
      <c r="D40" s="218">
        <v>10443186</v>
      </c>
      <c r="E40" s="219">
        <f>IF(ISBLANK(D40),"-",$D$48/$D$45*D40)</f>
        <v>14608939.790081542</v>
      </c>
      <c r="F40" s="218">
        <v>11108983</v>
      </c>
      <c r="G40" s="220">
        <f>IF(ISBLANK(F40),"-",$D$48/$F$45*F40)</f>
        <v>14108781.552000096</v>
      </c>
      <c r="H40" s="186"/>
    </row>
    <row r="41" spans="1:8" ht="26.25" customHeight="1" x14ac:dyDescent="0.4">
      <c r="A41" s="207" t="s">
        <v>54</v>
      </c>
      <c r="B41" s="208">
        <v>1</v>
      </c>
      <c r="C41" s="221">
        <v>4</v>
      </c>
      <c r="D41" s="222"/>
      <c r="E41" s="223" t="str">
        <f>IF(ISBLANK(D41),"-",$D$48/$D$45*D41)</f>
        <v>-</v>
      </c>
      <c r="F41" s="222"/>
      <c r="G41" s="224" t="str">
        <f>IF(ISBLANK(F41),"-",$D$48/$F$45*F41)</f>
        <v>-</v>
      </c>
      <c r="H41" s="186"/>
    </row>
    <row r="42" spans="1:8" ht="27" customHeight="1" x14ac:dyDescent="0.4">
      <c r="A42" s="207" t="s">
        <v>55</v>
      </c>
      <c r="B42" s="208">
        <v>1</v>
      </c>
      <c r="C42" s="225" t="s">
        <v>56</v>
      </c>
      <c r="D42" s="226">
        <f>AVERAGE(D38:D41)</f>
        <v>10333371</v>
      </c>
      <c r="E42" s="227">
        <f>AVERAGE(E38:E41)</f>
        <v>14455319.934699496</v>
      </c>
      <c r="F42" s="226">
        <f>AVERAGE(F38:F41)</f>
        <v>11118737.333333334</v>
      </c>
      <c r="G42" s="228">
        <f>AVERAGE(G38:G41)</f>
        <v>14121169.882973813</v>
      </c>
      <c r="H42" s="229"/>
    </row>
    <row r="43" spans="1:8" ht="26.25" customHeight="1" x14ac:dyDescent="0.4">
      <c r="A43" s="207" t="s">
        <v>57</v>
      </c>
      <c r="B43" s="208">
        <v>1</v>
      </c>
      <c r="C43" s="230" t="s">
        <v>58</v>
      </c>
      <c r="D43" s="231">
        <v>19.12</v>
      </c>
      <c r="E43" s="232"/>
      <c r="F43" s="231">
        <v>21.06</v>
      </c>
      <c r="G43" s="186"/>
      <c r="H43" s="229"/>
    </row>
    <row r="44" spans="1:8" ht="26.25" customHeight="1" x14ac:dyDescent="0.4">
      <c r="A44" s="207" t="s">
        <v>59</v>
      </c>
      <c r="B44" s="208">
        <v>1</v>
      </c>
      <c r="C44" s="233" t="s">
        <v>60</v>
      </c>
      <c r="D44" s="234">
        <f>D43*$B$34</f>
        <v>19.12</v>
      </c>
      <c r="E44" s="235"/>
      <c r="F44" s="234">
        <f>F43*$B$34</f>
        <v>21.06</v>
      </c>
      <c r="G44" s="186"/>
      <c r="H44" s="229"/>
    </row>
    <row r="45" spans="1:8" ht="19.5" customHeight="1" x14ac:dyDescent="0.3">
      <c r="A45" s="207" t="s">
        <v>61</v>
      </c>
      <c r="B45" s="236">
        <f>(B44/B43)*(B42/B41)*(B40/B39)*(B38/B37)*B36</f>
        <v>208.33333333333334</v>
      </c>
      <c r="C45" s="233" t="s">
        <v>62</v>
      </c>
      <c r="D45" s="237">
        <f>D44*$B$30/100</f>
        <v>19.062640000000002</v>
      </c>
      <c r="E45" s="238"/>
      <c r="F45" s="237">
        <f>F44*$B$30/100</f>
        <v>20.99682</v>
      </c>
      <c r="G45" s="186"/>
      <c r="H45" s="229"/>
    </row>
    <row r="46" spans="1:8" ht="19.5" customHeight="1" x14ac:dyDescent="0.3">
      <c r="A46" s="320" t="s">
        <v>98</v>
      </c>
      <c r="B46" s="321"/>
      <c r="C46" s="233" t="s">
        <v>64</v>
      </c>
      <c r="D46" s="234">
        <f>D45/$B$45</f>
        <v>9.1500672000000005E-2</v>
      </c>
      <c r="E46" s="238"/>
      <c r="F46" s="239">
        <f>F45/$B$45</f>
        <v>0.100784736</v>
      </c>
      <c r="G46" s="186"/>
      <c r="H46" s="229"/>
    </row>
    <row r="47" spans="1:8" ht="27" customHeight="1" x14ac:dyDescent="0.4">
      <c r="A47" s="322"/>
      <c r="B47" s="323"/>
      <c r="C47" s="240" t="s">
        <v>65</v>
      </c>
      <c r="D47" s="241">
        <v>0.128</v>
      </c>
      <c r="E47" s="186"/>
      <c r="F47" s="242"/>
      <c r="G47" s="186"/>
      <c r="H47" s="229"/>
    </row>
    <row r="48" spans="1:8" ht="18.75" customHeight="1" x14ac:dyDescent="0.3">
      <c r="A48" s="186"/>
      <c r="B48" s="186"/>
      <c r="C48" s="243" t="s">
        <v>66</v>
      </c>
      <c r="D48" s="234">
        <f>D47*$B$45</f>
        <v>26.666666666666668</v>
      </c>
      <c r="E48" s="186"/>
      <c r="F48" s="242"/>
      <c r="G48" s="186"/>
      <c r="H48" s="229"/>
    </row>
    <row r="49" spans="1:8" ht="19.5" customHeight="1" x14ac:dyDescent="0.3">
      <c r="A49" s="186"/>
      <c r="B49" s="186"/>
      <c r="C49" s="244" t="s">
        <v>67</v>
      </c>
      <c r="D49" s="245">
        <f>D48/B34</f>
        <v>26.666666666666668</v>
      </c>
      <c r="E49" s="186"/>
      <c r="F49" s="242"/>
      <c r="G49" s="186"/>
      <c r="H49" s="229"/>
    </row>
    <row r="50" spans="1:8" ht="18.75" customHeight="1" x14ac:dyDescent="0.3">
      <c r="A50" s="186"/>
      <c r="B50" s="186"/>
      <c r="C50" s="205" t="s">
        <v>68</v>
      </c>
      <c r="D50" s="246">
        <f>AVERAGE(E38:E41,G38:G41)</f>
        <v>14288244.908836653</v>
      </c>
      <c r="E50" s="186"/>
      <c r="F50" s="247"/>
      <c r="G50" s="186"/>
      <c r="H50" s="229"/>
    </row>
    <row r="51" spans="1:8" ht="18.75" customHeight="1" x14ac:dyDescent="0.3">
      <c r="A51" s="186"/>
      <c r="B51" s="186"/>
      <c r="C51" s="240" t="s">
        <v>69</v>
      </c>
      <c r="D51" s="248">
        <f>STDEV(E38:E41,G38:G41)/D50</f>
        <v>1.4163765861965175E-2</v>
      </c>
      <c r="E51" s="186"/>
      <c r="F51" s="247"/>
      <c r="G51" s="186"/>
      <c r="H51" s="229"/>
    </row>
    <row r="52" spans="1:8" ht="19.5" customHeight="1" x14ac:dyDescent="0.3">
      <c r="A52" s="186"/>
      <c r="B52" s="186"/>
      <c r="C52" s="249" t="s">
        <v>70</v>
      </c>
      <c r="D52" s="250">
        <f>COUNT(E38:E41,G38:G41)</f>
        <v>6</v>
      </c>
      <c r="E52" s="186"/>
      <c r="F52" s="247"/>
      <c r="G52" s="186"/>
      <c r="H52" s="186"/>
    </row>
    <row r="53" spans="1:8" ht="18.75" customHeight="1" x14ac:dyDescent="0.3">
      <c r="A53" s="186"/>
      <c r="B53" s="186"/>
      <c r="C53" s="186"/>
      <c r="D53" s="186"/>
      <c r="E53" s="186"/>
      <c r="F53" s="186"/>
      <c r="G53" s="186"/>
      <c r="H53" s="186"/>
    </row>
    <row r="54" spans="1:8" ht="18.75" customHeight="1" x14ac:dyDescent="0.3">
      <c r="A54" s="187" t="s">
        <v>14</v>
      </c>
      <c r="B54" s="251" t="s">
        <v>71</v>
      </c>
      <c r="C54" s="186"/>
      <c r="D54" s="186"/>
      <c r="E54" s="186"/>
      <c r="F54" s="186"/>
      <c r="G54" s="186"/>
      <c r="H54" s="186"/>
    </row>
    <row r="55" spans="1:8" ht="18.75" customHeight="1" x14ac:dyDescent="0.3">
      <c r="A55" s="186" t="s">
        <v>72</v>
      </c>
      <c r="B55" s="252" t="str">
        <f>B21</f>
        <v>each vial contains:Ceftriaxone Sodium USP equivalent to Ceftriaxone 1000 mg, tazobactam 125 mg</v>
      </c>
      <c r="C55" s="186"/>
      <c r="D55" s="186"/>
      <c r="E55" s="186"/>
      <c r="F55" s="186"/>
      <c r="G55" s="186"/>
      <c r="H55" s="186"/>
    </row>
    <row r="56" spans="1:8" ht="26.25" customHeight="1" x14ac:dyDescent="0.4">
      <c r="A56" s="253" t="s">
        <v>73</v>
      </c>
      <c r="B56" s="254">
        <v>125</v>
      </c>
      <c r="C56" s="186" t="str">
        <f>B20</f>
        <v>Ceftriaxone Sodium USP &amp; Tazobactam</v>
      </c>
      <c r="D56" s="186"/>
      <c r="E56" s="186"/>
      <c r="F56" s="186"/>
      <c r="G56" s="186"/>
      <c r="H56" s="255"/>
    </row>
    <row r="57" spans="1:8" ht="18.75" customHeight="1" x14ac:dyDescent="0.3">
      <c r="A57" s="252" t="s">
        <v>74</v>
      </c>
      <c r="B57" s="256">
        <v>1365.3485000000001</v>
      </c>
      <c r="C57" s="186"/>
      <c r="D57" s="186"/>
      <c r="E57" s="186"/>
      <c r="F57" s="186"/>
      <c r="G57" s="186"/>
      <c r="H57" s="255"/>
    </row>
    <row r="58" spans="1:8" ht="19.5" customHeight="1" x14ac:dyDescent="0.3">
      <c r="A58" s="186"/>
      <c r="B58" s="186"/>
      <c r="C58" s="186"/>
      <c r="D58" s="186"/>
      <c r="E58" s="186"/>
      <c r="F58" s="186"/>
      <c r="G58" s="186"/>
      <c r="H58" s="255"/>
    </row>
    <row r="59" spans="1:8" ht="27" customHeight="1" x14ac:dyDescent="0.4">
      <c r="A59" s="205" t="s">
        <v>75</v>
      </c>
      <c r="B59" s="206">
        <v>100</v>
      </c>
      <c r="C59" s="186"/>
      <c r="D59" s="257" t="s">
        <v>76</v>
      </c>
      <c r="E59" s="258" t="s">
        <v>48</v>
      </c>
      <c r="F59" s="258" t="s">
        <v>49</v>
      </c>
      <c r="G59" s="258" t="s">
        <v>77</v>
      </c>
      <c r="H59" s="209" t="s">
        <v>78</v>
      </c>
    </row>
    <row r="60" spans="1:8" ht="26.25" customHeight="1" x14ac:dyDescent="0.4">
      <c r="A60" s="207" t="s">
        <v>79</v>
      </c>
      <c r="B60" s="208">
        <v>1</v>
      </c>
      <c r="C60" s="313" t="s">
        <v>80</v>
      </c>
      <c r="D60" s="316">
        <v>155.91999999999999</v>
      </c>
      <c r="E60" s="259">
        <v>1</v>
      </c>
      <c r="F60" s="260">
        <v>16802472</v>
      </c>
      <c r="G60" s="261">
        <f>IF(ISBLANK(F60),"-",(F60/$D$50*$D$47*$B$68)*($B$57/$D$60))</f>
        <v>131.80927029770879</v>
      </c>
      <c r="H60" s="262">
        <f t="shared" ref="H60:H71" si="0">IF(ISBLANK(F60),"-",G60/$B$56)</f>
        <v>1.0544741623816702</v>
      </c>
    </row>
    <row r="61" spans="1:8" ht="26.25" customHeight="1" x14ac:dyDescent="0.4">
      <c r="A61" s="207" t="s">
        <v>81</v>
      </c>
      <c r="B61" s="208">
        <v>1</v>
      </c>
      <c r="C61" s="314"/>
      <c r="D61" s="317"/>
      <c r="E61" s="263">
        <v>2</v>
      </c>
      <c r="F61" s="218">
        <v>16766533</v>
      </c>
      <c r="G61" s="264">
        <f>IF(ISBLANK(F61),"-",(F61/$D$50*$D$47*$B$68)*($B$57/$D$60))</f>
        <v>131.52734193828471</v>
      </c>
      <c r="H61" s="265">
        <f t="shared" si="0"/>
        <v>1.0522187355062778</v>
      </c>
    </row>
    <row r="62" spans="1:8" ht="26.25" customHeight="1" x14ac:dyDescent="0.4">
      <c r="A62" s="207" t="s">
        <v>82</v>
      </c>
      <c r="B62" s="208">
        <v>1</v>
      </c>
      <c r="C62" s="314"/>
      <c r="D62" s="317"/>
      <c r="E62" s="263">
        <v>3</v>
      </c>
      <c r="F62" s="218">
        <v>16756549</v>
      </c>
      <c r="G62" s="264">
        <f>IF(ISBLANK(F62),"-",(F62/$D$50*$D$47*$B$68)*($B$57/$D$60))</f>
        <v>131.44902109628882</v>
      </c>
      <c r="H62" s="265">
        <f t="shared" si="0"/>
        <v>1.0515921687703105</v>
      </c>
    </row>
    <row r="63" spans="1:8" ht="27" customHeight="1" x14ac:dyDescent="0.4">
      <c r="A63" s="207" t="s">
        <v>83</v>
      </c>
      <c r="B63" s="208">
        <v>1</v>
      </c>
      <c r="C63" s="315"/>
      <c r="D63" s="318"/>
      <c r="E63" s="266">
        <v>4</v>
      </c>
      <c r="F63" s="267"/>
      <c r="G63" s="264" t="str">
        <f>IF(ISBLANK(F63),"-",(F63/$D$50*$D$47*$B$68)*($B$57/$D$60))</f>
        <v>-</v>
      </c>
      <c r="H63" s="265" t="str">
        <f t="shared" si="0"/>
        <v>-</v>
      </c>
    </row>
    <row r="64" spans="1:8" ht="26.25" customHeight="1" x14ac:dyDescent="0.4">
      <c r="A64" s="207" t="s">
        <v>84</v>
      </c>
      <c r="B64" s="208">
        <v>1</v>
      </c>
      <c r="C64" s="313" t="s">
        <v>85</v>
      </c>
      <c r="D64" s="316">
        <v>141.34</v>
      </c>
      <c r="E64" s="259">
        <v>1</v>
      </c>
      <c r="F64" s="260">
        <v>14671998</v>
      </c>
      <c r="G64" s="268">
        <f>IF(ISBLANK(F64),"-",(F64/$D$50*$D$47*$B$68)*($B$57/$D$64))</f>
        <v>126.96931414875294</v>
      </c>
      <c r="H64" s="269">
        <f t="shared" si="0"/>
        <v>1.0157545131900236</v>
      </c>
    </row>
    <row r="65" spans="1:8" ht="26.25" customHeight="1" x14ac:dyDescent="0.4">
      <c r="A65" s="207" t="s">
        <v>86</v>
      </c>
      <c r="B65" s="208">
        <v>1</v>
      </c>
      <c r="C65" s="314"/>
      <c r="D65" s="317"/>
      <c r="E65" s="263">
        <v>2</v>
      </c>
      <c r="F65" s="218">
        <v>14808524</v>
      </c>
      <c r="G65" s="270">
        <f>IF(ISBLANK(F65),"-",(F65/$D$50*$D$47*$B$68)*($B$57/$D$64))</f>
        <v>128.15079008566843</v>
      </c>
      <c r="H65" s="271">
        <f t="shared" si="0"/>
        <v>1.0252063206853474</v>
      </c>
    </row>
    <row r="66" spans="1:8" ht="26.25" customHeight="1" x14ac:dyDescent="0.4">
      <c r="A66" s="207" t="s">
        <v>87</v>
      </c>
      <c r="B66" s="208">
        <v>1</v>
      </c>
      <c r="C66" s="314"/>
      <c r="D66" s="317"/>
      <c r="E66" s="263">
        <v>3</v>
      </c>
      <c r="F66" s="218">
        <v>14852149</v>
      </c>
      <c r="G66" s="270">
        <f>IF(ISBLANK(F66),"-",(F66/$D$50*$D$47*$B$68)*($B$57/$D$64))</f>
        <v>128.52831442350845</v>
      </c>
      <c r="H66" s="271">
        <f t="shared" si="0"/>
        <v>1.0282265153880676</v>
      </c>
    </row>
    <row r="67" spans="1:8" ht="27" customHeight="1" x14ac:dyDescent="0.4">
      <c r="A67" s="207" t="s">
        <v>88</v>
      </c>
      <c r="B67" s="208">
        <v>1</v>
      </c>
      <c r="C67" s="315"/>
      <c r="D67" s="318"/>
      <c r="E67" s="266">
        <v>4</v>
      </c>
      <c r="F67" s="267"/>
      <c r="G67" s="272" t="str">
        <f>IF(ISBLANK(F67),"-",(F67/$D$50*$D$47*$B$68)*($B$57/$D$64))</f>
        <v>-</v>
      </c>
      <c r="H67" s="273" t="str">
        <f t="shared" si="0"/>
        <v>-</v>
      </c>
    </row>
    <row r="68" spans="1:8" ht="26.25" customHeight="1" x14ac:dyDescent="0.4">
      <c r="A68" s="207" t="s">
        <v>89</v>
      </c>
      <c r="B68" s="274">
        <f>(B67/B66)*(B65/B64)*(B63/B62)*(B61/B60)*B59</f>
        <v>100</v>
      </c>
      <c r="C68" s="313" t="s">
        <v>90</v>
      </c>
      <c r="D68" s="316">
        <v>148</v>
      </c>
      <c r="E68" s="259">
        <v>1</v>
      </c>
      <c r="F68" s="260">
        <v>15316284</v>
      </c>
      <c r="G68" s="268">
        <f>IF(ISBLANK(F68),"-",(F68/$D$50*$D$47*$B$68)*($B$57/$D$68))</f>
        <v>126.58035132107298</v>
      </c>
      <c r="H68" s="265">
        <f t="shared" si="0"/>
        <v>1.0126428105685839</v>
      </c>
    </row>
    <row r="69" spans="1:8" ht="27" customHeight="1" x14ac:dyDescent="0.4">
      <c r="A69" s="249" t="s">
        <v>91</v>
      </c>
      <c r="B69" s="275">
        <f>(D47*B68)/B56*B57</f>
        <v>139.81168640000001</v>
      </c>
      <c r="C69" s="314"/>
      <c r="D69" s="317"/>
      <c r="E69" s="263">
        <v>2</v>
      </c>
      <c r="F69" s="218">
        <v>15433471</v>
      </c>
      <c r="G69" s="270">
        <f>IF(ISBLANK(F69),"-",(F69/$D$50*$D$47*$B$68)*($B$57/$D$68))</f>
        <v>127.5488350362001</v>
      </c>
      <c r="H69" s="265">
        <f t="shared" si="0"/>
        <v>1.0203906802896008</v>
      </c>
    </row>
    <row r="70" spans="1:8" ht="26.25" customHeight="1" x14ac:dyDescent="0.4">
      <c r="A70" s="320" t="s">
        <v>63</v>
      </c>
      <c r="B70" s="321"/>
      <c r="C70" s="314"/>
      <c r="D70" s="317"/>
      <c r="E70" s="263">
        <v>3</v>
      </c>
      <c r="F70" s="218">
        <v>15646980</v>
      </c>
      <c r="G70" s="270">
        <f>IF(ISBLANK(F70),"-",(F70/$D$50*$D$47*$B$68)*($B$57/$D$68))</f>
        <v>129.3133651422109</v>
      </c>
      <c r="H70" s="265">
        <f t="shared" si="0"/>
        <v>1.0345069211376872</v>
      </c>
    </row>
    <row r="71" spans="1:8" ht="27" customHeight="1" x14ac:dyDescent="0.4">
      <c r="A71" s="322"/>
      <c r="B71" s="323"/>
      <c r="C71" s="319"/>
      <c r="D71" s="318"/>
      <c r="E71" s="266">
        <v>4</v>
      </c>
      <c r="F71" s="267"/>
      <c r="G71" s="272" t="str">
        <f>IF(ISBLANK(F71),"-",(F71/$D$50*$D$47*$B$68)*($B$57/$D$68))</f>
        <v>-</v>
      </c>
      <c r="H71" s="276" t="str">
        <f t="shared" si="0"/>
        <v>-</v>
      </c>
    </row>
    <row r="72" spans="1:8" ht="26.25" customHeight="1" x14ac:dyDescent="0.4">
      <c r="A72" s="277"/>
      <c r="B72" s="277"/>
      <c r="C72" s="277"/>
      <c r="D72" s="277"/>
      <c r="E72" s="277"/>
      <c r="F72" s="278"/>
      <c r="G72" s="279" t="s">
        <v>56</v>
      </c>
      <c r="H72" s="280">
        <f>AVERAGE(H60:H71)</f>
        <v>1.032779203101952</v>
      </c>
    </row>
    <row r="73" spans="1:8" ht="26.25" customHeight="1" x14ac:dyDescent="0.4">
      <c r="A73" s="186"/>
      <c r="B73" s="186"/>
      <c r="C73" s="277"/>
      <c r="D73" s="277"/>
      <c r="E73" s="277"/>
      <c r="F73" s="278"/>
      <c r="G73" s="281" t="s">
        <v>69</v>
      </c>
      <c r="H73" s="282">
        <f>STDEV(H60:H71)/H72</f>
        <v>1.5807974721968078E-2</v>
      </c>
    </row>
    <row r="74" spans="1:8" ht="27" customHeight="1" x14ac:dyDescent="0.4">
      <c r="A74" s="277"/>
      <c r="B74" s="277"/>
      <c r="C74" s="278"/>
      <c r="D74" s="278"/>
      <c r="E74" s="283"/>
      <c r="F74" s="278"/>
      <c r="G74" s="284" t="s">
        <v>70</v>
      </c>
      <c r="H74" s="285">
        <f>COUNT(H60:H71)</f>
        <v>9</v>
      </c>
    </row>
    <row r="75" spans="1:8" ht="18.75" customHeight="1" x14ac:dyDescent="0.3">
      <c r="A75" s="286"/>
      <c r="B75" s="286"/>
      <c r="C75" s="235"/>
      <c r="D75" s="235"/>
      <c r="E75" s="238"/>
      <c r="F75" s="235"/>
      <c r="G75" s="287"/>
      <c r="H75" s="288"/>
    </row>
    <row r="76" spans="1:8" ht="26.25" customHeight="1" x14ac:dyDescent="0.4">
      <c r="A76" s="193" t="s">
        <v>92</v>
      </c>
      <c r="B76" s="289" t="s">
        <v>93</v>
      </c>
      <c r="C76" s="324" t="str">
        <f>B20</f>
        <v>Ceftriaxone Sodium USP &amp; Tazobactam</v>
      </c>
      <c r="D76" s="324"/>
      <c r="E76" s="290" t="s">
        <v>94</v>
      </c>
      <c r="F76" s="290"/>
      <c r="G76" s="291">
        <f>H72</f>
        <v>1.032779203101952</v>
      </c>
      <c r="H76" s="288"/>
    </row>
    <row r="77" spans="1:8" ht="19.5" customHeight="1" x14ac:dyDescent="0.3">
      <c r="A77" s="292"/>
      <c r="B77" s="292"/>
      <c r="C77" s="293"/>
      <c r="D77" s="293"/>
      <c r="E77" s="293"/>
      <c r="F77" s="293"/>
      <c r="G77" s="293"/>
      <c r="H77" s="293"/>
    </row>
    <row r="78" spans="1:8" ht="18.75" customHeight="1" x14ac:dyDescent="0.3">
      <c r="A78" s="186"/>
      <c r="B78" s="312" t="s">
        <v>24</v>
      </c>
      <c r="C78" s="312"/>
      <c r="D78" s="186"/>
      <c r="E78" s="294" t="s">
        <v>25</v>
      </c>
      <c r="F78" s="295"/>
      <c r="G78" s="312" t="s">
        <v>26</v>
      </c>
      <c r="H78" s="312"/>
    </row>
    <row r="79" spans="1:8" ht="18.75" customHeight="1" x14ac:dyDescent="0.3">
      <c r="A79" s="296" t="s">
        <v>27</v>
      </c>
      <c r="B79" s="297"/>
      <c r="C79" s="297"/>
      <c r="D79" s="186"/>
      <c r="E79" s="298"/>
      <c r="F79" s="299"/>
      <c r="G79" s="300"/>
      <c r="H79" s="300"/>
    </row>
    <row r="80" spans="1:8" ht="18.75" customHeight="1" x14ac:dyDescent="0.3">
      <c r="A80" s="296" t="s">
        <v>28</v>
      </c>
      <c r="B80" s="301"/>
      <c r="C80" s="301"/>
      <c r="D80" s="186"/>
      <c r="E80" s="302"/>
      <c r="F80" s="299"/>
      <c r="G80" s="303"/>
      <c r="H80" s="303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I67"/>
  <sheetViews>
    <sheetView tabSelected="1" view="pageBreakPreview" topLeftCell="A22" zoomScaleNormal="100" zoomScaleSheetLayoutView="100" workbookViewId="0">
      <selection activeCell="E46" sqref="E46"/>
    </sheetView>
  </sheetViews>
  <sheetFormatPr defaultRowHeight="13.5" x14ac:dyDescent="0.25"/>
  <cols>
    <col min="1" max="1" width="27.5703125" style="340" customWidth="1"/>
    <col min="2" max="2" width="26.140625" style="340" customWidth="1"/>
    <col min="3" max="3" width="31.85546875" style="340" customWidth="1"/>
    <col min="4" max="4" width="25.85546875" style="340" customWidth="1"/>
    <col min="5" max="5" width="25.7109375" style="340" customWidth="1"/>
    <col min="6" max="6" width="23.140625" style="340" customWidth="1"/>
    <col min="7" max="7" width="28.42578125" style="340" customWidth="1"/>
    <col min="8" max="8" width="21.5703125" style="340" customWidth="1"/>
    <col min="9" max="9" width="9.140625" style="340" customWidth="1"/>
    <col min="10" max="16384" width="9.140625" style="385"/>
  </cols>
  <sheetData>
    <row r="13" spans="1:6" ht="18.75" x14ac:dyDescent="0.3">
      <c r="A13" s="339" t="s">
        <v>99</v>
      </c>
      <c r="B13" s="339"/>
      <c r="C13" s="339"/>
      <c r="D13" s="339"/>
      <c r="E13" s="339"/>
    </row>
    <row r="14" spans="1:6" ht="15" customHeight="1" x14ac:dyDescent="0.3">
      <c r="A14" s="341"/>
      <c r="C14" s="342"/>
      <c r="F14" s="342"/>
    </row>
    <row r="15" spans="1:6" ht="18.75" customHeight="1" x14ac:dyDescent="0.3">
      <c r="B15" s="343" t="s">
        <v>100</v>
      </c>
    </row>
    <row r="16" spans="1:6" ht="16.5" customHeight="1" x14ac:dyDescent="0.3">
      <c r="A16" s="344" t="s">
        <v>14</v>
      </c>
      <c r="B16" s="345" t="s">
        <v>116</v>
      </c>
    </row>
    <row r="17" spans="1:5" ht="16.5" customHeight="1" x14ac:dyDescent="0.3">
      <c r="A17" s="345" t="s">
        <v>101</v>
      </c>
      <c r="B17" s="346" t="s">
        <v>5</v>
      </c>
      <c r="D17" s="347"/>
      <c r="E17" s="348"/>
    </row>
    <row r="18" spans="1:5" ht="16.5" customHeight="1" x14ac:dyDescent="0.3">
      <c r="A18" s="349" t="s">
        <v>30</v>
      </c>
      <c r="B18" s="346" t="s">
        <v>117</v>
      </c>
      <c r="C18" s="348"/>
      <c r="D18" s="348"/>
      <c r="E18" s="348"/>
    </row>
    <row r="19" spans="1:5" ht="16.5" customHeight="1" x14ac:dyDescent="0.3">
      <c r="A19" s="349" t="s">
        <v>34</v>
      </c>
      <c r="B19" s="346">
        <v>85.57</v>
      </c>
      <c r="C19" s="348"/>
      <c r="D19" s="348"/>
      <c r="E19" s="348"/>
    </row>
    <row r="20" spans="1:5" ht="16.5" customHeight="1" x14ac:dyDescent="0.3">
      <c r="A20" s="345" t="s">
        <v>102</v>
      </c>
      <c r="B20" s="350">
        <v>24.49</v>
      </c>
      <c r="C20" s="348"/>
      <c r="D20" s="348"/>
      <c r="E20" s="348"/>
    </row>
    <row r="21" spans="1:5" ht="16.5" customHeight="1" x14ac:dyDescent="0.3">
      <c r="A21" s="345" t="s">
        <v>103</v>
      </c>
      <c r="B21" s="351">
        <f>B20/25</f>
        <v>0.97959999999999992</v>
      </c>
      <c r="C21" s="348"/>
      <c r="D21" s="348"/>
      <c r="E21" s="348"/>
    </row>
    <row r="22" spans="1:5" ht="15.75" customHeight="1" x14ac:dyDescent="0.25">
      <c r="A22" s="348"/>
      <c r="C22" s="348"/>
      <c r="D22" s="348"/>
      <c r="E22" s="348"/>
    </row>
    <row r="23" spans="1:5" ht="16.5" customHeight="1" x14ac:dyDescent="0.3">
      <c r="A23" s="352" t="s">
        <v>104</v>
      </c>
      <c r="B23" s="353" t="s">
        <v>105</v>
      </c>
      <c r="C23" s="352" t="s">
        <v>106</v>
      </c>
      <c r="D23" s="352" t="s">
        <v>107</v>
      </c>
      <c r="E23" s="352" t="s">
        <v>108</v>
      </c>
    </row>
    <row r="24" spans="1:5" ht="16.5" customHeight="1" x14ac:dyDescent="0.3">
      <c r="A24" s="354">
        <v>1</v>
      </c>
      <c r="B24" s="355">
        <v>107121687</v>
      </c>
      <c r="C24" s="355">
        <v>5713</v>
      </c>
      <c r="D24" s="356">
        <v>1.1000000000000001</v>
      </c>
      <c r="E24" s="357">
        <v>11.9</v>
      </c>
    </row>
    <row r="25" spans="1:5" ht="16.5" customHeight="1" x14ac:dyDescent="0.3">
      <c r="A25" s="354">
        <v>2</v>
      </c>
      <c r="B25" s="355">
        <v>107616790</v>
      </c>
      <c r="C25" s="358">
        <v>5821</v>
      </c>
      <c r="D25" s="356">
        <v>1.1000000000000001</v>
      </c>
      <c r="E25" s="356">
        <v>11.9</v>
      </c>
    </row>
    <row r="26" spans="1:5" ht="16.5" customHeight="1" x14ac:dyDescent="0.3">
      <c r="A26" s="354">
        <v>3</v>
      </c>
      <c r="B26" s="355">
        <v>107029099</v>
      </c>
      <c r="C26" s="359">
        <v>5712</v>
      </c>
      <c r="D26" s="356">
        <v>1.1000000000000001</v>
      </c>
      <c r="E26" s="356">
        <v>11.9</v>
      </c>
    </row>
    <row r="27" spans="1:5" ht="16.5" customHeight="1" x14ac:dyDescent="0.3">
      <c r="A27" s="354">
        <v>4</v>
      </c>
      <c r="B27" s="355">
        <v>106526134</v>
      </c>
      <c r="C27" s="355">
        <v>5676</v>
      </c>
      <c r="D27" s="356">
        <v>1.1000000000000001</v>
      </c>
      <c r="E27" s="356">
        <v>11.9</v>
      </c>
    </row>
    <row r="28" spans="1:5" ht="16.5" customHeight="1" x14ac:dyDescent="0.3">
      <c r="A28" s="354">
        <v>5</v>
      </c>
      <c r="B28" s="355">
        <v>106248577</v>
      </c>
      <c r="C28" s="355">
        <v>5735</v>
      </c>
      <c r="D28" s="356">
        <v>1.1000000000000001</v>
      </c>
      <c r="E28" s="356">
        <v>11.9</v>
      </c>
    </row>
    <row r="29" spans="1:5" ht="16.5" customHeight="1" x14ac:dyDescent="0.3">
      <c r="A29" s="354">
        <v>6</v>
      </c>
      <c r="B29" s="360">
        <v>105558641</v>
      </c>
      <c r="C29" s="360">
        <v>5725</v>
      </c>
      <c r="D29" s="361">
        <v>1.1000000000000001</v>
      </c>
      <c r="E29" s="361">
        <v>11.9</v>
      </c>
    </row>
    <row r="30" spans="1:5" ht="16.5" customHeight="1" x14ac:dyDescent="0.3">
      <c r="A30" s="362" t="s">
        <v>109</v>
      </c>
      <c r="B30" s="363">
        <f>AVERAGE(B24:B29)</f>
        <v>106683488</v>
      </c>
      <c r="C30" s="364">
        <f>AVERAGE(C24:C29)</f>
        <v>5730.333333333333</v>
      </c>
      <c r="D30" s="365">
        <f>AVERAGE(D24:D29)</f>
        <v>1.0999999999999999</v>
      </c>
      <c r="E30" s="365">
        <f>AVERAGE(E24:E29)</f>
        <v>11.9</v>
      </c>
    </row>
    <row r="31" spans="1:5" ht="16.5" customHeight="1" x14ac:dyDescent="0.3">
      <c r="A31" s="366" t="s">
        <v>110</v>
      </c>
      <c r="B31" s="367">
        <f>(STDEV(B24:B29)/B30)</f>
        <v>6.8390830993413703E-3</v>
      </c>
      <c r="C31" s="368"/>
      <c r="D31" s="368"/>
      <c r="E31" s="369"/>
    </row>
    <row r="32" spans="1:5" s="340" customFormat="1" ht="16.5" customHeight="1" x14ac:dyDescent="0.3">
      <c r="A32" s="370" t="s">
        <v>70</v>
      </c>
      <c r="B32" s="371">
        <f>COUNT(B24:B29)</f>
        <v>6</v>
      </c>
      <c r="C32" s="372"/>
      <c r="D32" s="373"/>
      <c r="E32" s="374"/>
    </row>
    <row r="33" spans="1:5" s="340" customFormat="1" ht="15.75" customHeight="1" x14ac:dyDescent="0.25">
      <c r="A33" s="348"/>
      <c r="B33" s="348"/>
      <c r="C33" s="348"/>
      <c r="D33" s="348"/>
      <c r="E33" s="348"/>
    </row>
    <row r="34" spans="1:5" s="340" customFormat="1" ht="16.5" customHeight="1" x14ac:dyDescent="0.3">
      <c r="A34" s="349" t="s">
        <v>30</v>
      </c>
      <c r="B34" s="346" t="s">
        <v>96</v>
      </c>
    </row>
    <row r="35" spans="1:5" ht="16.5" customHeight="1" x14ac:dyDescent="0.3">
      <c r="A35" s="349" t="s">
        <v>34</v>
      </c>
      <c r="B35" s="346">
        <v>99.7</v>
      </c>
    </row>
    <row r="36" spans="1:5" ht="16.5" customHeight="1" x14ac:dyDescent="0.3">
      <c r="A36" s="345" t="s">
        <v>102</v>
      </c>
      <c r="B36" s="350">
        <v>19.12</v>
      </c>
    </row>
    <row r="37" spans="1:5" ht="15.75" customHeight="1" x14ac:dyDescent="0.3">
      <c r="A37" s="345" t="s">
        <v>103</v>
      </c>
      <c r="B37" s="351">
        <f>19.12/25*3/25</f>
        <v>9.1775999999999996E-2</v>
      </c>
    </row>
    <row r="38" spans="1:5" ht="15" customHeight="1" x14ac:dyDescent="0.25"/>
    <row r="39" spans="1:5" ht="15" customHeight="1" x14ac:dyDescent="0.3">
      <c r="A39" s="352" t="s">
        <v>104</v>
      </c>
      <c r="B39" s="353" t="s">
        <v>105</v>
      </c>
      <c r="C39" s="352" t="s">
        <v>106</v>
      </c>
      <c r="D39" s="352" t="s">
        <v>107</v>
      </c>
      <c r="E39" s="352" t="s">
        <v>108</v>
      </c>
    </row>
    <row r="40" spans="1:5" ht="15" customHeight="1" x14ac:dyDescent="0.3">
      <c r="A40" s="354">
        <v>1</v>
      </c>
      <c r="B40" s="355">
        <v>10738389</v>
      </c>
      <c r="C40" s="355">
        <v>7013</v>
      </c>
      <c r="D40" s="356">
        <v>1.2</v>
      </c>
      <c r="E40" s="357">
        <v>3.8</v>
      </c>
    </row>
    <row r="41" spans="1:5" ht="16.5" x14ac:dyDescent="0.3">
      <c r="A41" s="354">
        <v>2</v>
      </c>
      <c r="B41" s="355">
        <v>10813016</v>
      </c>
      <c r="C41" s="358">
        <v>7086</v>
      </c>
      <c r="D41" s="356">
        <v>1.2</v>
      </c>
      <c r="E41" s="356">
        <v>3.8</v>
      </c>
    </row>
    <row r="42" spans="1:5" ht="16.5" x14ac:dyDescent="0.3">
      <c r="A42" s="354">
        <v>3</v>
      </c>
      <c r="B42" s="355">
        <v>10768565</v>
      </c>
      <c r="C42" s="359">
        <v>7032</v>
      </c>
      <c r="D42" s="356">
        <v>1.2</v>
      </c>
      <c r="E42" s="356">
        <v>3.8</v>
      </c>
    </row>
    <row r="43" spans="1:5" ht="16.5" x14ac:dyDescent="0.3">
      <c r="A43" s="354">
        <v>4</v>
      </c>
      <c r="B43" s="355">
        <v>10744431</v>
      </c>
      <c r="C43" s="355">
        <v>7011</v>
      </c>
      <c r="D43" s="356">
        <v>1.2</v>
      </c>
      <c r="E43" s="356">
        <v>3.8</v>
      </c>
    </row>
    <row r="44" spans="1:5" ht="16.5" x14ac:dyDescent="0.3">
      <c r="A44" s="354">
        <v>5</v>
      </c>
      <c r="B44" s="355">
        <v>10739237</v>
      </c>
      <c r="C44" s="355">
        <v>7013</v>
      </c>
      <c r="D44" s="356">
        <v>1.2</v>
      </c>
      <c r="E44" s="356">
        <v>3.8</v>
      </c>
    </row>
    <row r="45" spans="1:5" ht="16.5" x14ac:dyDescent="0.3">
      <c r="A45" s="354">
        <v>6</v>
      </c>
      <c r="B45" s="360">
        <v>10690885</v>
      </c>
      <c r="C45" s="360">
        <v>7024</v>
      </c>
      <c r="D45" s="361">
        <v>1.2</v>
      </c>
      <c r="E45" s="361">
        <v>3.8</v>
      </c>
    </row>
    <row r="46" spans="1:5" ht="16.5" x14ac:dyDescent="0.3">
      <c r="A46" s="362" t="s">
        <v>109</v>
      </c>
      <c r="B46" s="363">
        <f>AVERAGE(B40:B45)</f>
        <v>10749087.166666666</v>
      </c>
      <c r="C46" s="364">
        <f>AVERAGE(C40:C45)</f>
        <v>7029.833333333333</v>
      </c>
      <c r="D46" s="365">
        <f>AVERAGE(D40:D45)</f>
        <v>1.2</v>
      </c>
      <c r="E46" s="365">
        <f>AVERAGE(E40:E45)</f>
        <v>3.8000000000000003</v>
      </c>
    </row>
    <row r="47" spans="1:5" ht="16.5" x14ac:dyDescent="0.3">
      <c r="A47" s="366" t="s">
        <v>110</v>
      </c>
      <c r="B47" s="367">
        <f>(STDEV(B40:B45)/B46)</f>
        <v>3.7414096753121862E-3</v>
      </c>
      <c r="C47" s="368"/>
      <c r="D47" s="368"/>
      <c r="E47" s="369"/>
    </row>
    <row r="48" spans="1:5" ht="16.5" x14ac:dyDescent="0.3">
      <c r="A48" s="370" t="s">
        <v>70</v>
      </c>
      <c r="B48" s="371">
        <f>COUNT(B40:B45)</f>
        <v>6</v>
      </c>
      <c r="C48" s="372"/>
      <c r="D48" s="373"/>
      <c r="E48" s="374"/>
    </row>
    <row r="49" spans="1:5" ht="15.75" x14ac:dyDescent="0.25">
      <c r="A49" s="348"/>
      <c r="B49" s="348"/>
      <c r="C49" s="348"/>
      <c r="D49" s="348"/>
      <c r="E49" s="348"/>
    </row>
    <row r="61" spans="1:5" ht="16.5" x14ac:dyDescent="0.3">
      <c r="A61" s="349" t="s">
        <v>111</v>
      </c>
      <c r="B61" s="375" t="s">
        <v>112</v>
      </c>
      <c r="C61" s="376"/>
      <c r="D61" s="376"/>
      <c r="E61" s="376"/>
    </row>
    <row r="62" spans="1:5" ht="16.5" x14ac:dyDescent="0.3">
      <c r="A62" s="349"/>
      <c r="B62" s="375" t="s">
        <v>113</v>
      </c>
      <c r="C62" s="376"/>
      <c r="D62" s="376"/>
      <c r="E62" s="376"/>
    </row>
    <row r="63" spans="1:5" ht="16.5" x14ac:dyDescent="0.3">
      <c r="A63" s="349"/>
      <c r="B63" s="375" t="s">
        <v>114</v>
      </c>
      <c r="C63" s="376"/>
      <c r="D63" s="376"/>
      <c r="E63" s="376"/>
    </row>
    <row r="64" spans="1:5" ht="16.5" thickBot="1" x14ac:dyDescent="0.3">
      <c r="A64" s="348"/>
      <c r="B64" s="348"/>
      <c r="C64" s="348"/>
      <c r="D64" s="348"/>
      <c r="E64" s="348"/>
    </row>
    <row r="65" spans="1:7" ht="15" x14ac:dyDescent="0.3">
      <c r="B65" s="377" t="s">
        <v>24</v>
      </c>
      <c r="C65" s="377"/>
      <c r="E65" s="378" t="s">
        <v>25</v>
      </c>
      <c r="F65" s="379"/>
      <c r="G65" s="378" t="s">
        <v>26</v>
      </c>
    </row>
    <row r="66" spans="1:7" ht="15" x14ac:dyDescent="0.3">
      <c r="A66" s="380" t="s">
        <v>27</v>
      </c>
      <c r="B66" s="381" t="s">
        <v>95</v>
      </c>
      <c r="C66" s="382"/>
      <c r="E66" s="381" t="s">
        <v>115</v>
      </c>
      <c r="G66" s="382"/>
    </row>
    <row r="67" spans="1:7" ht="15" x14ac:dyDescent="0.3">
      <c r="A67" s="380" t="s">
        <v>28</v>
      </c>
      <c r="B67" s="383"/>
      <c r="C67" s="383"/>
      <c r="E67" s="383"/>
      <c r="G67" s="384"/>
    </row>
  </sheetData>
  <sheetProtection formatCells="0" formatColumns="0" formatRows="0" insertColumns="0" insertRows="0" insertHyperlinks="0" deleteColumns="0" deleteRows="0" sort="0" autoFilter="0" pivotTables="0"/>
  <mergeCells count="2">
    <mergeCell ref="A13:E13"/>
    <mergeCell ref="B65:C65"/>
  </mergeCells>
  <pageMargins left="0.7" right="0.7" top="0.75" bottom="0.75" header="0.3" footer="0.3"/>
  <pageSetup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Worksheet</vt:lpstr>
      <vt:lpstr>Uniformity</vt:lpstr>
      <vt:lpstr>Ceftriaxone</vt:lpstr>
      <vt:lpstr>Tazobactam</vt:lpstr>
      <vt:lpstr>SST</vt:lpstr>
      <vt:lpstr>SST!Print_Area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dcterms:created xsi:type="dcterms:W3CDTF">2005-07-05T10:19:27Z</dcterms:created>
  <dcterms:modified xsi:type="dcterms:W3CDTF">2015-06-09T10:05:55Z</dcterms:modified>
  <cp:category/>
</cp:coreProperties>
</file>