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8" i="1"/>
  <c r="F64"/>
  <c r="E32"/>
  <c r="B33"/>
  <c r="B27"/>
  <c r="F55" i="2"/>
  <c r="F51"/>
  <c r="F49"/>
  <c r="E47"/>
  <c r="F47" s="1"/>
  <c r="D47"/>
  <c r="D46"/>
  <c r="E46" s="1"/>
  <c r="F46" s="1"/>
  <c r="B34"/>
  <c r="B16"/>
  <c r="F68" i="1"/>
  <c r="F62"/>
  <c r="D60"/>
  <c r="E60" s="1"/>
  <c r="F60" s="1"/>
  <c r="D59"/>
  <c r="E59" s="1"/>
  <c r="F59" s="1"/>
  <c r="B39"/>
  <c r="A39" s="1"/>
  <c r="B40" s="1"/>
  <c r="A40" s="1"/>
  <c r="B41" s="1"/>
  <c r="A41" s="1"/>
  <c r="B42" s="1"/>
  <c r="A42" s="1"/>
  <c r="F61" l="1"/>
  <c r="F65" s="1"/>
  <c r="F48" i="2"/>
  <c r="F52" s="1"/>
  <c r="D55" s="1"/>
</calcChain>
</file>

<file path=xl/sharedStrings.xml><?xml version="1.0" encoding="utf-8"?>
<sst xmlns="http://schemas.openxmlformats.org/spreadsheetml/2006/main" count="137" uniqueCount="83">
  <si>
    <t>MICOBIOLOGY NO.</t>
  </si>
  <si>
    <t>BIOL/002/2015</t>
  </si>
  <si>
    <t>DATE RECEIVED</t>
  </si>
  <si>
    <t>2015-05-08 08:59:03</t>
  </si>
  <si>
    <t>Analysis Report</t>
  </si>
  <si>
    <t>Ceftriaxone and Tazobactam Microbial Assay</t>
  </si>
  <si>
    <t>Sample Name:</t>
  </si>
  <si>
    <t>CEFTAFAIR-XP 1000 INJECTION</t>
  </si>
  <si>
    <t>Lab Ref No:</t>
  </si>
  <si>
    <t>NDQD201504156</t>
  </si>
  <si>
    <t>Active Ingredient:</t>
  </si>
  <si>
    <t>Ceftriaxone and Tazobactam</t>
  </si>
  <si>
    <t>Label Claim:</t>
  </si>
  <si>
    <t>Each  ml contains mg of Apyrogenic</t>
  </si>
  <si>
    <t>Date Test Set:</t>
  </si>
  <si>
    <t>27/07/2015</t>
  </si>
  <si>
    <t>Date of Results:</t>
  </si>
  <si>
    <t>12/09/2015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</si>
  <si>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</si>
  <si>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</si>
  <si>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</si>
  <si>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</si>
  <si>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</si>
  <si>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</si>
  <si>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</si>
  <si>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</si>
  <si>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</si>
  <si>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</si>
  <si>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</si>
  <si>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</si>
  <si>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</si>
  <si>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</si>
  <si>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</si>
  <si>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</si>
  <si>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</si>
  <si>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</si>
  <si>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</si>
  <si>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</si>
  <si>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</si>
  <si>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</si>
  <si>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</si>
  <si>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</si>
  <si>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</si>
  <si>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</si>
  <si>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</si>
  <si>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</si>
  <si>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</si>
  <si>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</si>
  <si>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</si>
  <si>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</si>
  <si>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</si>
  <si>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</si>
  <si>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</si>
  <si>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</si>
  <si>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</si>
  <si>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</si>
  <si>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</si>
  <si>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</si>
  <si>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</si>
  <si>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</si>
  <si>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</si>
  <si>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</si>
  <si>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</si>
  <si>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</si>
  <si>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</si>
  <si>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</si>
  <si>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</si>
  <si>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</si>
  <si>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</si>
  <si>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</si>
  <si>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</si>
  <si>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</si>
  <si>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</si>
  <si>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</si>
  <si>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</si>
  <si>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mg/vial</t>
  </si>
  <si>
    <t>8000 EU / vial</t>
  </si>
  <si>
    <t>8.0mL</t>
  </si>
  <si>
    <t>Diluent Vol1 (µL)</t>
  </si>
  <si>
    <t>Diluent Vol2 (µL)</t>
  </si>
  <si>
    <t>A3</t>
  </si>
  <si>
    <t>A4</t>
  </si>
  <si>
    <t>ERIC NGAMAU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</si>
</sst>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8" zoomScale="80" zoomScaleNormal="85" workbookViewId="0">
      <selection activeCell="A74" sqref="A7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0.2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>
        <v>5</v>
      </c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1000</v>
      </c>
      <c r="C25" s="18" t="s">
        <v>75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>
        <f>B23*B25/B24/B22</f>
        <v>8000</v>
      </c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>
      <c r="A31" s="25" t="s">
        <v>31</v>
      </c>
      <c r="B31" s="99" t="s">
        <v>76</v>
      </c>
      <c r="C31" s="124" t="s">
        <v>32</v>
      </c>
      <c r="D31" s="125"/>
      <c r="E31" s="125" t="s">
        <v>33</v>
      </c>
      <c r="F31" s="126"/>
    </row>
    <row r="32" spans="1:7" ht="20.100000000000001" customHeight="1">
      <c r="A32" s="27" t="s">
        <v>34</v>
      </c>
      <c r="B32" s="114" t="s">
        <v>77</v>
      </c>
      <c r="C32" s="127">
        <v>0.997</v>
      </c>
      <c r="D32" s="128"/>
      <c r="E32" s="115">
        <f>POWER(C32,2)</f>
        <v>0.99400900000000003</v>
      </c>
      <c r="F32" s="116"/>
      <c r="G32" s="9"/>
    </row>
    <row r="33" spans="1:9" ht="20.100000000000001" customHeight="1">
      <c r="A33" s="97" t="s">
        <v>36</v>
      </c>
      <c r="B33" s="100">
        <f>8000/8</f>
        <v>1000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8" t="s">
        <v>37</v>
      </c>
      <c r="B36" s="118"/>
      <c r="C36" s="118"/>
      <c r="D36" s="118"/>
      <c r="E36" s="118"/>
      <c r="F36" s="118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19" t="s">
        <v>44</v>
      </c>
      <c r="B44" s="119"/>
      <c r="C44" s="119"/>
      <c r="D44" s="119"/>
      <c r="E44" s="119"/>
      <c r="F44" s="119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40</v>
      </c>
      <c r="B46" s="87" t="s">
        <v>78</v>
      </c>
      <c r="C46" s="87" t="s">
        <v>42</v>
      </c>
      <c r="D46" s="95" t="s">
        <v>79</v>
      </c>
      <c r="E46" s="87" t="s">
        <v>45</v>
      </c>
      <c r="F46" s="95" t="s">
        <v>46</v>
      </c>
    </row>
    <row r="47" spans="1:9" s="85" customFormat="1">
      <c r="A47" s="103">
        <v>50</v>
      </c>
      <c r="B47" s="111">
        <v>2950</v>
      </c>
      <c r="C47" s="103">
        <v>50</v>
      </c>
      <c r="D47" s="111">
        <v>2950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>
      <c r="A59" s="58" t="s">
        <v>80</v>
      </c>
      <c r="B59" s="59">
        <v>50</v>
      </c>
      <c r="C59" s="60">
        <v>5072</v>
      </c>
      <c r="D59" s="61">
        <f>LN(C59)</f>
        <v>8.5314904961170619</v>
      </c>
      <c r="E59" s="61">
        <f>(D59-$B$54)/$B$55</f>
        <v>-18.683519500914549</v>
      </c>
      <c r="F59" s="62">
        <f>EXP(E59)</f>
        <v>7.6886586158389857E-9</v>
      </c>
      <c r="G59" s="63"/>
      <c r="H59" s="63"/>
      <c r="I59" s="63"/>
    </row>
    <row r="60" spans="1:9" s="64" customFormat="1" ht="27" customHeight="1">
      <c r="A60" s="65" t="s">
        <v>81</v>
      </c>
      <c r="B60" s="66">
        <v>50</v>
      </c>
      <c r="C60" s="67">
        <v>4966</v>
      </c>
      <c r="D60" s="68">
        <f>LN(C60)</f>
        <v>8.5103699660681116</v>
      </c>
      <c r="E60" s="68">
        <f>(D60-$B$54)/$B$55</f>
        <v>-18.518515359907123</v>
      </c>
      <c r="F60" s="69">
        <f>EXP(E60)</f>
        <v>9.0679886141719864E-9</v>
      </c>
      <c r="G60" s="63"/>
      <c r="H60" s="63"/>
      <c r="I60" s="63"/>
    </row>
    <row r="61" spans="1:9" ht="26.25" customHeight="1">
      <c r="A61" s="8"/>
      <c r="B61" s="45"/>
      <c r="C61" s="8"/>
      <c r="D61" s="117" t="s">
        <v>59</v>
      </c>
      <c r="E61" s="117"/>
      <c r="F61" s="70">
        <f>AVERAGE(F59:F60)</f>
        <v>8.378323615005486E-9</v>
      </c>
      <c r="G61" s="9"/>
      <c r="H61" s="9"/>
      <c r="I61" s="9"/>
    </row>
    <row r="62" spans="1:9" ht="25.5" customHeight="1">
      <c r="E62" s="71" t="s">
        <v>60</v>
      </c>
      <c r="F62" s="72">
        <f>STDEV(C59:C60)/AVERAGE(C59:C60)</f>
        <v>1.4933914884593351E-2</v>
      </c>
      <c r="G62" s="9"/>
      <c r="H62" s="9"/>
    </row>
    <row r="63" spans="1:9" ht="26.25" customHeight="1">
      <c r="A63" s="8"/>
      <c r="B63" s="45"/>
      <c r="C63" s="8"/>
      <c r="D63" s="117" t="s">
        <v>61</v>
      </c>
      <c r="E63" s="117"/>
      <c r="F63" s="73">
        <v>2</v>
      </c>
      <c r="G63" s="9"/>
      <c r="H63" s="9"/>
      <c r="I63" s="9"/>
    </row>
    <row r="64" spans="1:9" ht="25.5" customHeight="1">
      <c r="C64" s="74"/>
      <c r="E64" s="71" t="s">
        <v>62</v>
      </c>
      <c r="F64" s="24">
        <f>(A47+B47)/A47*(C47+D47)/C47</f>
        <v>3600</v>
      </c>
      <c r="G64" s="9"/>
      <c r="H64" s="9"/>
    </row>
    <row r="65" spans="1:9" ht="25.5" customHeight="1">
      <c r="E65" s="71" t="s">
        <v>63</v>
      </c>
      <c r="F65" s="75">
        <f>F64*F61</f>
        <v>3.0161965014019748E-5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64</v>
      </c>
      <c r="C68" s="76" t="s">
        <v>65</v>
      </c>
      <c r="D68" s="130">
        <f>F65*B24/B25</f>
        <v>1.5080982507009874E-7</v>
      </c>
      <c r="E68" s="130"/>
      <c r="F68" s="74" t="str">
        <f>C23</f>
        <v>EU/mg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>
      <c r="A74" s="81" t="s">
        <v>82</v>
      </c>
      <c r="C74" s="81" t="s">
        <v>69</v>
      </c>
      <c r="D74" s="21"/>
      <c r="F74" s="21" t="s">
        <v>70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NDQD201504156 / Bacterial Endotoxin / Download 3  /  Analyst - Eric Ngamau /  Date 12-09-2015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>
      <c r="A31" s="22"/>
      <c r="B31" s="23"/>
      <c r="C31" s="124" t="s">
        <v>32</v>
      </c>
      <c r="D31" s="125"/>
      <c r="E31" s="125" t="s">
        <v>33</v>
      </c>
      <c r="F31" s="126"/>
    </row>
    <row r="32" spans="1:7" ht="20.100000000000001" customHeight="1">
      <c r="A32" s="25" t="s">
        <v>31</v>
      </c>
      <c r="B32" s="26" t="s">
        <v>74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2015-09-12T02:02:12Z</dcterms:modified>
</cp:coreProperties>
</file>