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/>
  </bookViews>
  <sheets>
    <sheet name="temp" sheetId="33" r:id="rId1"/>
    <sheet name="SST" sheetId="34" r:id="rId2"/>
    <sheet name="Uniformity" sheetId="35" r:id="rId3"/>
    <sheet name="Sheet3" sheetId="36" r:id="rId4"/>
  </sheets>
  <definedNames>
    <definedName name="_xlnm.Print_Area" localSheetId="0">temp!$A$1:$H$172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E28" i="36" l="1"/>
  <c r="C46" i="35"/>
  <c r="D50" i="35" s="1"/>
  <c r="C45" i="35"/>
  <c r="C19" i="35"/>
  <c r="B53" i="34"/>
  <c r="E51" i="34"/>
  <c r="D51" i="34"/>
  <c r="C51" i="34"/>
  <c r="B51" i="34"/>
  <c r="B52" i="34" s="1"/>
  <c r="B32" i="34"/>
  <c r="E30" i="34"/>
  <c r="D30" i="34"/>
  <c r="C30" i="34"/>
  <c r="B30" i="34"/>
  <c r="B31" i="34" s="1"/>
  <c r="D33" i="35" l="1"/>
  <c r="D25" i="35"/>
  <c r="D41" i="35"/>
  <c r="D29" i="35"/>
  <c r="D37" i="35"/>
  <c r="B57" i="33"/>
  <c r="D27" i="35"/>
  <c r="D31" i="35"/>
  <c r="D35" i="35"/>
  <c r="D39" i="35"/>
  <c r="D43" i="35"/>
  <c r="C49" i="35"/>
  <c r="D24" i="35"/>
  <c r="D28" i="35"/>
  <c r="D32" i="35"/>
  <c r="D36" i="35"/>
  <c r="D40" i="35"/>
  <c r="D49" i="35"/>
  <c r="C50" i="35"/>
  <c r="D26" i="35"/>
  <c r="D30" i="35"/>
  <c r="D34" i="35"/>
  <c r="D38" i="35"/>
  <c r="D42" i="35"/>
  <c r="B49" i="35"/>
  <c r="G137" i="33"/>
  <c r="E137" i="33"/>
  <c r="B130" i="33"/>
  <c r="F140" i="33" s="1"/>
  <c r="B159" i="33"/>
  <c r="D143" i="33" s="1"/>
  <c r="B141" i="33"/>
  <c r="F138" i="33"/>
  <c r="D138" i="33"/>
  <c r="D140" i="33" l="1"/>
  <c r="D144" i="33"/>
  <c r="B87" i="33"/>
  <c r="D97" i="33" s="1"/>
  <c r="D145" i="33" l="1"/>
  <c r="F97" i="33"/>
  <c r="G94" i="33" l="1"/>
  <c r="B81" i="33" l="1"/>
  <c r="C168" i="33" l="1"/>
  <c r="B116" i="33" l="1"/>
  <c r="D100" i="33" s="1"/>
  <c r="B98" i="33"/>
  <c r="F95" i="33"/>
  <c r="D95" i="33"/>
  <c r="E94" i="33"/>
  <c r="B82" i="33"/>
  <c r="B83" i="33" s="1"/>
  <c r="B80" i="33"/>
  <c r="B79" i="33"/>
  <c r="C76" i="33"/>
  <c r="H71" i="33"/>
  <c r="G71" i="33"/>
  <c r="B68" i="33"/>
  <c r="H67" i="33"/>
  <c r="G67" i="33"/>
  <c r="H63" i="33"/>
  <c r="G63" i="33"/>
  <c r="C56" i="33"/>
  <c r="B55" i="33"/>
  <c r="B45" i="33"/>
  <c r="F42" i="33"/>
  <c r="D42" i="33"/>
  <c r="G41" i="33"/>
  <c r="B34" i="33"/>
  <c r="B30" i="33"/>
  <c r="B69" i="33" l="1"/>
  <c r="D101" i="33"/>
  <c r="D102" i="33" s="1"/>
  <c r="D44" i="33"/>
  <c r="D45" i="33" s="1"/>
  <c r="D46" i="33" s="1"/>
  <c r="F98" i="33"/>
  <c r="F44" i="33"/>
  <c r="F45" i="33" s="1"/>
  <c r="F46" i="33" s="1"/>
  <c r="D98" i="33"/>
  <c r="D48" i="33"/>
  <c r="E39" i="33" l="1"/>
  <c r="G93" i="33"/>
  <c r="F99" i="33"/>
  <c r="G92" i="33"/>
  <c r="G91" i="33"/>
  <c r="E92" i="33"/>
  <c r="D99" i="33"/>
  <c r="E93" i="33"/>
  <c r="E91" i="33"/>
  <c r="D49" i="33"/>
  <c r="G39" i="33"/>
  <c r="E41" i="33"/>
  <c r="G40" i="33"/>
  <c r="G38" i="33"/>
  <c r="E40" i="33"/>
  <c r="E38" i="33"/>
  <c r="D105" i="33" l="1"/>
  <c r="E95" i="33"/>
  <c r="D103" i="33"/>
  <c r="E109" i="33" s="1"/>
  <c r="F109" i="33" s="1"/>
  <c r="G95" i="33"/>
  <c r="G42" i="33"/>
  <c r="D52" i="33"/>
  <c r="E42" i="33"/>
  <c r="D50" i="33"/>
  <c r="D51" i="33" s="1"/>
  <c r="D104" i="33" l="1"/>
  <c r="E110" i="33"/>
  <c r="F110" i="33" s="1"/>
  <c r="E111" i="33"/>
  <c r="F111" i="33" s="1"/>
  <c r="E113" i="33"/>
  <c r="F113" i="33" s="1"/>
  <c r="E112" i="33"/>
  <c r="F112" i="33" s="1"/>
  <c r="E108" i="33"/>
  <c r="F108" i="33" s="1"/>
  <c r="G68" i="33"/>
  <c r="H68" i="33" s="1"/>
  <c r="G61" i="33"/>
  <c r="H61" i="33" s="1"/>
  <c r="G69" i="33"/>
  <c r="H69" i="33" s="1"/>
  <c r="G64" i="33"/>
  <c r="H64" i="33" s="1"/>
  <c r="G65" i="33"/>
  <c r="H65" i="33" s="1"/>
  <c r="G66" i="33"/>
  <c r="H66" i="33" s="1"/>
  <c r="G70" i="33"/>
  <c r="H70" i="33" s="1"/>
  <c r="G62" i="33"/>
  <c r="H62" i="33" s="1"/>
  <c r="G60" i="33"/>
  <c r="H60" i="33" s="1"/>
  <c r="F115" i="33" l="1"/>
  <c r="F117" i="33"/>
  <c r="H72" i="33"/>
  <c r="G76" i="33" s="1"/>
  <c r="H74" i="33"/>
  <c r="F116" i="33" l="1"/>
  <c r="H73" i="33"/>
  <c r="D141" i="33" l="1"/>
  <c r="E136" i="33" s="1"/>
  <c r="F141" i="33"/>
  <c r="G135" i="33" s="1"/>
  <c r="G134" i="33" l="1"/>
  <c r="F142" i="33"/>
  <c r="E135" i="33"/>
  <c r="G136" i="33"/>
  <c r="G138" i="33" s="1"/>
  <c r="D142" i="33"/>
  <c r="E134" i="33"/>
  <c r="E138" i="33" l="1"/>
  <c r="D148" i="33"/>
  <c r="D146" i="33"/>
  <c r="D147" i="33"/>
  <c r="E153" i="33" l="1"/>
  <c r="F153" i="33" s="1"/>
  <c r="E156" i="33"/>
  <c r="F156" i="33" s="1"/>
  <c r="E152" i="33"/>
  <c r="F152" i="33" s="1"/>
  <c r="E155" i="33"/>
  <c r="F155" i="33" s="1"/>
  <c r="E151" i="33"/>
  <c r="F151" i="33" s="1"/>
  <c r="E154" i="33"/>
  <c r="F154" i="33" s="1"/>
  <c r="F160" i="33" l="1"/>
  <c r="B165" i="33"/>
  <c r="G168" i="33" s="1"/>
  <c r="F158" i="33"/>
  <c r="F159" i="33" s="1"/>
  <c r="B167" i="33"/>
  <c r="B166" i="33" l="1"/>
</calcChain>
</file>

<file path=xl/sharedStrings.xml><?xml version="1.0" encoding="utf-8"?>
<sst xmlns="http://schemas.openxmlformats.org/spreadsheetml/2006/main" count="298" uniqueCount="131">
  <si>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</si>
  <si>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</si>
  <si>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</si>
  <si>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</si>
  <si>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</si>
  <si>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</si>
  <si>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</si>
  <si>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</si>
  <si>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</si>
  <si>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</si>
  <si>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</si>
  <si>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</si>
  <si>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</si>
  <si>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Average tablet Content Weight (mg):</t>
  </si>
  <si>
    <t>tablet No.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</si>
  <si>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</si>
  <si>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</si>
  <si>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</si>
  <si>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</si>
  <si>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</si>
  <si>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</si>
  <si>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</si>
  <si>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</si>
  <si>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</si>
  <si>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</si>
  <si>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</si>
  <si>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</si>
  <si>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</si>
  <si>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</si>
  <si>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</si>
  <si>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</si>
  <si>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</si>
  <si>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</si>
  <si>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</si>
  <si>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Each tablet contains</t>
  </si>
  <si>
    <t>Powder Weight (mg)</t>
  </si>
  <si>
    <t>% Assay</t>
  </si>
  <si>
    <t>DISSOLUTION: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</si>
  <si>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</si>
  <si>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</si>
  <si>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</si>
  <si>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</si>
  <si>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</si>
  <si>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</si>
  <si>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</si>
  <si>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</si>
  <si>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</si>
  <si>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</si>
  <si>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</si>
  <si>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</si>
  <si>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</si>
  <si>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</si>
  <si>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</si>
  <si>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</si>
  <si>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</si>
  <si>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</si>
  <si>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</si>
  <si>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</si>
  <si>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</si>
  <si>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</si>
  <si>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</si>
  <si>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</si>
  <si>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</si>
  <si>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</si>
  <si>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</si>
  <si>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</si>
  <si>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</si>
  <si>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Desired Sample Weight (mg)</t>
  </si>
  <si>
    <t xml:space="preserve">The content of </t>
  </si>
  <si>
    <t xml:space="preserve">in the sample as a percentage of the stated  label claim is </t>
  </si>
  <si>
    <t>Comment</t>
  </si>
  <si>
    <t>Determined Amt (mg)</t>
  </si>
  <si>
    <t>Desired Weight as free base (mg):</t>
  </si>
  <si>
    <t>Desired Weight as salt (mg):</t>
  </si>
  <si>
    <t xml:space="preserve">The amount  of </t>
  </si>
  <si>
    <t xml:space="preserve">dissolved as a percentage of the stated  label claim is </t>
  </si>
  <si>
    <t>Please enter the required information in the cells highlighted in green</t>
  </si>
  <si>
    <t>Initial Standard dilution (mL):</t>
  </si>
  <si>
    <t>Initial Sample dilution (mL):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</si>
  <si>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</si>
  <si>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</si>
  <si>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If correction for water content is NOT needed please enter 0</t>
  </si>
  <si>
    <t>Concentration (mg/mL):</t>
  </si>
  <si>
    <t>Mass of RS (mg):</t>
  </si>
  <si>
    <t>Mass of WRS as free base (mg):</t>
  </si>
  <si>
    <t>Purity correction (mg):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</si>
  <si>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</si>
  <si>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</si>
  <si>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</si>
  <si>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</si>
  <si>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</si>
  <si>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</si>
  <si>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</si>
  <si>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</si>
  <si>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</si>
  <si>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>NDQD201505251</t>
  </si>
  <si>
    <t>Esomeprazole</t>
  </si>
  <si>
    <t>Esomeprazole 40mg</t>
  </si>
  <si>
    <t>Esomeprazole magnesium dihydrate</t>
  </si>
  <si>
    <t>E20 1</t>
  </si>
  <si>
    <t>HPLC System Suitability Report</t>
  </si>
  <si>
    <t>Assay</t>
  </si>
  <si>
    <t>Sample(s)</t>
  </si>
  <si>
    <t xml:space="preserve">MEPZ-40 TABLETS </t>
  </si>
  <si>
    <t>Weight (mg):</t>
  </si>
  <si>
    <t>ESOMEPRAZOLE MAGNESIUM</t>
  </si>
  <si>
    <t>Standard Conc (mg/mL):</t>
  </si>
  <si>
    <t>Each film coated tablet contains: Esomeprazole Magnesium USP equivalent to Esomeprazole 40 mg</t>
  </si>
  <si>
    <t>2015-05-27 07:17:21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</si>
  <si>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</si>
  <si>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</si>
  <si>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</si>
  <si>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</si>
  <si>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</si>
  <si>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</si>
  <si>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</si>
  <si>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</si>
  <si>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</si>
  <si>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</si>
  <si>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</si>
  <si>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</si>
  <si>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</si>
  <si>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</si>
  <si>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</si>
  <si>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</si>
  <si>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</si>
  <si>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</si>
  <si>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</si>
  <si>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Esomeprazole Mg .2H2O</t>
  </si>
  <si>
    <t>Esomir 40mg</t>
  </si>
  <si>
    <t>NDQD201504165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</si>
</sst>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%"/>
    <numFmt numFmtId="170" formatCode="[$-409]d/mmm/yy;@"/>
  </numFmts>
  <fonts count="44" x14ac:knownFonts="1">
    <font>
      <sz val="10"/>
      <name val="Arial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3" fillId="0" borderId="0"/>
  </cellStyleXfs>
  <cellXfs count="385">
    <xf numFmtId="0" fontId="0" fillId="0" borderId="0" xfId="0"/>
    <xf numFmtId="0" fontId="21" fillId="0" borderId="0" xfId="42" applyFont="1"/>
    <xf numFmtId="0" fontId="24" fillId="0" borderId="0" xfId="0" applyFont="1"/>
    <xf numFmtId="0" fontId="25" fillId="0" borderId="0" xfId="0" applyFont="1" applyFill="1" applyBorder="1" applyAlignment="1">
      <alignment vertical="center" wrapText="1"/>
    </xf>
    <xf numFmtId="0" fontId="22" fillId="0" borderId="0" xfId="42" applyFont="1" applyFill="1" applyBorder="1" applyAlignment="1">
      <alignment vertical="center" wrapText="1"/>
    </xf>
    <xf numFmtId="0" fontId="24" fillId="0" borderId="0" xfId="0" applyFont="1" applyFill="1" applyBorder="1"/>
    <xf numFmtId="0" fontId="23" fillId="0" borderId="0" xfId="42" applyFont="1" applyFill="1" applyBorder="1" applyAlignment="1">
      <alignment horizontal="left" vertical="center" wrapText="1"/>
    </xf>
    <xf numFmtId="0" fontId="21" fillId="0" borderId="0" xfId="42" applyFont="1" applyFill="1" applyBorder="1"/>
    <xf numFmtId="0" fontId="21" fillId="0" borderId="0" xfId="42" applyFont="1" applyBorder="1"/>
    <xf numFmtId="0" fontId="22" fillId="0" borderId="0" xfId="42" applyFont="1" applyFill="1" applyBorder="1" applyAlignment="1">
      <alignment horizontal="center" wrapText="1"/>
    </xf>
    <xf numFmtId="10" fontId="21" fillId="0" borderId="0" xfId="42" applyNumberFormat="1" applyFont="1" applyFill="1" applyBorder="1" applyAlignment="1">
      <alignment horizontal="center"/>
    </xf>
    <xf numFmtId="10" fontId="21" fillId="0" borderId="40" xfId="42" applyNumberFormat="1" applyFont="1" applyBorder="1" applyAlignment="1">
      <alignment horizontal="center" vertical="center"/>
    </xf>
    <xf numFmtId="10" fontId="21" fillId="0" borderId="41" xfId="42" applyNumberFormat="1" applyFont="1" applyBorder="1" applyAlignment="1">
      <alignment horizontal="center" vertical="center"/>
    </xf>
    <xf numFmtId="10" fontId="21" fillId="0" borderId="49" xfId="42" applyNumberFormat="1" applyFont="1" applyBorder="1" applyAlignment="1">
      <alignment horizontal="center" vertical="center"/>
    </xf>
    <xf numFmtId="10" fontId="21" fillId="0" borderId="19" xfId="42" applyNumberFormat="1" applyFont="1" applyBorder="1" applyAlignment="1">
      <alignment horizontal="center" vertical="center"/>
    </xf>
    <xf numFmtId="10" fontId="21" fillId="0" borderId="21" xfId="42" applyNumberFormat="1" applyFont="1" applyBorder="1" applyAlignment="1">
      <alignment horizontal="center" vertical="center"/>
    </xf>
    <xf numFmtId="10" fontId="21" fillId="0" borderId="23" xfId="42" applyNumberFormat="1" applyFont="1" applyBorder="1" applyAlignment="1">
      <alignment horizontal="center" vertical="center"/>
    </xf>
    <xf numFmtId="0" fontId="21" fillId="26" borderId="0" xfId="42" quotePrefix="1" applyFont="1" applyFill="1" applyAlignment="1" applyProtection="1">
      <protection locked="0"/>
    </xf>
    <xf numFmtId="0" fontId="22" fillId="0" borderId="25" xfId="42" applyFont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166" fontId="21" fillId="0" borderId="11" xfId="42" applyNumberFormat="1" applyFont="1" applyBorder="1" applyAlignment="1">
      <alignment horizontal="center" vertical="center"/>
    </xf>
    <xf numFmtId="0" fontId="21" fillId="0" borderId="0" xfId="42" applyFont="1" applyAlignment="1">
      <alignment vertical="center"/>
    </xf>
    <xf numFmtId="0" fontId="22" fillId="0" borderId="0" xfId="42" applyFont="1" applyAlignment="1">
      <alignment vertical="center"/>
    </xf>
    <xf numFmtId="0" fontId="22" fillId="26" borderId="0" xfId="42" applyFont="1" applyFill="1" applyAlignment="1" applyProtection="1">
      <alignment horizontal="left" vertical="center"/>
      <protection locked="0"/>
    </xf>
    <xf numFmtId="0" fontId="30" fillId="26" borderId="0" xfId="42" applyFont="1" applyFill="1" applyAlignment="1" applyProtection="1">
      <alignment horizontal="left" vertical="center"/>
      <protection locked="0"/>
    </xf>
    <xf numFmtId="0" fontId="30" fillId="26" borderId="0" xfId="42" quotePrefix="1" applyFont="1" applyFill="1" applyAlignment="1" applyProtection="1">
      <alignment vertical="center"/>
      <protection locked="0"/>
    </xf>
    <xf numFmtId="0" fontId="21" fillId="26" borderId="0" xfId="42" quotePrefix="1" applyFont="1" applyFill="1" applyAlignment="1" applyProtection="1">
      <alignment vertical="center"/>
      <protection locked="0"/>
    </xf>
    <xf numFmtId="165" fontId="30" fillId="26" borderId="0" xfId="42" applyNumberFormat="1" applyFont="1" applyFill="1" applyAlignment="1" applyProtection="1">
      <alignment horizontal="left" vertical="center"/>
      <protection locked="0"/>
    </xf>
    <xf numFmtId="165" fontId="21" fillId="0" borderId="0" xfId="42" applyNumberFormat="1" applyFont="1" applyAlignment="1">
      <alignment horizontal="left" vertical="center"/>
    </xf>
    <xf numFmtId="0" fontId="3" fillId="0" borderId="0" xfId="42" applyFont="1" applyAlignment="1">
      <alignment horizontal="left" vertical="center"/>
    </xf>
    <xf numFmtId="0" fontId="22" fillId="0" borderId="0" xfId="42" applyFont="1" applyAlignment="1">
      <alignment horizontal="right" vertical="center"/>
    </xf>
    <xf numFmtId="0" fontId="21" fillId="0" borderId="0" xfId="42" applyFont="1" applyAlignment="1">
      <alignment horizontal="right" vertical="center"/>
    </xf>
    <xf numFmtId="0" fontId="29" fillId="26" borderId="0" xfId="42" applyFont="1" applyFill="1" applyBorder="1" applyAlignment="1" applyProtection="1">
      <alignment horizontal="center" vertical="center"/>
      <protection locked="0"/>
    </xf>
    <xf numFmtId="0" fontId="30" fillId="26" borderId="0" xfId="42" applyFont="1" applyFill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0" fontId="22" fillId="0" borderId="0" xfId="42" applyFont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0" xfId="42" applyFont="1" applyFill="1" applyAlignment="1">
      <alignment vertical="center"/>
    </xf>
    <xf numFmtId="2" fontId="29" fillId="26" borderId="0" xfId="42" applyNumberFormat="1" applyFont="1" applyFill="1" applyAlignment="1" applyProtection="1">
      <alignment horizontal="center" vertical="center"/>
      <protection locked="0"/>
    </xf>
    <xf numFmtId="2" fontId="22" fillId="0" borderId="0" xfId="42" applyNumberFormat="1" applyFont="1" applyAlignment="1">
      <alignment horizontal="center" vertical="center"/>
    </xf>
    <xf numFmtId="168" fontId="22" fillId="0" borderId="0" xfId="42" applyNumberFormat="1" applyFont="1" applyAlignment="1">
      <alignment horizontal="center" vertical="center"/>
    </xf>
    <xf numFmtId="0" fontId="21" fillId="0" borderId="18" xfId="42" applyFont="1" applyBorder="1" applyAlignment="1">
      <alignment horizontal="right" vertical="center"/>
    </xf>
    <xf numFmtId="0" fontId="29" fillId="26" borderId="19" xfId="42" applyFont="1" applyFill="1" applyBorder="1" applyAlignment="1" applyProtection="1">
      <alignment horizontal="center" vertical="center"/>
      <protection locked="0"/>
    </xf>
    <xf numFmtId="0" fontId="21" fillId="0" borderId="20" xfId="42" applyFont="1" applyBorder="1" applyAlignment="1">
      <alignment horizontal="right" vertical="center"/>
    </xf>
    <xf numFmtId="0" fontId="29" fillId="26" borderId="21" xfId="42" applyFont="1" applyFill="1" applyBorder="1" applyAlignment="1" applyProtection="1">
      <alignment horizontal="center" vertical="center"/>
      <protection locked="0"/>
    </xf>
    <xf numFmtId="0" fontId="22" fillId="0" borderId="56" xfId="42" applyFont="1" applyBorder="1" applyAlignment="1">
      <alignment horizontal="center" vertical="center"/>
    </xf>
    <xf numFmtId="0" fontId="22" fillId="0" borderId="16" xfId="42" applyFont="1" applyBorder="1" applyAlignment="1">
      <alignment horizontal="center" vertical="center"/>
    </xf>
    <xf numFmtId="0" fontId="22" fillId="0" borderId="32" xfId="42" applyFont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166" fontId="21" fillId="0" borderId="43" xfId="42" applyNumberFormat="1" applyFont="1" applyBorder="1" applyAlignment="1">
      <alignment horizontal="center" vertical="center"/>
    </xf>
    <xf numFmtId="0" fontId="21" fillId="0" borderId="0" xfId="42" applyFont="1" applyBorder="1" applyAlignment="1">
      <alignment horizontal="center" vertical="center"/>
    </xf>
    <xf numFmtId="166" fontId="21" fillId="0" borderId="0" xfId="42" applyNumberFormat="1" applyFont="1" applyBorder="1" applyAlignment="1">
      <alignment horizontal="center" vertical="center"/>
    </xf>
    <xf numFmtId="166" fontId="21" fillId="0" borderId="21" xfId="42" applyNumberFormat="1" applyFont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166" fontId="21" fillId="0" borderId="10" xfId="42" applyNumberFormat="1" applyFont="1" applyBorder="1" applyAlignment="1">
      <alignment horizontal="center" vertical="center"/>
    </xf>
    <xf numFmtId="166" fontId="21" fillId="0" borderId="44" xfId="42" applyNumberFormat="1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166" fontId="22" fillId="24" borderId="57" xfId="42" applyNumberFormat="1" applyFont="1" applyFill="1" applyBorder="1" applyAlignment="1">
      <alignment horizontal="center" vertical="center"/>
    </xf>
    <xf numFmtId="166" fontId="22" fillId="24" borderId="48" xfId="42" applyNumberFormat="1" applyFont="1" applyFill="1" applyBorder="1" applyAlignment="1">
      <alignment horizontal="center" vertical="center"/>
    </xf>
    <xf numFmtId="1" fontId="22" fillId="24" borderId="54" xfId="42" applyNumberFormat="1" applyFont="1" applyFill="1" applyBorder="1" applyAlignment="1">
      <alignment horizontal="center" vertical="center"/>
    </xf>
    <xf numFmtId="166" fontId="22" fillId="24" borderId="36" xfId="4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9" fillId="26" borderId="62" xfId="42" applyFont="1" applyFill="1" applyBorder="1" applyAlignment="1" applyProtection="1">
      <alignment horizontal="center" vertical="center"/>
      <protection locked="0"/>
    </xf>
    <xf numFmtId="0" fontId="21" fillId="0" borderId="0" xfId="42" applyFont="1" applyFill="1" applyBorder="1" applyAlignment="1">
      <alignment vertical="center"/>
    </xf>
    <xf numFmtId="0" fontId="29" fillId="26" borderId="37" xfId="42" applyFont="1" applyFill="1" applyBorder="1" applyAlignment="1" applyProtection="1">
      <alignment horizontal="center" vertical="center"/>
      <protection locked="0"/>
    </xf>
    <xf numFmtId="0" fontId="21" fillId="0" borderId="31" xfId="42" applyFont="1" applyBorder="1" applyAlignment="1">
      <alignment horizontal="right" vertical="center"/>
    </xf>
    <xf numFmtId="2" fontId="21" fillId="24" borderId="50" xfId="42" applyNumberFormat="1" applyFont="1" applyFill="1" applyBorder="1" applyAlignment="1">
      <alignment horizontal="center" vertical="center"/>
    </xf>
    <xf numFmtId="0" fontId="21" fillId="0" borderId="0" xfId="42" applyFont="1" applyFill="1" applyBorder="1" applyAlignment="1">
      <alignment horizontal="center" vertical="center"/>
    </xf>
    <xf numFmtId="2" fontId="21" fillId="24" borderId="38" xfId="42" applyNumberFormat="1" applyFont="1" applyFill="1" applyBorder="1" applyAlignment="1">
      <alignment horizontal="center" vertical="center"/>
    </xf>
    <xf numFmtId="2" fontId="21" fillId="25" borderId="50" xfId="42" applyNumberFormat="1" applyFont="1" applyFill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2" fontId="21" fillId="25" borderId="38" xfId="42" applyNumberFormat="1" applyFont="1" applyFill="1" applyBorder="1" applyAlignment="1">
      <alignment horizontal="center" vertical="center"/>
    </xf>
    <xf numFmtId="2" fontId="21" fillId="24" borderId="39" xfId="42" applyNumberFormat="1" applyFont="1" applyFill="1" applyBorder="1" applyAlignment="1">
      <alignment horizontal="center" vertical="center"/>
    </xf>
    <xf numFmtId="164" fontId="29" fillId="26" borderId="50" xfId="42" applyNumberFormat="1" applyFont="1" applyFill="1" applyBorder="1" applyAlignment="1" applyProtection="1">
      <alignment horizontal="center" vertical="center"/>
      <protection locked="0"/>
    </xf>
    <xf numFmtId="1" fontId="21" fillId="0" borderId="0" xfId="42" applyNumberFormat="1" applyFont="1" applyFill="1" applyBorder="1" applyAlignment="1">
      <alignment horizontal="center" vertical="center"/>
    </xf>
    <xf numFmtId="0" fontId="21" fillId="0" borderId="56" xfId="42" applyFont="1" applyBorder="1" applyAlignment="1">
      <alignment horizontal="right" vertical="center"/>
    </xf>
    <xf numFmtId="2" fontId="21" fillId="24" borderId="32" xfId="42" applyNumberFormat="1" applyFont="1" applyFill="1" applyBorder="1" applyAlignment="1">
      <alignment horizontal="center" vertical="center"/>
    </xf>
    <xf numFmtId="166" fontId="21" fillId="0" borderId="0" xfId="42" applyNumberFormat="1" applyFont="1" applyFill="1" applyBorder="1" applyAlignment="1">
      <alignment horizontal="center" vertical="center"/>
    </xf>
    <xf numFmtId="0" fontId="21" fillId="0" borderId="37" xfId="42" applyFont="1" applyBorder="1" applyAlignment="1">
      <alignment horizontal="right" vertical="center"/>
    </xf>
    <xf numFmtId="166" fontId="22" fillId="25" borderId="37" xfId="42" applyNumberFormat="1" applyFont="1" applyFill="1" applyBorder="1" applyAlignment="1">
      <alignment horizontal="center" vertical="center"/>
    </xf>
    <xf numFmtId="0" fontId="21" fillId="0" borderId="38" xfId="42" applyFont="1" applyBorder="1" applyAlignment="1">
      <alignment horizontal="right" vertical="center"/>
    </xf>
    <xf numFmtId="10" fontId="21" fillId="24" borderId="38" xfId="42" applyNumberFormat="1" applyFont="1" applyFill="1" applyBorder="1" applyAlignment="1">
      <alignment horizontal="center" vertical="center"/>
    </xf>
    <xf numFmtId="0" fontId="21" fillId="0" borderId="39" xfId="42" applyFont="1" applyBorder="1" applyAlignment="1">
      <alignment horizontal="right" vertical="center"/>
    </xf>
    <xf numFmtId="0" fontId="21" fillId="25" borderId="39" xfId="42" applyFont="1" applyFill="1" applyBorder="1" applyAlignment="1">
      <alignment horizontal="center" vertical="center"/>
    </xf>
    <xf numFmtId="0" fontId="3" fillId="0" borderId="0" xfId="42" applyFont="1" applyAlignment="1">
      <alignment vertical="center"/>
    </xf>
    <xf numFmtId="0" fontId="22" fillId="0" borderId="0" xfId="42" quotePrefix="1" applyFont="1" applyAlignment="1">
      <alignment horizontal="left" vertical="center"/>
    </xf>
    <xf numFmtId="0" fontId="21" fillId="0" borderId="0" xfId="42" quotePrefix="1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9" fillId="26" borderId="0" xfId="42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center" vertical="center"/>
    </xf>
    <xf numFmtId="164" fontId="22" fillId="0" borderId="0" xfId="42" applyNumberFormat="1" applyFont="1" applyFill="1" applyBorder="1" applyAlignment="1">
      <alignment horizontal="center" vertical="center"/>
    </xf>
    <xf numFmtId="2" fontId="22" fillId="0" borderId="40" xfId="42" applyNumberFormat="1" applyFont="1" applyBorder="1" applyAlignment="1">
      <alignment horizontal="center" vertical="center"/>
    </xf>
    <xf numFmtId="0" fontId="22" fillId="0" borderId="40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1" fillId="0" borderId="40" xfId="42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1" fillId="0" borderId="41" xfId="42" applyFont="1" applyBorder="1" applyAlignment="1">
      <alignment horizontal="center" vertical="center"/>
    </xf>
    <xf numFmtId="2" fontId="21" fillId="0" borderId="20" xfId="42" applyNumberFormat="1" applyFont="1" applyBorder="1" applyAlignment="1">
      <alignment horizontal="center" vertical="center"/>
    </xf>
    <xf numFmtId="0" fontId="21" fillId="0" borderId="49" xfId="42" applyFont="1" applyBorder="1" applyAlignment="1">
      <alignment horizontal="center" vertical="center"/>
    </xf>
    <xf numFmtId="2" fontId="21" fillId="0" borderId="40" xfId="42" applyNumberFormat="1" applyFont="1" applyBorder="1" applyAlignment="1">
      <alignment horizontal="center" vertical="center"/>
    </xf>
    <xf numFmtId="2" fontId="21" fillId="0" borderId="41" xfId="42" applyNumberFormat="1" applyFont="1" applyBorder="1" applyAlignment="1">
      <alignment horizontal="center" vertical="center"/>
    </xf>
    <xf numFmtId="2" fontId="21" fillId="0" borderId="49" xfId="42" applyNumberFormat="1" applyFont="1" applyBorder="1" applyAlignment="1">
      <alignment horizontal="center" vertical="center"/>
    </xf>
    <xf numFmtId="0" fontId="21" fillId="0" borderId="21" xfId="42" applyFont="1" applyFill="1" applyBorder="1" applyAlignment="1">
      <alignment horizontal="center" vertical="center"/>
    </xf>
    <xf numFmtId="0" fontId="21" fillId="0" borderId="22" xfId="42" applyFont="1" applyBorder="1" applyAlignment="1">
      <alignment horizontal="right" vertical="center"/>
    </xf>
    <xf numFmtId="2" fontId="22" fillId="0" borderId="23" xfId="42" applyNumberFormat="1" applyFont="1" applyBorder="1" applyAlignment="1">
      <alignment horizontal="center" vertical="center"/>
    </xf>
    <xf numFmtId="0" fontId="21" fillId="0" borderId="0" xfId="42" quotePrefix="1" applyFont="1" applyBorder="1" applyAlignment="1">
      <alignment horizontal="center" vertical="center"/>
    </xf>
    <xf numFmtId="0" fontId="21" fillId="0" borderId="42" xfId="42" applyFont="1" applyBorder="1" applyAlignment="1">
      <alignment horizontal="right" vertical="center"/>
    </xf>
    <xf numFmtId="2" fontId="21" fillId="0" borderId="0" xfId="42" applyNumberFormat="1" applyFont="1" applyBorder="1" applyAlignment="1">
      <alignment horizontal="center" vertical="center"/>
    </xf>
    <xf numFmtId="0" fontId="22" fillId="0" borderId="0" xfId="42" applyFont="1" applyFill="1" applyBorder="1" applyAlignment="1">
      <alignment horizontal="center" vertical="center"/>
    </xf>
    <xf numFmtId="0" fontId="21" fillId="0" borderId="0" xfId="42" quotePrefix="1" applyFont="1" applyBorder="1" applyAlignment="1">
      <alignment horizontal="right" vertical="center"/>
    </xf>
    <xf numFmtId="0" fontId="21" fillId="0" borderId="0" xfId="42" applyFont="1" applyBorder="1" applyAlignment="1">
      <alignment vertical="center"/>
    </xf>
    <xf numFmtId="0" fontId="22" fillId="0" borderId="29" xfId="42" applyFont="1" applyBorder="1" applyAlignment="1">
      <alignment horizontal="center" vertical="center"/>
    </xf>
    <xf numFmtId="0" fontId="22" fillId="0" borderId="52" xfId="42" applyFont="1" applyBorder="1" applyAlignment="1">
      <alignment horizontal="center" vertical="center"/>
    </xf>
    <xf numFmtId="0" fontId="22" fillId="0" borderId="31" xfId="42" applyFont="1" applyBorder="1" applyAlignment="1">
      <alignment horizontal="center" vertical="center"/>
    </xf>
    <xf numFmtId="166" fontId="21" fillId="0" borderId="16" xfId="42" applyNumberFormat="1" applyFont="1" applyBorder="1" applyAlignment="1">
      <alignment horizontal="center" vertical="center"/>
    </xf>
    <xf numFmtId="166" fontId="21" fillId="0" borderId="32" xfId="42" applyNumberFormat="1" applyFont="1" applyBorder="1" applyAlignment="1">
      <alignment horizontal="center" vertical="center"/>
    </xf>
    <xf numFmtId="166" fontId="21" fillId="0" borderId="12" xfId="42" applyNumberFormat="1" applyFont="1" applyBorder="1" applyAlignment="1">
      <alignment horizontal="center" vertical="center"/>
    </xf>
    <xf numFmtId="166" fontId="21" fillId="0" borderId="33" xfId="42" applyNumberFormat="1" applyFont="1" applyBorder="1" applyAlignment="1">
      <alignment horizontal="center" vertical="center"/>
    </xf>
    <xf numFmtId="166" fontId="21" fillId="0" borderId="13" xfId="42" applyNumberFormat="1" applyFont="1" applyBorder="1" applyAlignment="1">
      <alignment horizontal="center" vertical="center"/>
    </xf>
    <xf numFmtId="166" fontId="21" fillId="0" borderId="35" xfId="42" applyNumberFormat="1" applyFont="1" applyBorder="1" applyAlignment="1">
      <alignment horizontal="center" vertical="center"/>
    </xf>
    <xf numFmtId="166" fontId="22" fillId="24" borderId="54" xfId="42" applyNumberFormat="1" applyFont="1" applyFill="1" applyBorder="1" applyAlignment="1">
      <alignment horizontal="center" vertical="center"/>
    </xf>
    <xf numFmtId="166" fontId="22" fillId="24" borderId="49" xfId="42" applyNumberFormat="1" applyFont="1" applyFill="1" applyBorder="1" applyAlignment="1">
      <alignment horizontal="center" vertical="center"/>
    </xf>
    <xf numFmtId="167" fontId="21" fillId="24" borderId="50" xfId="42" applyNumberFormat="1" applyFont="1" applyFill="1" applyBorder="1" applyAlignment="1">
      <alignment horizontal="center" vertical="center"/>
    </xf>
    <xf numFmtId="167" fontId="21" fillId="0" borderId="0" xfId="42" applyNumberFormat="1" applyFont="1" applyFill="1" applyBorder="1" applyAlignment="1">
      <alignment horizontal="center" vertical="center"/>
    </xf>
    <xf numFmtId="167" fontId="21" fillId="24" borderId="39" xfId="4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1" fillId="25" borderId="50" xfId="42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1" fillId="25" borderId="32" xfId="42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0" fontId="22" fillId="24" borderId="38" xfId="42" applyNumberFormat="1" applyFont="1" applyFill="1" applyBorder="1" applyAlignment="1">
      <alignment horizontal="center" vertical="center"/>
    </xf>
    <xf numFmtId="0" fontId="22" fillId="25" borderId="39" xfId="42" applyFont="1" applyFill="1" applyBorder="1" applyAlignment="1">
      <alignment horizontal="center" vertical="center"/>
    </xf>
    <xf numFmtId="0" fontId="22" fillId="0" borderId="29" xfId="42" applyFont="1" applyFill="1" applyBorder="1" applyAlignment="1">
      <alignment horizontal="center" vertical="center"/>
    </xf>
    <xf numFmtId="0" fontId="22" fillId="0" borderId="46" xfId="42" applyFont="1" applyFill="1" applyBorder="1" applyAlignment="1">
      <alignment horizontal="center" vertical="center"/>
    </xf>
    <xf numFmtId="0" fontId="22" fillId="0" borderId="47" xfId="42" applyFont="1" applyFill="1" applyBorder="1" applyAlignment="1">
      <alignment vertical="center"/>
    </xf>
    <xf numFmtId="0" fontId="22" fillId="0" borderId="19" xfId="42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/>
    </xf>
    <xf numFmtId="1" fontId="29" fillId="26" borderId="12" xfId="42" applyNumberFormat="1" applyFont="1" applyFill="1" applyBorder="1" applyAlignment="1" applyProtection="1">
      <alignment horizontal="center" vertic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10" fontId="21" fillId="0" borderId="32" xfId="42" applyNumberFormat="1" applyFont="1" applyBorder="1" applyAlignment="1" applyProtection="1">
      <alignment horizontal="center" vertical="center"/>
    </xf>
    <xf numFmtId="2" fontId="21" fillId="0" borderId="12" xfId="42" applyNumberFormat="1" applyFont="1" applyBorder="1" applyAlignment="1">
      <alignment horizontal="center" vertical="center"/>
    </xf>
    <xf numFmtId="10" fontId="21" fillId="0" borderId="33" xfId="42" applyNumberFormat="1" applyFont="1" applyBorder="1" applyAlignment="1" applyProtection="1">
      <alignment horizontal="center" vertical="center"/>
    </xf>
    <xf numFmtId="0" fontId="21" fillId="0" borderId="34" xfId="42" applyFont="1" applyFill="1" applyBorder="1" applyAlignment="1">
      <alignment horizontal="center" vertical="center"/>
    </xf>
    <xf numFmtId="1" fontId="29" fillId="26" borderId="13" xfId="42" applyNumberFormat="1" applyFont="1" applyFill="1" applyBorder="1" applyAlignment="1" applyProtection="1">
      <alignment horizontal="center" vertical="center"/>
      <protection locked="0"/>
    </xf>
    <xf numFmtId="2" fontId="21" fillId="0" borderId="13" xfId="42" applyNumberFormat="1" applyFont="1" applyBorder="1" applyAlignment="1">
      <alignment horizontal="center" vertical="center"/>
    </xf>
    <xf numFmtId="10" fontId="21" fillId="0" borderId="35" xfId="42" applyNumberFormat="1" applyFont="1" applyBorder="1" applyAlignment="1" applyProtection="1">
      <alignment horizontal="center" vertical="center"/>
    </xf>
    <xf numFmtId="2" fontId="21" fillId="0" borderId="21" xfId="42" applyNumberFormat="1" applyFont="1" applyBorder="1" applyAlignment="1">
      <alignment horizontal="center" vertical="center"/>
    </xf>
    <xf numFmtId="166" fontId="22" fillId="0" borderId="0" xfId="42" applyNumberFormat="1" applyFont="1" applyFill="1" applyBorder="1" applyAlignment="1">
      <alignment horizontal="center" vertical="center"/>
    </xf>
    <xf numFmtId="166" fontId="21" fillId="0" borderId="17" xfId="42" quotePrefix="1" applyNumberFormat="1" applyFont="1" applyBorder="1" applyAlignment="1">
      <alignment horizontal="right" vertical="center"/>
    </xf>
    <xf numFmtId="0" fontId="21" fillId="0" borderId="21" xfId="42" applyFont="1" applyFill="1" applyBorder="1" applyAlignment="1" applyProtection="1">
      <alignment horizontal="center" vertical="center"/>
    </xf>
    <xf numFmtId="0" fontId="21" fillId="0" borderId="20" xfId="42" applyFont="1" applyBorder="1" applyAlignment="1">
      <alignment vertical="center"/>
    </xf>
    <xf numFmtId="0" fontId="21" fillId="0" borderId="14" xfId="42" applyFont="1" applyBorder="1" applyAlignment="1">
      <alignment vertical="center"/>
    </xf>
    <xf numFmtId="0" fontId="21" fillId="0" borderId="22" xfId="42" applyFont="1" applyBorder="1" applyAlignment="1">
      <alignment vertical="center"/>
    </xf>
    <xf numFmtId="0" fontId="21" fillId="0" borderId="51" xfId="42" applyFont="1" applyBorder="1" applyAlignment="1">
      <alignment horizontal="center" vertical="center"/>
    </xf>
    <xf numFmtId="0" fontId="21" fillId="0" borderId="24" xfId="42" applyFont="1" applyBorder="1" applyAlignment="1">
      <alignment horizontal="right" vertical="center"/>
    </xf>
    <xf numFmtId="0" fontId="21" fillId="0" borderId="15" xfId="42" applyFont="1" applyBorder="1" applyAlignment="1">
      <alignment vertical="center"/>
    </xf>
    <xf numFmtId="0" fontId="21" fillId="0" borderId="25" xfId="42" applyFont="1" applyBorder="1" applyAlignment="1">
      <alignment horizontal="center" vertical="center"/>
    </xf>
    <xf numFmtId="0" fontId="22" fillId="0" borderId="0" xfId="42" applyFont="1" applyBorder="1" applyAlignment="1">
      <alignment horizontal="right" vertical="center"/>
    </xf>
    <xf numFmtId="0" fontId="21" fillId="0" borderId="10" xfId="42" quotePrefix="1" applyFont="1" applyBorder="1" applyAlignment="1" applyProtection="1">
      <alignment vertical="center"/>
      <protection locked="0"/>
    </xf>
    <xf numFmtId="0" fontId="21" fillId="0" borderId="10" xfId="42" quotePrefix="1" applyFont="1" applyBorder="1" applyAlignment="1">
      <alignment vertical="center"/>
    </xf>
    <xf numFmtId="0" fontId="21" fillId="0" borderId="10" xfId="42" applyFont="1" applyBorder="1" applyAlignment="1">
      <alignment vertical="center"/>
    </xf>
    <xf numFmtId="0" fontId="22" fillId="0" borderId="55" xfId="42" applyFont="1" applyBorder="1" applyAlignment="1" applyProtection="1">
      <alignment vertical="center"/>
      <protection locked="0"/>
    </xf>
    <xf numFmtId="0" fontId="22" fillId="0" borderId="55" xfId="42" applyFont="1" applyBorder="1" applyAlignment="1">
      <alignment vertical="center"/>
    </xf>
    <xf numFmtId="0" fontId="21" fillId="0" borderId="55" xfId="42" applyFont="1" applyBorder="1" applyAlignment="1">
      <alignment vertical="center"/>
    </xf>
    <xf numFmtId="10" fontId="29" fillId="25" borderId="50" xfId="42" applyNumberFormat="1" applyFont="1" applyFill="1" applyBorder="1" applyAlignment="1">
      <alignment horizontal="center" vertical="center"/>
    </xf>
    <xf numFmtId="10" fontId="29" fillId="24" borderId="50" xfId="42" applyNumberFormat="1" applyFont="1" applyFill="1" applyBorder="1" applyAlignment="1">
      <alignment horizontal="center" vertical="center"/>
    </xf>
    <xf numFmtId="0" fontId="29" fillId="25" borderId="39" xfId="42" applyFont="1" applyFill="1" applyBorder="1" applyAlignment="1">
      <alignment horizontal="center" vertical="center"/>
    </xf>
    <xf numFmtId="0" fontId="21" fillId="0" borderId="52" xfId="42" applyFont="1" applyBorder="1" applyAlignment="1">
      <alignment horizontal="right"/>
    </xf>
    <xf numFmtId="0" fontId="21" fillId="0" borderId="55" xfId="42" applyFont="1" applyBorder="1" applyAlignment="1">
      <alignment horizontal="right"/>
    </xf>
    <xf numFmtId="0" fontId="21" fillId="0" borderId="63" xfId="42" applyFont="1" applyBorder="1" applyAlignment="1">
      <alignment horizontal="right" vertical="center"/>
    </xf>
    <xf numFmtId="0" fontId="3" fillId="0" borderId="0" xfId="42" applyFont="1" applyAlignment="1">
      <alignment horizontal="left"/>
    </xf>
    <xf numFmtId="0" fontId="22" fillId="0" borderId="0" xfId="42" applyFont="1" applyAlignment="1">
      <alignment horizontal="right"/>
    </xf>
    <xf numFmtId="0" fontId="22" fillId="26" borderId="0" xfId="42" applyFont="1" applyFill="1" applyAlignment="1" applyProtection="1">
      <alignment horizontal="center"/>
      <protection locked="0"/>
    </xf>
    <xf numFmtId="0" fontId="21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6" fillId="0" borderId="0" xfId="0" applyFont="1" applyFill="1"/>
    <xf numFmtId="0" fontId="27" fillId="0" borderId="0" xfId="42" applyFont="1" applyFill="1"/>
    <xf numFmtId="0" fontId="21" fillId="0" borderId="18" xfId="42" applyFont="1" applyBorder="1" applyAlignment="1">
      <alignment horizontal="right"/>
    </xf>
    <xf numFmtId="0" fontId="21" fillId="0" borderId="20" xfId="42" applyFont="1" applyBorder="1" applyAlignment="1">
      <alignment horizontal="right"/>
    </xf>
    <xf numFmtId="0" fontId="22" fillId="0" borderId="25" xfId="42" applyFont="1" applyBorder="1" applyAlignment="1">
      <alignment horizontal="center"/>
    </xf>
    <xf numFmtId="0" fontId="22" fillId="0" borderId="32" xfId="42" applyFont="1" applyBorder="1" applyAlignment="1">
      <alignment horizontal="center"/>
    </xf>
    <xf numFmtId="0" fontId="21" fillId="0" borderId="11" xfId="42" applyFont="1" applyBorder="1" applyAlignment="1">
      <alignment horizontal="center"/>
    </xf>
    <xf numFmtId="166" fontId="21" fillId="0" borderId="32" xfId="42" applyNumberFormat="1" applyFont="1" applyBorder="1" applyAlignment="1">
      <alignment horizontal="center"/>
    </xf>
    <xf numFmtId="0" fontId="21" fillId="0" borderId="0" xfId="42" applyFont="1" applyBorder="1" applyAlignment="1">
      <alignment horizontal="center"/>
    </xf>
    <xf numFmtId="166" fontId="21" fillId="0" borderId="33" xfId="42" applyNumberFormat="1" applyFont="1" applyBorder="1" applyAlignment="1">
      <alignment horizontal="center"/>
    </xf>
    <xf numFmtId="0" fontId="21" fillId="0" borderId="10" xfId="42" applyFont="1" applyBorder="1" applyAlignment="1">
      <alignment horizontal="center"/>
    </xf>
    <xf numFmtId="166" fontId="21" fillId="0" borderId="35" xfId="42" applyNumberFormat="1" applyFont="1" applyBorder="1" applyAlignment="1">
      <alignment horizontal="center"/>
    </xf>
    <xf numFmtId="0" fontId="21" fillId="0" borderId="0" xfId="42" applyFont="1" applyBorder="1" applyAlignment="1">
      <alignment horizontal="right"/>
    </xf>
    <xf numFmtId="1" fontId="22" fillId="24" borderId="54" xfId="42" applyNumberFormat="1" applyFont="1" applyFill="1" applyBorder="1" applyAlignment="1">
      <alignment horizontal="center"/>
    </xf>
    <xf numFmtId="0" fontId="21" fillId="0" borderId="64" xfId="42" applyFont="1" applyBorder="1" applyAlignment="1">
      <alignment horizontal="right"/>
    </xf>
    <xf numFmtId="0" fontId="21" fillId="0" borderId="31" xfId="42" applyFont="1" applyBorder="1" applyAlignment="1">
      <alignment horizontal="right"/>
    </xf>
    <xf numFmtId="2" fontId="21" fillId="24" borderId="50" xfId="42" applyNumberFormat="1" applyFont="1" applyFill="1" applyBorder="1" applyAlignment="1">
      <alignment horizontal="center"/>
    </xf>
    <xf numFmtId="0" fontId="21" fillId="0" borderId="0" xfId="42" applyFont="1" applyFill="1" applyBorder="1" applyAlignment="1">
      <alignment horizontal="center"/>
    </xf>
    <xf numFmtId="2" fontId="21" fillId="24" borderId="38" xfId="42" applyNumberFormat="1" applyFont="1" applyFill="1" applyBorder="1" applyAlignment="1">
      <alignment horizontal="center"/>
    </xf>
    <xf numFmtId="2" fontId="21" fillId="25" borderId="50" xfId="42" applyNumberFormat="1" applyFont="1" applyFill="1" applyBorder="1" applyAlignment="1">
      <alignment horizontal="center"/>
    </xf>
    <xf numFmtId="2" fontId="21" fillId="0" borderId="0" xfId="42" applyNumberFormat="1" applyFont="1" applyFill="1" applyBorder="1" applyAlignment="1">
      <alignment horizontal="center"/>
    </xf>
    <xf numFmtId="2" fontId="21" fillId="25" borderId="38" xfId="42" applyNumberFormat="1" applyFont="1" applyFill="1" applyBorder="1" applyAlignment="1">
      <alignment horizontal="center"/>
    </xf>
    <xf numFmtId="2" fontId="21" fillId="24" borderId="39" xfId="42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21" fillId="25" borderId="50" xfId="42" applyNumberFormat="1" applyFont="1" applyFill="1" applyBorder="1" applyAlignment="1" applyProtection="1">
      <alignment horizontal="center"/>
    </xf>
    <xf numFmtId="1" fontId="21" fillId="0" borderId="0" xfId="42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1" fillId="0" borderId="65" xfId="42" applyFont="1" applyBorder="1" applyAlignment="1">
      <alignment horizontal="right"/>
    </xf>
    <xf numFmtId="2" fontId="21" fillId="25" borderId="66" xfId="42" applyNumberFormat="1" applyFont="1" applyFill="1" applyBorder="1" applyAlignment="1">
      <alignment horizontal="center"/>
    </xf>
    <xf numFmtId="166" fontId="21" fillId="0" borderId="0" xfId="42" applyNumberFormat="1" applyFont="1" applyFill="1" applyBorder="1" applyAlignment="1">
      <alignment horizontal="center"/>
    </xf>
    <xf numFmtId="0" fontId="21" fillId="0" borderId="42" xfId="42" applyFont="1" applyBorder="1" applyAlignment="1">
      <alignment horizontal="right"/>
    </xf>
    <xf numFmtId="166" fontId="22" fillId="25" borderId="42" xfId="42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1" fillId="0" borderId="38" xfId="42" applyFont="1" applyBorder="1" applyAlignment="1">
      <alignment horizontal="right"/>
    </xf>
    <xf numFmtId="10" fontId="22" fillId="24" borderId="38" xfId="42" applyNumberFormat="1" applyFont="1" applyFill="1" applyBorder="1" applyAlignment="1">
      <alignment horizontal="center"/>
    </xf>
    <xf numFmtId="0" fontId="21" fillId="0" borderId="39" xfId="42" applyFont="1" applyBorder="1" applyAlignment="1">
      <alignment horizontal="right"/>
    </xf>
    <xf numFmtId="0" fontId="22" fillId="25" borderId="39" xfId="42" applyFont="1" applyFill="1" applyBorder="1" applyAlignment="1">
      <alignment horizontal="center"/>
    </xf>
    <xf numFmtId="0" fontId="3" fillId="0" borderId="0" xfId="42" applyFont="1"/>
    <xf numFmtId="0" fontId="22" fillId="0" borderId="29" xfId="42" applyFont="1" applyFill="1" applyBorder="1" applyAlignment="1">
      <alignment horizontal="center"/>
    </xf>
    <xf numFmtId="0" fontId="22" fillId="0" borderId="47" xfId="42" applyFont="1" applyFill="1" applyBorder="1"/>
    <xf numFmtId="0" fontId="22" fillId="0" borderId="19" xfId="42" applyFont="1" applyFill="1" applyBorder="1" applyAlignment="1">
      <alignment horizontal="center" wrapText="1"/>
    </xf>
    <xf numFmtId="0" fontId="21" fillId="0" borderId="20" xfId="42" applyFont="1" applyFill="1" applyBorder="1" applyAlignment="1">
      <alignment horizontal="center"/>
    </xf>
    <xf numFmtId="2" fontId="21" fillId="0" borderId="60" xfId="42" applyNumberFormat="1" applyFont="1" applyBorder="1" applyAlignment="1">
      <alignment horizontal="center"/>
    </xf>
    <xf numFmtId="10" fontId="21" fillId="0" borderId="43" xfId="42" applyNumberFormat="1" applyFont="1" applyBorder="1" applyAlignment="1" applyProtection="1">
      <alignment horizontal="center"/>
    </xf>
    <xf numFmtId="2" fontId="21" fillId="0" borderId="59" xfId="42" applyNumberFormat="1" applyFont="1" applyBorder="1" applyAlignment="1">
      <alignment horizontal="center"/>
    </xf>
    <xf numFmtId="10" fontId="21" fillId="0" borderId="21" xfId="42" applyNumberFormat="1" applyFont="1" applyBorder="1" applyAlignment="1" applyProtection="1">
      <alignment horizontal="center"/>
    </xf>
    <xf numFmtId="0" fontId="21" fillId="0" borderId="34" xfId="42" applyFont="1" applyFill="1" applyBorder="1" applyAlignment="1">
      <alignment horizontal="center"/>
    </xf>
    <xf numFmtId="2" fontId="21" fillId="0" borderId="61" xfId="42" applyNumberFormat="1" applyFont="1" applyBorder="1" applyAlignment="1">
      <alignment horizontal="center"/>
    </xf>
    <xf numFmtId="10" fontId="21" fillId="0" borderId="44" xfId="42" applyNumberFormat="1" applyFont="1" applyBorder="1" applyAlignment="1" applyProtection="1">
      <alignment horizontal="center"/>
    </xf>
    <xf numFmtId="2" fontId="21" fillId="0" borderId="21" xfId="42" applyNumberFormat="1" applyFont="1" applyBorder="1" applyAlignment="1">
      <alignment horizontal="center"/>
    </xf>
    <xf numFmtId="166" fontId="22" fillId="0" borderId="0" xfId="42" applyNumberFormat="1" applyFont="1" applyFill="1" applyBorder="1" applyAlignment="1">
      <alignment horizontal="center"/>
    </xf>
    <xf numFmtId="0" fontId="21" fillId="0" borderId="20" xfId="42" applyFont="1" applyBorder="1"/>
    <xf numFmtId="0" fontId="21" fillId="0" borderId="22" xfId="42" applyFont="1" applyBorder="1"/>
    <xf numFmtId="0" fontId="3" fillId="0" borderId="0" xfId="42" applyFont="1" applyFill="1" applyBorder="1" applyAlignment="1">
      <alignment horizontal="left" vertical="center"/>
    </xf>
    <xf numFmtId="0" fontId="29" fillId="26" borderId="40" xfId="42" applyFont="1" applyFill="1" applyBorder="1" applyAlignment="1" applyProtection="1">
      <alignment horizontal="center" vertical="center"/>
      <protection locked="0"/>
    </xf>
    <xf numFmtId="0" fontId="22" fillId="0" borderId="56" xfId="42" applyFont="1" applyBorder="1" applyAlignment="1">
      <alignment horizontal="center"/>
    </xf>
    <xf numFmtId="0" fontId="29" fillId="26" borderId="67" xfId="42" applyFont="1" applyFill="1" applyBorder="1" applyAlignment="1" applyProtection="1">
      <alignment horizontal="center" vertical="center"/>
      <protection locked="0"/>
    </xf>
    <xf numFmtId="0" fontId="29" fillId="26" borderId="33" xfId="42" applyFont="1" applyFill="1" applyBorder="1" applyAlignment="1" applyProtection="1">
      <alignment horizontal="center" vertical="center"/>
      <protection locked="0"/>
    </xf>
    <xf numFmtId="166" fontId="21" fillId="0" borderId="36" xfId="42" applyNumberFormat="1" applyFont="1" applyBorder="1" applyAlignment="1">
      <alignment horizontal="center"/>
    </xf>
    <xf numFmtId="166" fontId="22" fillId="24" borderId="36" xfId="42" applyNumberFormat="1" applyFont="1" applyFill="1" applyBorder="1" applyAlignment="1">
      <alignment horizontal="center"/>
    </xf>
    <xf numFmtId="1" fontId="22" fillId="24" borderId="23" xfId="42" applyNumberFormat="1" applyFont="1" applyFill="1" applyBorder="1" applyAlignment="1">
      <alignment horizontal="center"/>
    </xf>
    <xf numFmtId="0" fontId="21" fillId="0" borderId="23" xfId="42" applyFont="1" applyFill="1" applyBorder="1" applyAlignment="1" applyProtection="1">
      <alignment horizontal="center" vertical="center"/>
    </xf>
    <xf numFmtId="0" fontId="22" fillId="0" borderId="47" xfId="42" applyFont="1" applyFill="1" applyBorder="1" applyAlignment="1">
      <alignment horizontal="center"/>
    </xf>
    <xf numFmtId="0" fontId="29" fillId="26" borderId="16" xfId="42" applyFont="1" applyFill="1" applyBorder="1" applyAlignment="1" applyProtection="1">
      <alignment horizontal="center" vertical="center"/>
      <protection locked="0"/>
    </xf>
    <xf numFmtId="0" fontId="29" fillId="26" borderId="12" xfId="42" applyFont="1" applyFill="1" applyBorder="1" applyAlignment="1" applyProtection="1">
      <alignment horizontal="center" vertical="center"/>
      <protection locked="0"/>
    </xf>
    <xf numFmtId="0" fontId="29" fillId="26" borderId="13" xfId="42" applyFont="1" applyFill="1" applyBorder="1" applyAlignment="1" applyProtection="1">
      <alignment horizontal="center" vertical="center"/>
      <protection locked="0"/>
    </xf>
    <xf numFmtId="166" fontId="21" fillId="0" borderId="29" xfId="42" quotePrefix="1" applyNumberFormat="1" applyFont="1" applyBorder="1" applyAlignment="1">
      <alignment horizontal="right"/>
    </xf>
    <xf numFmtId="0" fontId="21" fillId="0" borderId="68" xfId="42" applyFont="1" applyBorder="1" applyAlignment="1">
      <alignment horizontal="right"/>
    </xf>
    <xf numFmtId="169" fontId="29" fillId="24" borderId="50" xfId="42" applyNumberFormat="1" applyFont="1" applyFill="1" applyBorder="1" applyAlignment="1">
      <alignment horizontal="center"/>
    </xf>
    <xf numFmtId="169" fontId="29" fillId="25" borderId="62" xfId="42" applyNumberFormat="1" applyFont="1" applyFill="1" applyBorder="1" applyAlignment="1">
      <alignment horizontal="center"/>
    </xf>
    <xf numFmtId="169" fontId="29" fillId="0" borderId="0" xfId="42" applyNumberFormat="1" applyFont="1" applyFill="1" applyBorder="1" applyAlignment="1">
      <alignment horizontal="center" vertical="center"/>
    </xf>
    <xf numFmtId="0" fontId="29" fillId="25" borderId="66" xfId="42" applyFont="1" applyFill="1" applyBorder="1" applyAlignment="1">
      <alignment horizontal="center"/>
    </xf>
    <xf numFmtId="0" fontId="21" fillId="0" borderId="15" xfId="42" applyFont="1" applyBorder="1" applyAlignment="1">
      <alignment horizontal="center"/>
    </xf>
    <xf numFmtId="0" fontId="29" fillId="25" borderId="53" xfId="42" applyFont="1" applyFill="1" applyBorder="1" applyAlignment="1">
      <alignment horizontal="center"/>
    </xf>
    <xf numFmtId="10" fontId="29" fillId="25" borderId="45" xfId="42" applyNumberFormat="1" applyFont="1" applyFill="1" applyBorder="1" applyAlignment="1">
      <alignment horizontal="center"/>
    </xf>
    <xf numFmtId="10" fontId="29" fillId="24" borderId="45" xfId="42" applyNumberFormat="1" applyFont="1" applyFill="1" applyBorder="1" applyAlignment="1">
      <alignment horizontal="center"/>
    </xf>
    <xf numFmtId="166" fontId="21" fillId="0" borderId="58" xfId="42" quotePrefix="1" applyNumberFormat="1" applyFont="1" applyBorder="1" applyAlignment="1">
      <alignment horizontal="right"/>
    </xf>
    <xf numFmtId="0" fontId="21" fillId="0" borderId="58" xfId="42" applyFont="1" applyBorder="1" applyAlignment="1">
      <alignment horizontal="right"/>
    </xf>
    <xf numFmtId="0" fontId="21" fillId="0" borderId="69" xfId="42" applyFont="1" applyBorder="1" applyAlignment="1">
      <alignment horizontal="right"/>
    </xf>
    <xf numFmtId="10" fontId="29" fillId="25" borderId="44" xfId="42" applyNumberFormat="1" applyFont="1" applyFill="1" applyBorder="1" applyAlignment="1">
      <alignment horizontal="center" vertical="center"/>
    </xf>
    <xf numFmtId="10" fontId="29" fillId="24" borderId="45" xfId="42" applyNumberFormat="1" applyFont="1" applyFill="1" applyBorder="1" applyAlignment="1">
      <alignment horizontal="center" vertical="center"/>
    </xf>
    <xf numFmtId="0" fontId="29" fillId="25" borderId="53" xfId="42" applyFont="1" applyFill="1" applyBorder="1" applyAlignment="1">
      <alignment horizontal="center" vertical="center"/>
    </xf>
    <xf numFmtId="0" fontId="32" fillId="27" borderId="70" xfId="0" applyFont="1" applyFill="1" applyBorder="1" applyAlignment="1" applyProtection="1">
      <alignment horizontal="center"/>
      <protection locked="0"/>
    </xf>
    <xf numFmtId="0" fontId="32" fillId="27" borderId="71" xfId="0" applyFont="1" applyFill="1" applyBorder="1" applyAlignment="1" applyProtection="1">
      <alignment horizontal="center"/>
      <protection locked="0"/>
    </xf>
    <xf numFmtId="0" fontId="32" fillId="27" borderId="72" xfId="0" applyFont="1" applyFill="1" applyBorder="1" applyAlignment="1" applyProtection="1">
      <alignment horizontal="center"/>
      <protection locked="0"/>
    </xf>
    <xf numFmtId="0" fontId="34" fillId="0" borderId="0" xfId="44" applyFont="1" applyFill="1"/>
    <xf numFmtId="0" fontId="35" fillId="0" borderId="0" xfId="44" applyFont="1" applyFill="1"/>
    <xf numFmtId="0" fontId="35" fillId="0" borderId="0" xfId="44" applyFont="1" applyFill="1" applyAlignment="1">
      <alignment horizontal="right"/>
    </xf>
    <xf numFmtId="0" fontId="33" fillId="0" borderId="0" xfId="44" applyFill="1"/>
    <xf numFmtId="0" fontId="37" fillId="0" borderId="0" xfId="44" applyFont="1" applyFill="1"/>
    <xf numFmtId="0" fontId="37" fillId="0" borderId="0" xfId="44" applyFont="1" applyFill="1" applyAlignment="1">
      <alignment horizontal="left"/>
    </xf>
    <xf numFmtId="0" fontId="38" fillId="0" borderId="0" xfId="44" applyFont="1" applyFill="1" applyAlignment="1">
      <alignment horizontal="left"/>
    </xf>
    <xf numFmtId="0" fontId="38" fillId="0" borderId="0" xfId="44" applyFont="1" applyFill="1" applyAlignment="1">
      <alignment horizontal="center"/>
    </xf>
    <xf numFmtId="0" fontId="39" fillId="0" borderId="0" xfId="44" applyFont="1" applyFill="1"/>
    <xf numFmtId="0" fontId="38" fillId="0" borderId="0" xfId="44" applyFont="1" applyFill="1"/>
    <xf numFmtId="2" fontId="38" fillId="0" borderId="0" xfId="44" applyNumberFormat="1" applyFont="1" applyFill="1" applyAlignment="1">
      <alignment horizontal="center"/>
    </xf>
    <xf numFmtId="167" fontId="38" fillId="0" borderId="0" xfId="44" applyNumberFormat="1" applyFont="1" applyFill="1" applyAlignment="1">
      <alignment horizontal="center"/>
    </xf>
    <xf numFmtId="0" fontId="38" fillId="0" borderId="73" xfId="44" applyFont="1" applyFill="1" applyBorder="1" applyAlignment="1">
      <alignment horizontal="center"/>
    </xf>
    <xf numFmtId="0" fontId="38" fillId="0" borderId="74" xfId="44" applyFont="1" applyFill="1" applyBorder="1" applyAlignment="1">
      <alignment horizontal="center"/>
    </xf>
    <xf numFmtId="0" fontId="39" fillId="0" borderId="75" xfId="44" applyFont="1" applyFill="1" applyBorder="1" applyAlignment="1">
      <alignment horizontal="center"/>
    </xf>
    <xf numFmtId="0" fontId="40" fillId="27" borderId="75" xfId="44" applyFont="1" applyFill="1" applyBorder="1" applyAlignment="1" applyProtection="1">
      <alignment horizontal="center"/>
      <protection locked="0"/>
    </xf>
    <xf numFmtId="2" fontId="40" fillId="27" borderId="75" xfId="44" applyNumberFormat="1" applyFont="1" applyFill="1" applyBorder="1" applyAlignment="1" applyProtection="1">
      <alignment horizontal="center"/>
      <protection locked="0"/>
    </xf>
    <xf numFmtId="2" fontId="40" fillId="27" borderId="76" xfId="44" applyNumberFormat="1" applyFont="1" applyFill="1" applyBorder="1" applyAlignment="1" applyProtection="1">
      <alignment horizontal="center"/>
      <protection locked="0"/>
    </xf>
    <xf numFmtId="0" fontId="40" fillId="27" borderId="77" xfId="44" applyFont="1" applyFill="1" applyBorder="1" applyAlignment="1" applyProtection="1">
      <alignment horizontal="center"/>
      <protection locked="0"/>
    </xf>
    <xf numFmtId="2" fontId="40" fillId="27" borderId="77" xfId="44" applyNumberFormat="1" applyFont="1" applyFill="1" applyBorder="1" applyAlignment="1" applyProtection="1">
      <alignment horizontal="center"/>
      <protection locked="0"/>
    </xf>
    <xf numFmtId="0" fontId="39" fillId="0" borderId="76" xfId="44" applyFont="1" applyFill="1" applyBorder="1"/>
    <xf numFmtId="1" fontId="38" fillId="28" borderId="74" xfId="44" applyNumberFormat="1" applyFont="1" applyFill="1" applyBorder="1" applyAlignment="1">
      <alignment horizontal="center"/>
    </xf>
    <xf numFmtId="1" fontId="38" fillId="28" borderId="73" xfId="44" applyNumberFormat="1" applyFont="1" applyFill="1" applyBorder="1" applyAlignment="1">
      <alignment horizontal="center"/>
    </xf>
    <xf numFmtId="2" fontId="38" fillId="28" borderId="73" xfId="44" applyNumberFormat="1" applyFont="1" applyFill="1" applyBorder="1" applyAlignment="1">
      <alignment horizontal="center"/>
    </xf>
    <xf numFmtId="0" fontId="39" fillId="0" borderId="75" xfId="44" applyFont="1" applyFill="1" applyBorder="1"/>
    <xf numFmtId="10" fontId="38" fillId="29" borderId="73" xfId="44" applyNumberFormat="1" applyFont="1" applyFill="1" applyBorder="1" applyAlignment="1">
      <alignment horizontal="center"/>
    </xf>
    <xf numFmtId="169" fontId="38" fillId="0" borderId="0" xfId="44" applyNumberFormat="1" applyFont="1" applyFill="1" applyAlignment="1">
      <alignment horizontal="center"/>
    </xf>
    <xf numFmtId="0" fontId="39" fillId="0" borderId="78" xfId="44" applyFont="1" applyFill="1" applyBorder="1"/>
    <xf numFmtId="0" fontId="39" fillId="0" borderId="77" xfId="44" applyFont="1" applyFill="1" applyBorder="1"/>
    <xf numFmtId="0" fontId="38" fillId="28" borderId="73" xfId="44" applyFont="1" applyFill="1" applyBorder="1" applyAlignment="1">
      <alignment horizontal="center"/>
    </xf>
    <xf numFmtId="0" fontId="38" fillId="0" borderId="79" xfId="44" applyFont="1" applyFill="1" applyBorder="1" applyAlignment="1">
      <alignment horizontal="center"/>
    </xf>
    <xf numFmtId="0" fontId="39" fillId="0" borderId="79" xfId="44" applyFont="1" applyFill="1" applyBorder="1"/>
    <xf numFmtId="0" fontId="39" fillId="0" borderId="80" xfId="44" applyFont="1" applyFill="1" applyBorder="1"/>
    <xf numFmtId="0" fontId="39" fillId="0" borderId="0" xfId="44" applyFont="1" applyFill="1" applyAlignment="1" applyProtection="1">
      <alignment horizontal="left"/>
      <protection locked="0"/>
    </xf>
    <xf numFmtId="0" fontId="39" fillId="0" borderId="0" xfId="44" applyFont="1" applyFill="1" applyProtection="1">
      <protection locked="0"/>
    </xf>
    <xf numFmtId="0" fontId="35" fillId="0" borderId="81" xfId="44" applyFont="1" applyFill="1" applyBorder="1"/>
    <xf numFmtId="0" fontId="35" fillId="0" borderId="0" xfId="44" applyFont="1" applyFill="1" applyAlignment="1">
      <alignment horizontal="center"/>
    </xf>
    <xf numFmtId="10" fontId="35" fillId="0" borderId="81" xfId="44" applyNumberFormat="1" applyFont="1" applyFill="1" applyBorder="1"/>
    <xf numFmtId="0" fontId="34" fillId="0" borderId="82" xfId="44" applyFont="1" applyFill="1" applyBorder="1" applyAlignment="1">
      <alignment horizontal="center"/>
    </xf>
    <xf numFmtId="0" fontId="35" fillId="0" borderId="82" xfId="44" applyFont="1" applyFill="1" applyBorder="1" applyAlignment="1">
      <alignment horizontal="center"/>
    </xf>
    <xf numFmtId="0" fontId="34" fillId="0" borderId="0" xfId="44" applyFont="1" applyFill="1" applyAlignment="1">
      <alignment horizontal="right"/>
    </xf>
    <xf numFmtId="0" fontId="35" fillId="0" borderId="79" xfId="44" applyFont="1" applyFill="1" applyBorder="1"/>
    <xf numFmtId="0" fontId="34" fillId="0" borderId="83" xfId="44" applyFont="1" applyFill="1" applyBorder="1"/>
    <xf numFmtId="0" fontId="35" fillId="0" borderId="83" xfId="44" applyFont="1" applyFill="1" applyBorder="1"/>
    <xf numFmtId="0" fontId="41" fillId="0" borderId="0" xfId="44" applyFont="1" applyFill="1" applyAlignment="1">
      <alignment wrapText="1"/>
    </xf>
    <xf numFmtId="170" fontId="39" fillId="0" borderId="0" xfId="44" applyNumberFormat="1" applyFont="1" applyFill="1" applyAlignment="1">
      <alignment horizontal="center"/>
    </xf>
    <xf numFmtId="0" fontId="38" fillId="0" borderId="0" xfId="44" applyFont="1" applyFill="1" applyAlignment="1">
      <alignment horizontal="right"/>
    </xf>
    <xf numFmtId="170" fontId="39" fillId="0" borderId="0" xfId="44" applyNumberFormat="1" applyFont="1" applyFill="1"/>
    <xf numFmtId="0" fontId="42" fillId="0" borderId="0" xfId="44" applyFont="1" applyFill="1"/>
    <xf numFmtId="167" fontId="34" fillId="0" borderId="0" xfId="44" applyNumberFormat="1" applyFont="1" applyFill="1"/>
    <xf numFmtId="167" fontId="38" fillId="0" borderId="87" xfId="44" applyNumberFormat="1" applyFont="1" applyFill="1" applyBorder="1" applyAlignment="1">
      <alignment horizontal="center" wrapText="1"/>
    </xf>
    <xf numFmtId="0" fontId="38" fillId="0" borderId="87" xfId="44" applyFont="1" applyFill="1" applyBorder="1" applyAlignment="1">
      <alignment horizontal="center" wrapText="1"/>
    </xf>
    <xf numFmtId="2" fontId="39" fillId="27" borderId="88" xfId="44" applyNumberFormat="1" applyFont="1" applyFill="1" applyBorder="1" applyProtection="1">
      <protection locked="0"/>
    </xf>
    <xf numFmtId="10" fontId="39" fillId="0" borderId="89" xfId="44" applyNumberFormat="1" applyFont="1" applyFill="1" applyBorder="1" applyAlignment="1">
      <alignment horizontal="center"/>
    </xf>
    <xf numFmtId="10" fontId="39" fillId="0" borderId="0" xfId="44" applyNumberFormat="1" applyFont="1" applyFill="1" applyAlignment="1">
      <alignment horizontal="center"/>
    </xf>
    <xf numFmtId="10" fontId="39" fillId="0" borderId="88" xfId="44" applyNumberFormat="1" applyFont="1" applyFill="1" applyBorder="1" applyAlignment="1">
      <alignment horizontal="center"/>
    </xf>
    <xf numFmtId="2" fontId="39" fillId="27" borderId="90" xfId="44" applyNumberFormat="1" applyFont="1" applyFill="1" applyBorder="1" applyProtection="1">
      <protection locked="0"/>
    </xf>
    <xf numFmtId="10" fontId="39" fillId="0" borderId="90" xfId="44" applyNumberFormat="1" applyFont="1" applyFill="1" applyBorder="1" applyAlignment="1">
      <alignment horizontal="center"/>
    </xf>
    <xf numFmtId="164" fontId="35" fillId="0" borderId="0" xfId="44" applyNumberFormat="1" applyFont="1" applyFill="1" applyAlignment="1">
      <alignment horizontal="center"/>
    </xf>
    <xf numFmtId="10" fontId="35" fillId="0" borderId="0" xfId="44" applyNumberFormat="1" applyFont="1" applyFill="1" applyAlignment="1">
      <alignment horizontal="center"/>
    </xf>
    <xf numFmtId="0" fontId="39" fillId="0" borderId="87" xfId="44" applyFont="1" applyFill="1" applyBorder="1" applyAlignment="1">
      <alignment horizontal="right" vertical="center"/>
    </xf>
    <xf numFmtId="164" fontId="39" fillId="0" borderId="87" xfId="44" applyNumberFormat="1" applyFont="1" applyFill="1" applyBorder="1" applyAlignment="1">
      <alignment horizontal="center" vertical="center"/>
    </xf>
    <xf numFmtId="164" fontId="39" fillId="0" borderId="0" xfId="44" applyNumberFormat="1" applyFont="1" applyFill="1" applyAlignment="1">
      <alignment horizontal="center"/>
    </xf>
    <xf numFmtId="167" fontId="38" fillId="0" borderId="87" xfId="44" applyNumberFormat="1" applyFont="1" applyFill="1" applyBorder="1" applyAlignment="1">
      <alignment horizontal="center" vertical="center"/>
    </xf>
    <xf numFmtId="2" fontId="43" fillId="0" borderId="0" xfId="44" applyNumberFormat="1" applyFont="1" applyFill="1" applyAlignment="1">
      <alignment horizontal="right"/>
    </xf>
    <xf numFmtId="2" fontId="38" fillId="0" borderId="0" xfId="44" applyNumberFormat="1" applyFont="1" applyFill="1"/>
    <xf numFmtId="2" fontId="43" fillId="0" borderId="0" xfId="44" applyNumberFormat="1" applyFont="1" applyFill="1"/>
    <xf numFmtId="0" fontId="38" fillId="0" borderId="87" xfId="44" applyFont="1" applyFill="1" applyBorder="1" applyAlignment="1">
      <alignment horizontal="center" vertical="center"/>
    </xf>
    <xf numFmtId="10" fontId="35" fillId="0" borderId="0" xfId="44" applyNumberFormat="1" applyFont="1" applyFill="1"/>
    <xf numFmtId="169" fontId="38" fillId="0" borderId="91" xfId="44" applyNumberFormat="1" applyFont="1" applyFill="1" applyBorder="1" applyAlignment="1">
      <alignment horizontal="center"/>
    </xf>
    <xf numFmtId="2" fontId="38" fillId="0" borderId="87" xfId="44" applyNumberFormat="1" applyFont="1" applyFill="1" applyBorder="1" applyAlignment="1">
      <alignment horizontal="center" vertical="center"/>
    </xf>
    <xf numFmtId="169" fontId="38" fillId="0" borderId="92" xfId="44" applyNumberFormat="1" applyFont="1" applyFill="1" applyBorder="1" applyAlignment="1">
      <alignment horizontal="center"/>
    </xf>
    <xf numFmtId="0" fontId="39" fillId="0" borderId="81" xfId="44" applyFont="1" applyFill="1" applyBorder="1"/>
    <xf numFmtId="0" fontId="39" fillId="0" borderId="0" xfId="44" applyFont="1" applyFill="1" applyAlignment="1">
      <alignment horizontal="center"/>
    </xf>
    <xf numFmtId="10" fontId="39" fillId="0" borderId="81" xfId="44" applyNumberFormat="1" applyFont="1" applyFill="1" applyBorder="1"/>
    <xf numFmtId="0" fontId="38" fillId="0" borderId="82" xfId="44" applyFont="1" applyFill="1" applyBorder="1"/>
    <xf numFmtId="0" fontId="38" fillId="0" borderId="82" xfId="44" applyFont="1" applyFill="1" applyBorder="1" applyAlignment="1">
      <alignment horizontal="center"/>
    </xf>
    <xf numFmtId="0" fontId="39" fillId="0" borderId="82" xfId="44" applyFont="1" applyFill="1" applyBorder="1" applyAlignment="1">
      <alignment horizontal="center"/>
    </xf>
    <xf numFmtId="0" fontId="38" fillId="0" borderId="83" xfId="44" applyFont="1" applyFill="1" applyBorder="1"/>
    <xf numFmtId="0" fontId="39" fillId="0" borderId="83" xfId="44" applyFont="1" applyFill="1" applyBorder="1"/>
    <xf numFmtId="0" fontId="32" fillId="27" borderId="93" xfId="0" applyFont="1" applyFill="1" applyBorder="1" applyAlignment="1" applyProtection="1">
      <alignment horizontal="center"/>
      <protection locked="0"/>
    </xf>
    <xf numFmtId="1" fontId="32" fillId="27" borderId="71" xfId="0" applyNumberFormat="1" applyFont="1" applyFill="1" applyBorder="1" applyAlignment="1" applyProtection="1">
      <alignment horizontal="center"/>
      <protection locked="0"/>
    </xf>
    <xf numFmtId="0" fontId="32" fillId="27" borderId="94" xfId="0" applyFont="1" applyFill="1" applyBorder="1" applyAlignment="1" applyProtection="1">
      <alignment horizontal="center"/>
      <protection locked="0"/>
    </xf>
    <xf numFmtId="0" fontId="23" fillId="0" borderId="18" xfId="42" applyFont="1" applyFill="1" applyBorder="1" applyAlignment="1">
      <alignment horizontal="left" vertical="center" wrapText="1"/>
    </xf>
    <xf numFmtId="0" fontId="23" fillId="0" borderId="19" xfId="42" applyFont="1" applyFill="1" applyBorder="1" applyAlignment="1">
      <alignment horizontal="left" vertical="center" wrapText="1"/>
    </xf>
    <xf numFmtId="0" fontId="23" fillId="0" borderId="22" xfId="42" applyFont="1" applyFill="1" applyBorder="1" applyAlignment="1">
      <alignment horizontal="left" vertical="center" wrapText="1"/>
    </xf>
    <xf numFmtId="0" fontId="23" fillId="0" borderId="23" xfId="42" applyFont="1" applyFill="1" applyBorder="1" applyAlignment="1">
      <alignment horizontal="left" vertical="center" wrapText="1"/>
    </xf>
    <xf numFmtId="0" fontId="23" fillId="0" borderId="26" xfId="42" applyFont="1" applyBorder="1" applyAlignment="1">
      <alignment horizontal="center" vertical="center"/>
    </xf>
    <xf numFmtId="0" fontId="23" fillId="0" borderId="28" xfId="42" applyFont="1" applyBorder="1" applyAlignment="1">
      <alignment horizontal="center" vertical="center"/>
    </xf>
    <xf numFmtId="0" fontId="23" fillId="0" borderId="27" xfId="42" applyFont="1" applyBorder="1" applyAlignment="1">
      <alignment horizontal="center" vertical="center"/>
    </xf>
    <xf numFmtId="0" fontId="29" fillId="26" borderId="0" xfId="42" applyFont="1" applyFill="1" applyAlignment="1" applyProtection="1">
      <alignment horizontal="left" vertical="center"/>
      <protection locked="0"/>
    </xf>
    <xf numFmtId="0" fontId="30" fillId="26" borderId="0" xfId="42" applyFont="1" applyFill="1" applyAlignment="1" applyProtection="1">
      <alignment horizontal="left" vertical="center"/>
      <protection locked="0"/>
    </xf>
    <xf numFmtId="0" fontId="31" fillId="0" borderId="25" xfId="42" applyFont="1" applyBorder="1" applyAlignment="1">
      <alignment horizontal="center" vertical="center"/>
    </xf>
    <xf numFmtId="0" fontId="22" fillId="0" borderId="29" xfId="42" applyFont="1" applyBorder="1" applyAlignment="1">
      <alignment horizontal="center" vertical="center"/>
    </xf>
    <xf numFmtId="0" fontId="22" fillId="0" borderId="30" xfId="42" applyFont="1" applyBorder="1" applyAlignment="1">
      <alignment horizontal="center" vertical="center"/>
    </xf>
    <xf numFmtId="0" fontId="23" fillId="0" borderId="26" xfId="42" applyFont="1" applyFill="1" applyBorder="1" applyAlignment="1">
      <alignment horizontal="justify" vertical="center" wrapText="1"/>
    </xf>
    <xf numFmtId="0" fontId="23" fillId="0" borderId="28" xfId="42" applyFont="1" applyFill="1" applyBorder="1" applyAlignment="1">
      <alignment horizontal="justify" vertical="center" wrapText="1"/>
    </xf>
    <xf numFmtId="0" fontId="23" fillId="0" borderId="27" xfId="42" applyFont="1" applyFill="1" applyBorder="1" applyAlignment="1">
      <alignment horizontal="justify" vertical="center" wrapText="1"/>
    </xf>
    <xf numFmtId="0" fontId="22" fillId="0" borderId="0" xfId="42" quotePrefix="1" applyFont="1" applyBorder="1" applyAlignment="1">
      <alignment horizontal="center" vertical="center"/>
    </xf>
    <xf numFmtId="0" fontId="23" fillId="0" borderId="26" xfId="42" applyFont="1" applyFill="1" applyBorder="1" applyAlignment="1">
      <alignment horizontal="left" vertical="center" wrapText="1"/>
    </xf>
    <xf numFmtId="0" fontId="23" fillId="0" borderId="28" xfId="42" applyFont="1" applyFill="1" applyBorder="1" applyAlignment="1">
      <alignment horizontal="left" vertical="center" wrapText="1"/>
    </xf>
    <xf numFmtId="0" fontId="23" fillId="0" borderId="27" xfId="42" applyFont="1" applyFill="1" applyBorder="1" applyAlignment="1">
      <alignment horizontal="left" vertical="center" wrapText="1"/>
    </xf>
    <xf numFmtId="0" fontId="22" fillId="0" borderId="25" xfId="42" applyFont="1" applyBorder="1" applyAlignment="1">
      <alignment horizontal="center" vertical="center"/>
    </xf>
    <xf numFmtId="0" fontId="22" fillId="0" borderId="0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  <xf numFmtId="0" fontId="22" fillId="0" borderId="22" xfId="42" applyFont="1" applyBorder="1" applyAlignment="1">
      <alignment horizontal="center" vertical="center"/>
    </xf>
    <xf numFmtId="2" fontId="29" fillId="26" borderId="40" xfId="42" applyNumberFormat="1" applyFont="1" applyFill="1" applyBorder="1" applyAlignment="1" applyProtection="1">
      <alignment horizontal="center" vertical="center"/>
      <protection locked="0"/>
    </xf>
    <xf numFmtId="2" fontId="29" fillId="26" borderId="41" xfId="42" applyNumberFormat="1" applyFont="1" applyFill="1" applyBorder="1" applyAlignment="1" applyProtection="1">
      <alignment horizontal="center" vertical="center"/>
      <protection locked="0"/>
    </xf>
    <xf numFmtId="2" fontId="29" fillId="26" borderId="49" xfId="42" applyNumberFormat="1" applyFont="1" applyFill="1" applyBorder="1" applyAlignment="1" applyProtection="1">
      <alignment horizontal="center" vertical="center"/>
      <protection locked="0"/>
    </xf>
    <xf numFmtId="0" fontId="22" fillId="0" borderId="52" xfId="42" applyFont="1" applyBorder="1" applyAlignment="1">
      <alignment horizontal="center" vertical="center"/>
    </xf>
    <xf numFmtId="0" fontId="22" fillId="0" borderId="29" xfId="42" applyFont="1" applyBorder="1" applyAlignment="1">
      <alignment horizontal="center"/>
    </xf>
    <xf numFmtId="0" fontId="22" fillId="0" borderId="30" xfId="42" applyFont="1" applyBorder="1" applyAlignment="1">
      <alignment horizontal="center"/>
    </xf>
    <xf numFmtId="0" fontId="23" fillId="0" borderId="25" xfId="42" applyFont="1" applyFill="1" applyBorder="1" applyAlignment="1">
      <alignment horizontal="left" vertical="center" wrapText="1"/>
    </xf>
    <xf numFmtId="0" fontId="23" fillId="0" borderId="15" xfId="42" applyFont="1" applyFill="1" applyBorder="1" applyAlignment="1">
      <alignment horizontal="left" vertical="center" wrapText="1"/>
    </xf>
    <xf numFmtId="0" fontId="36" fillId="0" borderId="0" xfId="44" applyFont="1" applyFill="1" applyAlignment="1">
      <alignment horizontal="center"/>
    </xf>
    <xf numFmtId="0" fontId="34" fillId="0" borderId="82" xfId="44" applyFont="1" applyFill="1" applyBorder="1" applyAlignment="1">
      <alignment horizontal="center"/>
    </xf>
    <xf numFmtId="0" fontId="38" fillId="0" borderId="0" xfId="44" applyFont="1" applyFill="1" applyAlignment="1">
      <alignment horizontal="right"/>
    </xf>
    <xf numFmtId="0" fontId="37" fillId="0" borderId="0" xfId="44" applyFont="1" applyFill="1" applyAlignment="1">
      <alignment horizontal="center"/>
    </xf>
    <xf numFmtId="167" fontId="34" fillId="0" borderId="0" xfId="44" applyNumberFormat="1" applyFont="1" applyFill="1" applyAlignment="1">
      <alignment horizontal="center"/>
    </xf>
    <xf numFmtId="164" fontId="38" fillId="0" borderId="89" xfId="44" applyNumberFormat="1" applyFont="1" applyFill="1" applyBorder="1" applyAlignment="1">
      <alignment horizontal="center" vertical="center"/>
    </xf>
    <xf numFmtId="164" fontId="38" fillId="0" borderId="90" xfId="44" applyNumberFormat="1" applyFont="1" applyFill="1" applyBorder="1" applyAlignment="1">
      <alignment horizontal="center" vertical="center"/>
    </xf>
    <xf numFmtId="0" fontId="41" fillId="0" borderId="84" xfId="44" applyFont="1" applyFill="1" applyBorder="1" applyAlignment="1">
      <alignment horizontal="center" wrapText="1"/>
    </xf>
    <xf numFmtId="0" fontId="41" fillId="0" borderId="85" xfId="44" applyFont="1" applyFill="1" applyBorder="1" applyAlignment="1">
      <alignment horizontal="center" wrapText="1"/>
    </xf>
    <xf numFmtId="0" fontId="41" fillId="0" borderId="86" xfId="44" applyFont="1" applyFill="1" applyBorder="1" applyAlignment="1">
      <alignment horizont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4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81"/>
  <sheetViews>
    <sheetView tabSelected="1" view="pageBreakPreview" topLeftCell="A50" zoomScale="55" zoomScaleNormal="75" zoomScaleSheetLayoutView="55" zoomScalePageLayoutView="55" workbookViewId="0">
      <selection activeCell="F71" sqref="F71"/>
    </sheetView>
  </sheetViews>
  <sheetFormatPr defaultRowHeight="18.75" x14ac:dyDescent="0.3"/>
  <cols>
    <col min="1" max="1" width="55.42578125" style="21" customWidth="1"/>
    <col min="2" max="2" width="33.7109375" style="21" customWidth="1"/>
    <col min="3" max="3" width="42.28515625" style="21" bestFit="1" customWidth="1"/>
    <col min="4" max="4" width="30.5703125" style="21" customWidth="1"/>
    <col min="5" max="5" width="39.85546875" style="21" customWidth="1"/>
    <col min="6" max="6" width="30.7109375" style="21" customWidth="1"/>
    <col min="7" max="7" width="36.42578125" style="21" customWidth="1"/>
    <col min="8" max="8" width="41.140625" style="21" bestFit="1" customWidth="1"/>
    <col min="9" max="9" width="30.28515625" style="1" bestFit="1" customWidth="1"/>
    <col min="10" max="10" width="30.42578125" style="1" customWidth="1"/>
    <col min="11" max="11" width="21.28515625" style="1" customWidth="1"/>
    <col min="12" max="16384" width="9.140625" style="1"/>
  </cols>
  <sheetData>
    <row r="15" spans="1:8" ht="19.5" thickBot="1" x14ac:dyDescent="0.35"/>
    <row r="16" spans="1:8" ht="19.5" thickBot="1" x14ac:dyDescent="0.35">
      <c r="A16" s="348" t="s">
        <v>76</v>
      </c>
      <c r="B16" s="349"/>
      <c r="C16" s="349"/>
      <c r="D16" s="349"/>
      <c r="E16" s="349"/>
      <c r="F16" s="349"/>
      <c r="G16" s="349"/>
      <c r="H16" s="350"/>
    </row>
    <row r="17" spans="1:14" ht="20.25" x14ac:dyDescent="0.3">
      <c r="A17" s="353" t="s">
        <v>0</v>
      </c>
      <c r="B17" s="353"/>
      <c r="C17" s="353"/>
      <c r="D17" s="353"/>
      <c r="E17" s="353"/>
      <c r="F17" s="353"/>
      <c r="G17" s="353"/>
      <c r="H17" s="353"/>
    </row>
    <row r="18" spans="1:14" ht="26.25" x14ac:dyDescent="0.3">
      <c r="A18" s="22" t="s">
        <v>1</v>
      </c>
      <c r="B18" s="351" t="s">
        <v>129</v>
      </c>
      <c r="C18" s="351"/>
      <c r="D18" s="23"/>
      <c r="E18" s="23"/>
    </row>
    <row r="19" spans="1:14" ht="26.25" x14ac:dyDescent="0.3">
      <c r="A19" s="22" t="s">
        <v>2</v>
      </c>
      <c r="B19" s="24" t="s">
        <v>130</v>
      </c>
      <c r="C19" s="21">
        <v>11</v>
      </c>
    </row>
    <row r="20" spans="1:14" ht="26.25" x14ac:dyDescent="0.3">
      <c r="A20" s="22" t="s">
        <v>3</v>
      </c>
      <c r="B20" s="24" t="s">
        <v>96</v>
      </c>
    </row>
    <row r="21" spans="1:14" ht="26.25" x14ac:dyDescent="0.3">
      <c r="A21" s="22" t="s">
        <v>4</v>
      </c>
      <c r="B21" s="25" t="s">
        <v>97</v>
      </c>
      <c r="C21" s="26"/>
      <c r="D21" s="26"/>
      <c r="E21" s="26"/>
      <c r="F21" s="26"/>
      <c r="G21" s="26"/>
      <c r="H21" s="26"/>
      <c r="I21" s="17"/>
    </row>
    <row r="22" spans="1:14" ht="26.25" x14ac:dyDescent="0.3">
      <c r="A22" s="22" t="s">
        <v>17</v>
      </c>
      <c r="B22" s="27">
        <v>42186</v>
      </c>
    </row>
    <row r="23" spans="1:14" ht="26.25" x14ac:dyDescent="0.3">
      <c r="A23" s="22" t="s">
        <v>5</v>
      </c>
      <c r="B23" s="27">
        <v>42188</v>
      </c>
    </row>
    <row r="24" spans="1:14" x14ac:dyDescent="0.3">
      <c r="A24" s="22"/>
      <c r="B24" s="28"/>
    </row>
    <row r="25" spans="1:14" x14ac:dyDescent="0.3">
      <c r="A25" s="29" t="s">
        <v>7</v>
      </c>
      <c r="B25" s="28"/>
    </row>
    <row r="26" spans="1:14" ht="26.25" x14ac:dyDescent="0.3">
      <c r="A26" s="30" t="s">
        <v>9</v>
      </c>
      <c r="B26" s="351" t="s">
        <v>98</v>
      </c>
      <c r="C26" s="351"/>
    </row>
    <row r="27" spans="1:14" ht="26.25" x14ac:dyDescent="0.3">
      <c r="A27" s="31" t="s">
        <v>24</v>
      </c>
      <c r="B27" s="352" t="s">
        <v>99</v>
      </c>
      <c r="C27" s="352"/>
    </row>
    <row r="28" spans="1:14" ht="27" thickBot="1" x14ac:dyDescent="0.35">
      <c r="A28" s="31" t="s">
        <v>10</v>
      </c>
      <c r="B28" s="32">
        <v>99.94</v>
      </c>
    </row>
    <row r="29" spans="1:14" s="2" customFormat="1" ht="15.75" customHeight="1" thickBot="1" x14ac:dyDescent="0.3">
      <c r="A29" s="31" t="s">
        <v>26</v>
      </c>
      <c r="B29" s="33">
        <v>0</v>
      </c>
      <c r="C29" s="356" t="s">
        <v>81</v>
      </c>
      <c r="D29" s="357"/>
      <c r="E29" s="357"/>
      <c r="F29" s="357"/>
      <c r="G29" s="358"/>
      <c r="H29" s="34"/>
      <c r="I29" s="3"/>
      <c r="J29" s="3"/>
      <c r="K29" s="3"/>
      <c r="L29" s="3"/>
    </row>
    <row r="30" spans="1:14" s="2" customFormat="1" ht="19.5" thickBot="1" x14ac:dyDescent="0.3">
      <c r="A30" s="31" t="s">
        <v>25</v>
      </c>
      <c r="B30" s="35">
        <f>B28-B29</f>
        <v>99.94</v>
      </c>
      <c r="C30" s="36"/>
      <c r="D30" s="36"/>
      <c r="E30" s="36"/>
      <c r="F30" s="36"/>
      <c r="G30" s="37"/>
      <c r="H30" s="34"/>
      <c r="I30" s="3"/>
      <c r="J30" s="3"/>
      <c r="K30" s="3"/>
      <c r="L30" s="3"/>
    </row>
    <row r="31" spans="1:14" s="2" customFormat="1" ht="27" customHeight="1" thickBot="1" x14ac:dyDescent="0.3">
      <c r="A31" s="31" t="s">
        <v>31</v>
      </c>
      <c r="B31" s="38">
        <v>690.83</v>
      </c>
      <c r="C31" s="360" t="s">
        <v>79</v>
      </c>
      <c r="D31" s="361"/>
      <c r="E31" s="361"/>
      <c r="F31" s="361"/>
      <c r="G31" s="361"/>
      <c r="H31" s="362"/>
      <c r="I31" s="3"/>
      <c r="J31" s="3"/>
      <c r="K31" s="3"/>
      <c r="L31" s="3"/>
    </row>
    <row r="32" spans="1:14" s="2" customFormat="1" ht="27" customHeight="1" thickBot="1" x14ac:dyDescent="0.3">
      <c r="A32" s="31" t="s">
        <v>32</v>
      </c>
      <c r="B32" s="38">
        <v>767.17</v>
      </c>
      <c r="C32" s="360" t="s">
        <v>80</v>
      </c>
      <c r="D32" s="361"/>
      <c r="E32" s="361"/>
      <c r="F32" s="361"/>
      <c r="G32" s="361"/>
      <c r="H32" s="362"/>
      <c r="I32" s="3"/>
      <c r="J32" s="3"/>
      <c r="K32" s="3"/>
      <c r="L32" s="4"/>
      <c r="M32" s="4"/>
      <c r="N32" s="5"/>
    </row>
    <row r="33" spans="1:14" s="2" customFormat="1" ht="17.25" customHeight="1" x14ac:dyDescent="0.25">
      <c r="A33" s="31"/>
      <c r="B33" s="39"/>
      <c r="C33" s="6"/>
      <c r="D33" s="6"/>
      <c r="E33" s="6"/>
      <c r="F33" s="6"/>
      <c r="G33" s="6"/>
      <c r="H33" s="6"/>
      <c r="I33" s="3"/>
      <c r="J33" s="3"/>
      <c r="K33" s="3"/>
      <c r="L33" s="4"/>
      <c r="M33" s="4"/>
      <c r="N33" s="5"/>
    </row>
    <row r="34" spans="1:14" s="2" customFormat="1" x14ac:dyDescent="0.25">
      <c r="A34" s="31" t="s">
        <v>27</v>
      </c>
      <c r="B34" s="40">
        <f>B31/B32</f>
        <v>0.90049141650481646</v>
      </c>
      <c r="C34" s="21" t="s">
        <v>28</v>
      </c>
      <c r="D34" s="21"/>
      <c r="E34" s="21"/>
      <c r="F34" s="21"/>
      <c r="G34" s="21"/>
      <c r="H34" s="34"/>
      <c r="I34" s="3"/>
      <c r="J34" s="3"/>
      <c r="K34" s="3"/>
      <c r="L34" s="4"/>
      <c r="M34" s="4"/>
      <c r="N34" s="5"/>
    </row>
    <row r="35" spans="1:14" s="2" customFormat="1" ht="19.5" thickBot="1" x14ac:dyDescent="0.3">
      <c r="A35" s="31"/>
      <c r="B35" s="35"/>
      <c r="C35" s="34"/>
      <c r="D35" s="34"/>
      <c r="E35" s="34"/>
      <c r="F35" s="34"/>
      <c r="G35" s="21"/>
      <c r="H35" s="34"/>
      <c r="I35" s="3"/>
      <c r="J35" s="3"/>
      <c r="K35" s="3"/>
      <c r="L35" s="4"/>
      <c r="M35" s="4"/>
      <c r="N35" s="5"/>
    </row>
    <row r="36" spans="1:14" s="2" customFormat="1" ht="27" thickBot="1" x14ac:dyDescent="0.3">
      <c r="A36" s="41" t="s">
        <v>77</v>
      </c>
      <c r="B36" s="42">
        <v>25</v>
      </c>
      <c r="C36" s="21"/>
      <c r="D36" s="354" t="s">
        <v>15</v>
      </c>
      <c r="E36" s="370"/>
      <c r="F36" s="354" t="s">
        <v>16</v>
      </c>
      <c r="G36" s="355"/>
      <c r="H36" s="34"/>
      <c r="J36" s="3"/>
      <c r="K36" s="3"/>
      <c r="L36" s="4"/>
      <c r="M36" s="4"/>
      <c r="N36" s="5"/>
    </row>
    <row r="37" spans="1:14" s="2" customFormat="1" ht="26.25" x14ac:dyDescent="0.25">
      <c r="A37" s="43" t="s">
        <v>41</v>
      </c>
      <c r="B37" s="44">
        <v>5</v>
      </c>
      <c r="C37" s="18" t="s">
        <v>18</v>
      </c>
      <c r="D37" s="45" t="s">
        <v>39</v>
      </c>
      <c r="E37" s="46" t="s">
        <v>62</v>
      </c>
      <c r="F37" s="45" t="s">
        <v>39</v>
      </c>
      <c r="G37" s="47" t="s">
        <v>62</v>
      </c>
      <c r="H37" s="34"/>
      <c r="J37" s="3"/>
      <c r="K37" s="3"/>
      <c r="L37" s="4"/>
      <c r="M37" s="4"/>
      <c r="N37" s="5"/>
    </row>
    <row r="38" spans="1:14" s="2" customFormat="1" ht="26.25" x14ac:dyDescent="0.4">
      <c r="A38" s="43" t="s">
        <v>42</v>
      </c>
      <c r="B38" s="44">
        <v>50</v>
      </c>
      <c r="C38" s="48">
        <v>1</v>
      </c>
      <c r="D38" s="258">
        <v>41717625</v>
      </c>
      <c r="E38" s="20">
        <f>IF(ISBLANK(D38),"-",$D$48/$D$45*D38)</f>
        <v>36186911.941113107</v>
      </c>
      <c r="F38" s="258">
        <v>26795316</v>
      </c>
      <c r="G38" s="49">
        <f>IF(ISBLANK(F38),"-",$D$48/$F$45*F38)</f>
        <v>36940682.813827544</v>
      </c>
      <c r="H38" s="34"/>
      <c r="J38" s="3"/>
      <c r="K38" s="3"/>
      <c r="L38" s="4"/>
      <c r="M38" s="4"/>
      <c r="N38" s="5"/>
    </row>
    <row r="39" spans="1:14" s="2" customFormat="1" ht="26.25" x14ac:dyDescent="0.4">
      <c r="A39" s="43" t="s">
        <v>43</v>
      </c>
      <c r="B39" s="44">
        <v>1</v>
      </c>
      <c r="C39" s="50">
        <v>2</v>
      </c>
      <c r="D39" s="259">
        <v>41897372</v>
      </c>
      <c r="E39" s="51">
        <f>IF(ISBLANK(D39),"-",$D$48/$D$45*D39)</f>
        <v>36342828.987222016</v>
      </c>
      <c r="F39" s="259">
        <v>26804773</v>
      </c>
      <c r="G39" s="52">
        <f>IF(ISBLANK(F39),"-",$D$48/$F$45*F39)</f>
        <v>36953720.467026718</v>
      </c>
      <c r="H39" s="34"/>
      <c r="J39" s="3"/>
      <c r="K39" s="3"/>
      <c r="L39" s="4"/>
      <c r="M39" s="4"/>
      <c r="N39" s="5"/>
    </row>
    <row r="40" spans="1:14" ht="26.25" x14ac:dyDescent="0.4">
      <c r="A40" s="43" t="s">
        <v>44</v>
      </c>
      <c r="B40" s="44">
        <v>1</v>
      </c>
      <c r="C40" s="50">
        <v>3</v>
      </c>
      <c r="D40" s="259">
        <v>41819254</v>
      </c>
      <c r="E40" s="51">
        <f>IF(ISBLANK(D40),"-",$D$48/$D$45*D40)</f>
        <v>36275067.479058117</v>
      </c>
      <c r="F40" s="259">
        <v>26785921</v>
      </c>
      <c r="G40" s="52">
        <f>IF(ISBLANK(F40),"-",$D$48/$F$45*F40)</f>
        <v>36927730.635355905</v>
      </c>
      <c r="L40" s="4"/>
      <c r="M40" s="4"/>
      <c r="N40" s="7"/>
    </row>
    <row r="41" spans="1:14" ht="26.25" x14ac:dyDescent="0.4">
      <c r="A41" s="43" t="s">
        <v>45</v>
      </c>
      <c r="B41" s="44">
        <v>1</v>
      </c>
      <c r="C41" s="53">
        <v>4</v>
      </c>
      <c r="D41" s="260"/>
      <c r="E41" s="54" t="str">
        <f>IF(ISBLANK(D41),"-",$D$48/$D$45*D41)</f>
        <v>-</v>
      </c>
      <c r="F41" s="260"/>
      <c r="G41" s="55" t="str">
        <f>IF(ISBLANK(F41),"-",$D$48/$F$45*F41)</f>
        <v>-</v>
      </c>
      <c r="L41" s="4"/>
      <c r="M41" s="4"/>
      <c r="N41" s="7"/>
    </row>
    <row r="42" spans="1:14" ht="27" thickBot="1" x14ac:dyDescent="0.35">
      <c r="A42" s="43" t="s">
        <v>46</v>
      </c>
      <c r="B42" s="44">
        <v>1</v>
      </c>
      <c r="C42" s="56" t="s">
        <v>12</v>
      </c>
      <c r="D42" s="57">
        <f>AVERAGE(D38:D41)</f>
        <v>41811417</v>
      </c>
      <c r="E42" s="58">
        <f>AVERAGE(E38:E41)</f>
        <v>36268269.469131082</v>
      </c>
      <c r="F42" s="59">
        <f>AVERAGE(F38:F41)</f>
        <v>26795336.666666668</v>
      </c>
      <c r="G42" s="60">
        <f>AVERAGE(G38:G41)</f>
        <v>36940711.305403389</v>
      </c>
      <c r="H42" s="61"/>
    </row>
    <row r="43" spans="1:14" ht="26.25" x14ac:dyDescent="0.3">
      <c r="A43" s="43" t="s">
        <v>47</v>
      </c>
      <c r="B43" s="44">
        <v>1</v>
      </c>
      <c r="C43" s="167" t="s">
        <v>83</v>
      </c>
      <c r="D43" s="62">
        <v>12.81</v>
      </c>
      <c r="E43" s="63"/>
      <c r="F43" s="64">
        <v>8.06</v>
      </c>
      <c r="H43" s="61"/>
    </row>
    <row r="44" spans="1:14" ht="26.25" x14ac:dyDescent="0.3">
      <c r="A44" s="43" t="s">
        <v>48</v>
      </c>
      <c r="B44" s="44">
        <v>1</v>
      </c>
      <c r="C44" s="168" t="s">
        <v>84</v>
      </c>
      <c r="D44" s="66">
        <f>D43*$B$34</f>
        <v>11.535295045426698</v>
      </c>
      <c r="E44" s="67"/>
      <c r="F44" s="68">
        <f>F43*$B$34</f>
        <v>7.2579608170288212</v>
      </c>
      <c r="H44" s="61"/>
    </row>
    <row r="45" spans="1:14" ht="19.5" thickBot="1" x14ac:dyDescent="0.35">
      <c r="A45" s="43" t="s">
        <v>33</v>
      </c>
      <c r="B45" s="149">
        <f>(B44/B43)*(B42/B41)*(B40/B39)*(B38/B37)*B36</f>
        <v>250</v>
      </c>
      <c r="C45" s="168" t="s">
        <v>85</v>
      </c>
      <c r="D45" s="69">
        <f>D44*$B$30/100</f>
        <v>11.528373868399441</v>
      </c>
      <c r="E45" s="70"/>
      <c r="F45" s="71">
        <f>F44*$B$30/100</f>
        <v>7.2536060405386031</v>
      </c>
      <c r="H45" s="61"/>
    </row>
    <row r="46" spans="1:14" ht="19.5" thickBot="1" x14ac:dyDescent="0.35">
      <c r="A46" s="344" t="s">
        <v>29</v>
      </c>
      <c r="B46" s="345"/>
      <c r="C46" s="168" t="s">
        <v>82</v>
      </c>
      <c r="D46" s="66">
        <f>D45/$B$45</f>
        <v>4.6113495473597763E-2</v>
      </c>
      <c r="E46" s="70"/>
      <c r="F46" s="72">
        <f>F45/$B$45</f>
        <v>2.9014424162154412E-2</v>
      </c>
      <c r="H46" s="61"/>
    </row>
    <row r="47" spans="1:14" ht="27" thickBot="1" x14ac:dyDescent="0.35">
      <c r="A47" s="346"/>
      <c r="B47" s="347"/>
      <c r="C47" s="169" t="s">
        <v>64</v>
      </c>
      <c r="D47" s="73">
        <v>0.04</v>
      </c>
      <c r="F47" s="74"/>
      <c r="H47" s="61"/>
    </row>
    <row r="48" spans="1:14" x14ac:dyDescent="0.3">
      <c r="C48" s="65" t="s">
        <v>72</v>
      </c>
      <c r="D48" s="69">
        <f>D47*$B$45</f>
        <v>10</v>
      </c>
      <c r="F48" s="74"/>
      <c r="H48" s="61"/>
    </row>
    <row r="49" spans="1:12" ht="19.5" thickBot="1" x14ac:dyDescent="0.35">
      <c r="C49" s="75" t="s">
        <v>73</v>
      </c>
      <c r="D49" s="76">
        <f>D48/B34</f>
        <v>11.105047551496027</v>
      </c>
      <c r="F49" s="77"/>
      <c r="H49" s="61"/>
    </row>
    <row r="50" spans="1:12" x14ac:dyDescent="0.3">
      <c r="C50" s="78" t="s">
        <v>63</v>
      </c>
      <c r="D50" s="79">
        <f>AVERAGE(E38:E41,G38:G41)</f>
        <v>36604490.387267232</v>
      </c>
      <c r="F50" s="77"/>
      <c r="H50" s="61"/>
    </row>
    <row r="51" spans="1:12" x14ac:dyDescent="0.3">
      <c r="C51" s="80" t="s">
        <v>30</v>
      </c>
      <c r="D51" s="81">
        <f>STDEV(E38:E41,G38:G41)/D50</f>
        <v>1.0154673433351033E-2</v>
      </c>
      <c r="F51" s="77"/>
    </row>
    <row r="52" spans="1:12" ht="19.5" thickBot="1" x14ac:dyDescent="0.35">
      <c r="C52" s="82" t="s">
        <v>6</v>
      </c>
      <c r="D52" s="83">
        <f>COUNT(E38:E41,G38:G41)</f>
        <v>6</v>
      </c>
      <c r="F52" s="77"/>
    </row>
    <row r="54" spans="1:12" x14ac:dyDescent="0.3">
      <c r="A54" s="84" t="s">
        <v>7</v>
      </c>
      <c r="B54" s="85" t="s">
        <v>61</v>
      </c>
    </row>
    <row r="55" spans="1:12" x14ac:dyDescent="0.3">
      <c r="A55" s="21" t="s">
        <v>8</v>
      </c>
      <c r="B55" s="86" t="str">
        <f>B21</f>
        <v>Esomeprazole 40mg</v>
      </c>
    </row>
    <row r="56" spans="1:12" ht="26.25" x14ac:dyDescent="0.3">
      <c r="A56" s="87" t="s">
        <v>34</v>
      </c>
      <c r="B56" s="88">
        <v>40</v>
      </c>
      <c r="C56" s="21" t="str">
        <f>B20</f>
        <v>Esomeprazole</v>
      </c>
      <c r="H56" s="89"/>
    </row>
    <row r="57" spans="1:12" x14ac:dyDescent="0.3">
      <c r="A57" s="86" t="s">
        <v>13</v>
      </c>
      <c r="B57" s="90">
        <f>Uniformity!C46</f>
        <v>554.45949999999993</v>
      </c>
      <c r="H57" s="89"/>
    </row>
    <row r="58" spans="1:12" ht="19.5" thickBot="1" x14ac:dyDescent="0.35">
      <c r="H58" s="89"/>
    </row>
    <row r="59" spans="1:12" s="2" customFormat="1" ht="27" thickBot="1" x14ac:dyDescent="0.3">
      <c r="A59" s="41" t="s">
        <v>78</v>
      </c>
      <c r="B59" s="42">
        <v>100</v>
      </c>
      <c r="C59" s="21"/>
      <c r="D59" s="91" t="s">
        <v>35</v>
      </c>
      <c r="E59" s="92" t="s">
        <v>18</v>
      </c>
      <c r="F59" s="92" t="s">
        <v>39</v>
      </c>
      <c r="G59" s="92" t="s">
        <v>71</v>
      </c>
      <c r="H59" s="93" t="s">
        <v>36</v>
      </c>
      <c r="L59" s="3"/>
    </row>
    <row r="60" spans="1:12" s="2" customFormat="1" ht="26.25" x14ac:dyDescent="0.4">
      <c r="A60" s="43" t="s">
        <v>49</v>
      </c>
      <c r="B60" s="44">
        <v>5</v>
      </c>
      <c r="C60" s="363" t="s">
        <v>19</v>
      </c>
      <c r="D60" s="367">
        <v>555.47</v>
      </c>
      <c r="E60" s="94">
        <v>1</v>
      </c>
      <c r="F60" s="341">
        <v>38366254</v>
      </c>
      <c r="G60" s="95">
        <f>IF(ISBLANK(F60),"-",(F60/$D$50*$D$47*$B$68)*($B$57/$D$60))</f>
        <v>41.848919044611009</v>
      </c>
      <c r="H60" s="11">
        <f>IF(ISBLANK(F60),"-",G60/$B$56)</f>
        <v>1.0462229761152753</v>
      </c>
      <c r="L60" s="3"/>
    </row>
    <row r="61" spans="1:12" s="2" customFormat="1" ht="26.25" x14ac:dyDescent="0.4">
      <c r="A61" s="43" t="s">
        <v>50</v>
      </c>
      <c r="B61" s="44">
        <v>50</v>
      </c>
      <c r="C61" s="364"/>
      <c r="D61" s="368"/>
      <c r="E61" s="96">
        <v>2</v>
      </c>
      <c r="F61" s="259">
        <v>38339031</v>
      </c>
      <c r="G61" s="97">
        <f>IF(ISBLANK(F61),"-",(F61/$D$50*$D$47*$B$68)*($B$57/$D$60))</f>
        <v>41.819224899252134</v>
      </c>
      <c r="H61" s="12">
        <f t="shared" ref="H61:H71" si="0">IF(ISBLANK(F61),"-",G61/$B$56)</f>
        <v>1.0454806224813034</v>
      </c>
      <c r="L61" s="3"/>
    </row>
    <row r="62" spans="1:12" s="2" customFormat="1" ht="26.25" x14ac:dyDescent="0.4">
      <c r="A62" s="43" t="s">
        <v>51</v>
      </c>
      <c r="B62" s="44">
        <v>1</v>
      </c>
      <c r="C62" s="364"/>
      <c r="D62" s="368"/>
      <c r="E62" s="96">
        <v>3</v>
      </c>
      <c r="F62" s="342">
        <v>38316369</v>
      </c>
      <c r="G62" s="97">
        <f>IF(ISBLANK(F62),"-",(F62/$D$50*$D$47*$B$68)*($B$57/$D$60))</f>
        <v>41.794505774904238</v>
      </c>
      <c r="H62" s="12">
        <f t="shared" si="0"/>
        <v>1.0448626443726059</v>
      </c>
      <c r="L62" s="3"/>
    </row>
    <row r="63" spans="1:12" ht="27" thickBot="1" x14ac:dyDescent="0.45">
      <c r="A63" s="43" t="s">
        <v>52</v>
      </c>
      <c r="B63" s="44">
        <v>1</v>
      </c>
      <c r="C63" s="365"/>
      <c r="D63" s="369"/>
      <c r="E63" s="98">
        <v>4</v>
      </c>
      <c r="F63" s="343"/>
      <c r="G63" s="97" t="str">
        <f>IF(ISBLANK(F63),"-",(F63/$D$50*$D$47*$B$68)*($B$57/$D$60))</f>
        <v>-</v>
      </c>
      <c r="H63" s="12" t="str">
        <f t="shared" si="0"/>
        <v>-</v>
      </c>
    </row>
    <row r="64" spans="1:12" ht="26.25" x14ac:dyDescent="0.4">
      <c r="A64" s="43" t="s">
        <v>53</v>
      </c>
      <c r="B64" s="44">
        <v>1</v>
      </c>
      <c r="C64" s="363" t="s">
        <v>20</v>
      </c>
      <c r="D64" s="367">
        <v>553.29999999999995</v>
      </c>
      <c r="E64" s="94">
        <v>1</v>
      </c>
      <c r="F64" s="341">
        <v>38448622</v>
      </c>
      <c r="G64" s="99">
        <f>IF(ISBLANK(F64),"-",(F64/$D$50*$D$47*$B$68)*($B$57/$D$64))</f>
        <v>42.103244535002382</v>
      </c>
      <c r="H64" s="14">
        <f t="shared" si="0"/>
        <v>1.0525811133750596</v>
      </c>
    </row>
    <row r="65" spans="1:8" ht="26.25" x14ac:dyDescent="0.4">
      <c r="A65" s="43" t="s">
        <v>54</v>
      </c>
      <c r="B65" s="44">
        <v>1</v>
      </c>
      <c r="C65" s="364"/>
      <c r="D65" s="368"/>
      <c r="E65" s="96">
        <v>2</v>
      </c>
      <c r="F65" s="259">
        <v>38079500</v>
      </c>
      <c r="G65" s="100">
        <f>IF(ISBLANK(F65),"-",(F65/$D$50*$D$47*$B$68)*($B$57/$D$64))</f>
        <v>41.699036711136827</v>
      </c>
      <c r="H65" s="15">
        <f t="shared" si="0"/>
        <v>1.0424759177784206</v>
      </c>
    </row>
    <row r="66" spans="1:8" ht="26.25" x14ac:dyDescent="0.4">
      <c r="A66" s="43" t="s">
        <v>55</v>
      </c>
      <c r="B66" s="44">
        <v>1</v>
      </c>
      <c r="C66" s="364"/>
      <c r="D66" s="368"/>
      <c r="E66" s="96">
        <v>3</v>
      </c>
      <c r="F66" s="259">
        <v>38096591</v>
      </c>
      <c r="G66" s="100">
        <f>IF(ISBLANK(F66),"-",(F66/$D$50*$D$47*$B$68)*($B$57/$D$64))</f>
        <v>41.717752246698737</v>
      </c>
      <c r="H66" s="15">
        <f t="shared" si="0"/>
        <v>1.0429438061674685</v>
      </c>
    </row>
    <row r="67" spans="1:8" ht="27" thickBot="1" x14ac:dyDescent="0.45">
      <c r="A67" s="43" t="s">
        <v>56</v>
      </c>
      <c r="B67" s="44">
        <v>1</v>
      </c>
      <c r="C67" s="365"/>
      <c r="D67" s="369"/>
      <c r="E67" s="98">
        <v>4</v>
      </c>
      <c r="F67" s="343"/>
      <c r="G67" s="101" t="str">
        <f>IF(ISBLANK(F67),"-",(F67/$D$50*$D$47*$B$68)*($B$57/$D$64))</f>
        <v>-</v>
      </c>
      <c r="H67" s="16" t="str">
        <f t="shared" si="0"/>
        <v>-</v>
      </c>
    </row>
    <row r="68" spans="1:8" ht="21.75" customHeight="1" x14ac:dyDescent="0.4">
      <c r="A68" s="43" t="s">
        <v>23</v>
      </c>
      <c r="B68" s="102">
        <f>(B67/B66)*(B65/B64)*(B63/B62)*(B61/B60)*B59</f>
        <v>1000</v>
      </c>
      <c r="C68" s="363" t="s">
        <v>21</v>
      </c>
      <c r="D68" s="367">
        <v>551.07000000000005</v>
      </c>
      <c r="E68" s="94">
        <v>1</v>
      </c>
      <c r="F68" s="341">
        <v>38380140</v>
      </c>
      <c r="G68" s="99">
        <f>IF(ISBLANK(F68),"-",(F68/$D$50*$D$47*$B$68)*($B$57/$D$68))</f>
        <v>42.198327767100629</v>
      </c>
      <c r="H68" s="12">
        <f t="shared" si="0"/>
        <v>1.0549581941775157</v>
      </c>
    </row>
    <row r="69" spans="1:8" ht="21.75" customHeight="1" thickBot="1" x14ac:dyDescent="0.45">
      <c r="A69" s="103" t="s">
        <v>67</v>
      </c>
      <c r="B69" s="104">
        <f>D47*B68/B56*B57</f>
        <v>554.45949999999993</v>
      </c>
      <c r="C69" s="364"/>
      <c r="D69" s="368"/>
      <c r="E69" s="96">
        <v>2</v>
      </c>
      <c r="F69" s="259">
        <v>37980231</v>
      </c>
      <c r="G69" s="100">
        <f>IF(ISBLANK(F69),"-",(F69/$D$50*$D$47*$B$68)*($B$57/$D$68))</f>
        <v>41.758634450218153</v>
      </c>
      <c r="H69" s="12">
        <f t="shared" si="0"/>
        <v>1.0439658612554539</v>
      </c>
    </row>
    <row r="70" spans="1:8" ht="22.5" customHeight="1" x14ac:dyDescent="0.4">
      <c r="A70" s="344" t="s">
        <v>29</v>
      </c>
      <c r="B70" s="345"/>
      <c r="C70" s="364"/>
      <c r="D70" s="368"/>
      <c r="E70" s="96">
        <v>3</v>
      </c>
      <c r="F70" s="259">
        <v>38076305</v>
      </c>
      <c r="G70" s="100">
        <f>IF(ISBLANK(F70),"-",(F70/$D$50*$D$47*$B$68)*($B$57/$D$68))</f>
        <v>41.864266220761372</v>
      </c>
      <c r="H70" s="12">
        <f t="shared" si="0"/>
        <v>1.0466066555190343</v>
      </c>
    </row>
    <row r="71" spans="1:8" ht="21.75" customHeight="1" thickBot="1" x14ac:dyDescent="0.45">
      <c r="A71" s="346"/>
      <c r="B71" s="347"/>
      <c r="C71" s="366"/>
      <c r="D71" s="369"/>
      <c r="E71" s="98">
        <v>4</v>
      </c>
      <c r="F71" s="343"/>
      <c r="G71" s="101" t="str">
        <f>IF(ISBLANK(F71),"-",(F71/$D$50*$D$47*$B$68)*($B$57/$D$68))</f>
        <v>-</v>
      </c>
      <c r="H71" s="13" t="str">
        <f t="shared" si="0"/>
        <v>-</v>
      </c>
    </row>
    <row r="72" spans="1:8" ht="26.25" x14ac:dyDescent="0.3">
      <c r="A72" s="105"/>
      <c r="B72" s="105"/>
      <c r="C72" s="105"/>
      <c r="D72" s="105"/>
      <c r="E72" s="105"/>
      <c r="F72" s="50"/>
      <c r="G72" s="106" t="s">
        <v>12</v>
      </c>
      <c r="H72" s="255">
        <f>AVERAGE(H60:H71)</f>
        <v>1.0466775323602375</v>
      </c>
    </row>
    <row r="73" spans="1:8" ht="26.25" x14ac:dyDescent="0.3">
      <c r="C73" s="105"/>
      <c r="D73" s="105"/>
      <c r="E73" s="105"/>
      <c r="F73" s="50"/>
      <c r="G73" s="80" t="s">
        <v>30</v>
      </c>
      <c r="H73" s="256">
        <f>STDEV(H60:H71)/H72</f>
        <v>4.0997179277481605E-3</v>
      </c>
    </row>
    <row r="74" spans="1:8" ht="27" thickBot="1" x14ac:dyDescent="0.35">
      <c r="A74" s="105"/>
      <c r="B74" s="105"/>
      <c r="C74" s="50"/>
      <c r="D74" s="50"/>
      <c r="E74" s="107"/>
      <c r="F74" s="50"/>
      <c r="G74" s="82" t="s">
        <v>6</v>
      </c>
      <c r="H74" s="257">
        <f>COUNT(H60:H71)</f>
        <v>9</v>
      </c>
    </row>
    <row r="75" spans="1:8" x14ac:dyDescent="0.3">
      <c r="A75" s="105"/>
      <c r="B75" s="105"/>
      <c r="C75" s="50"/>
      <c r="D75" s="50"/>
      <c r="E75" s="107"/>
      <c r="F75" s="50"/>
      <c r="G75" s="56"/>
      <c r="H75" s="108"/>
    </row>
    <row r="76" spans="1:8" ht="26.25" x14ac:dyDescent="0.3">
      <c r="A76" s="30" t="s">
        <v>70</v>
      </c>
      <c r="B76" s="109" t="s">
        <v>68</v>
      </c>
      <c r="C76" s="359" t="str">
        <f>B20</f>
        <v>Esomeprazole</v>
      </c>
      <c r="D76" s="359"/>
      <c r="E76" s="110" t="s">
        <v>69</v>
      </c>
      <c r="F76" s="110"/>
      <c r="G76" s="246">
        <f>H72</f>
        <v>1.0466775323602375</v>
      </c>
      <c r="H76" s="108"/>
    </row>
    <row r="77" spans="1:8" x14ac:dyDescent="0.3">
      <c r="A77" s="29" t="s">
        <v>37</v>
      </c>
      <c r="B77" s="29" t="s">
        <v>40</v>
      </c>
    </row>
    <row r="78" spans="1:8" x14ac:dyDescent="0.3">
      <c r="A78" s="29"/>
      <c r="B78" s="29"/>
    </row>
    <row r="79" spans="1:8" ht="26.25" x14ac:dyDescent="0.3">
      <c r="A79" s="30" t="s">
        <v>9</v>
      </c>
      <c r="B79" s="351" t="str">
        <f>B26</f>
        <v>Esomeprazole magnesium dihydrate</v>
      </c>
      <c r="C79" s="351"/>
    </row>
    <row r="80" spans="1:8" ht="26.25" x14ac:dyDescent="0.3">
      <c r="A80" s="31" t="s">
        <v>24</v>
      </c>
      <c r="B80" s="352" t="str">
        <f>B27</f>
        <v>E20 1</v>
      </c>
      <c r="C80" s="352"/>
    </row>
    <row r="81" spans="1:12" ht="27" thickBot="1" x14ac:dyDescent="0.35">
      <c r="A81" s="31" t="s">
        <v>10</v>
      </c>
      <c r="B81" s="32">
        <f>B28</f>
        <v>99.94</v>
      </c>
    </row>
    <row r="82" spans="1:12" s="2" customFormat="1" ht="27" thickBot="1" x14ac:dyDescent="0.3">
      <c r="A82" s="31" t="s">
        <v>26</v>
      </c>
      <c r="B82" s="32">
        <f>B29</f>
        <v>0</v>
      </c>
      <c r="C82" s="356" t="s">
        <v>81</v>
      </c>
      <c r="D82" s="357"/>
      <c r="E82" s="357"/>
      <c r="F82" s="357"/>
      <c r="G82" s="358"/>
      <c r="H82" s="34"/>
      <c r="I82" s="3"/>
      <c r="J82" s="3"/>
      <c r="K82" s="3"/>
      <c r="L82" s="3"/>
    </row>
    <row r="83" spans="1:12" s="2" customFormat="1" ht="19.5" thickBot="1" x14ac:dyDescent="0.3">
      <c r="A83" s="31" t="s">
        <v>25</v>
      </c>
      <c r="B83" s="35">
        <f>B81-B82</f>
        <v>99.94</v>
      </c>
      <c r="C83" s="36"/>
      <c r="D83" s="36"/>
      <c r="E83" s="36"/>
      <c r="F83" s="36"/>
      <c r="G83" s="37"/>
      <c r="H83" s="34"/>
      <c r="I83" s="3"/>
      <c r="J83" s="3"/>
      <c r="K83" s="3"/>
      <c r="L83" s="3"/>
    </row>
    <row r="84" spans="1:12" s="2" customFormat="1" ht="27" customHeight="1" thickBot="1" x14ac:dyDescent="0.3">
      <c r="A84" s="31" t="s">
        <v>31</v>
      </c>
      <c r="B84" s="38">
        <v>690.83</v>
      </c>
      <c r="C84" s="360" t="s">
        <v>79</v>
      </c>
      <c r="D84" s="361"/>
      <c r="E84" s="361"/>
      <c r="F84" s="361"/>
      <c r="G84" s="361"/>
      <c r="H84" s="362"/>
      <c r="I84" s="3"/>
      <c r="J84" s="3"/>
      <c r="K84" s="3"/>
      <c r="L84" s="3"/>
    </row>
    <row r="85" spans="1:12" s="2" customFormat="1" ht="27" customHeight="1" thickBot="1" x14ac:dyDescent="0.3">
      <c r="A85" s="31" t="s">
        <v>32</v>
      </c>
      <c r="B85" s="38">
        <v>767.17</v>
      </c>
      <c r="C85" s="360" t="s">
        <v>80</v>
      </c>
      <c r="D85" s="361"/>
      <c r="E85" s="361"/>
      <c r="F85" s="361"/>
      <c r="G85" s="361"/>
      <c r="H85" s="362"/>
      <c r="I85" s="3"/>
      <c r="J85" s="3"/>
      <c r="K85" s="3"/>
      <c r="L85" s="3"/>
    </row>
    <row r="86" spans="1:12" s="2" customFormat="1" x14ac:dyDescent="0.25">
      <c r="A86" s="31"/>
      <c r="B86" s="39"/>
      <c r="C86" s="6"/>
      <c r="D86" s="6"/>
      <c r="E86" s="6"/>
      <c r="F86" s="6"/>
      <c r="G86" s="6"/>
      <c r="H86" s="6"/>
      <c r="I86" s="3"/>
      <c r="J86" s="3"/>
      <c r="K86" s="3"/>
      <c r="L86" s="3"/>
    </row>
    <row r="87" spans="1:12" x14ac:dyDescent="0.3">
      <c r="A87" s="31" t="s">
        <v>27</v>
      </c>
      <c r="B87" s="40">
        <f>B84/B85</f>
        <v>0.90049141650481646</v>
      </c>
      <c r="C87" s="21" t="s">
        <v>28</v>
      </c>
      <c r="H87" s="34"/>
    </row>
    <row r="88" spans="1:12" ht="19.5" thickBot="1" x14ac:dyDescent="0.35">
      <c r="A88" s="31"/>
      <c r="B88" s="40"/>
      <c r="H88" s="34"/>
    </row>
    <row r="89" spans="1:12" ht="27" thickBot="1" x14ac:dyDescent="0.35">
      <c r="A89" s="41" t="s">
        <v>77</v>
      </c>
      <c r="B89" s="42">
        <v>25</v>
      </c>
      <c r="D89" s="111" t="s">
        <v>15</v>
      </c>
      <c r="E89" s="112"/>
      <c r="F89" s="354" t="s">
        <v>16</v>
      </c>
      <c r="G89" s="355"/>
    </row>
    <row r="90" spans="1:12" ht="26.25" x14ac:dyDescent="0.3">
      <c r="A90" s="43" t="s">
        <v>41</v>
      </c>
      <c r="B90" s="44">
        <v>5</v>
      </c>
      <c r="C90" s="18" t="s">
        <v>18</v>
      </c>
      <c r="D90" s="113" t="s">
        <v>39</v>
      </c>
      <c r="E90" s="46" t="s">
        <v>62</v>
      </c>
      <c r="F90" s="113" t="s">
        <v>39</v>
      </c>
      <c r="G90" s="47" t="s">
        <v>62</v>
      </c>
    </row>
    <row r="91" spans="1:12" ht="26.25" x14ac:dyDescent="0.4">
      <c r="A91" s="43" t="s">
        <v>42</v>
      </c>
      <c r="B91" s="44">
        <v>50</v>
      </c>
      <c r="C91" s="48">
        <v>1</v>
      </c>
      <c r="D91" s="258">
        <v>41717625</v>
      </c>
      <c r="E91" s="114">
        <f>IF(ISBLANK(D91),"-",$D$101/$D$98*D91)</f>
        <v>120623039.80371034</v>
      </c>
      <c r="F91" s="258">
        <v>26795316</v>
      </c>
      <c r="G91" s="115">
        <f>IF(ISBLANK(F91),"-",$D$101/$F$98*F91)</f>
        <v>123135609.37942515</v>
      </c>
    </row>
    <row r="92" spans="1:12" ht="26.25" x14ac:dyDescent="0.4">
      <c r="A92" s="43" t="s">
        <v>43</v>
      </c>
      <c r="B92" s="44">
        <v>1</v>
      </c>
      <c r="C92" s="50">
        <v>2</v>
      </c>
      <c r="D92" s="259">
        <v>41897372</v>
      </c>
      <c r="E92" s="116">
        <f>IF(ISBLANK(D92),"-",$D$101/$D$98*D92)</f>
        <v>121142763.29074006</v>
      </c>
      <c r="F92" s="259">
        <v>26804773</v>
      </c>
      <c r="G92" s="117">
        <f>IF(ISBLANK(F92),"-",$D$101/$F$98*F92)</f>
        <v>123179068.22342241</v>
      </c>
    </row>
    <row r="93" spans="1:12" ht="26.25" x14ac:dyDescent="0.4">
      <c r="A93" s="43" t="s">
        <v>44</v>
      </c>
      <c r="B93" s="44">
        <v>1</v>
      </c>
      <c r="C93" s="50">
        <v>3</v>
      </c>
      <c r="D93" s="259">
        <v>41819254</v>
      </c>
      <c r="E93" s="116">
        <f>IF(ISBLANK(D93),"-",$D$101/$D$98*D93)</f>
        <v>120916891.59686039</v>
      </c>
      <c r="F93" s="259">
        <v>26785921</v>
      </c>
      <c r="G93" s="117">
        <f>IF(ISBLANK(F93),"-",$D$101/$F$98*F93)</f>
        <v>123092435.45118636</v>
      </c>
    </row>
    <row r="94" spans="1:12" ht="26.25" x14ac:dyDescent="0.4">
      <c r="A94" s="43" t="s">
        <v>45</v>
      </c>
      <c r="B94" s="44">
        <v>1</v>
      </c>
      <c r="C94" s="53">
        <v>4</v>
      </c>
      <c r="D94" s="260"/>
      <c r="E94" s="118" t="str">
        <f>IF(ISBLANK(D94),"-",$D$101/$D$98*D94)</f>
        <v>-</v>
      </c>
      <c r="F94" s="260"/>
      <c r="G94" s="119" t="str">
        <f>IF(ISBLANK(F94),"-",$D$101/$F$98*F94)</f>
        <v>-</v>
      </c>
    </row>
    <row r="95" spans="1:12" ht="27" thickBot="1" x14ac:dyDescent="0.35">
      <c r="A95" s="43" t="s">
        <v>46</v>
      </c>
      <c r="B95" s="44">
        <v>1</v>
      </c>
      <c r="C95" s="56" t="s">
        <v>12</v>
      </c>
      <c r="D95" s="57">
        <f>AVERAGE(D91:D94)</f>
        <v>41811417</v>
      </c>
      <c r="E95" s="58">
        <f>AVERAGE(E91:E94)</f>
        <v>120894231.56377028</v>
      </c>
      <c r="F95" s="120">
        <f>AVERAGE(F91:F94)</f>
        <v>26795336.666666668</v>
      </c>
      <c r="G95" s="121">
        <f>AVERAGE(G91:G94)</f>
        <v>123135704.35134465</v>
      </c>
    </row>
    <row r="96" spans="1:12" ht="26.25" x14ac:dyDescent="0.3">
      <c r="A96" s="43" t="s">
        <v>47</v>
      </c>
      <c r="B96" s="44">
        <v>1</v>
      </c>
      <c r="C96" s="167" t="s">
        <v>83</v>
      </c>
      <c r="D96" s="62">
        <v>12.81</v>
      </c>
      <c r="E96" s="63"/>
      <c r="F96" s="64">
        <v>8.06</v>
      </c>
    </row>
    <row r="97" spans="1:10" ht="26.25" x14ac:dyDescent="0.3">
      <c r="A97" s="43" t="s">
        <v>48</v>
      </c>
      <c r="B97" s="44">
        <v>1</v>
      </c>
      <c r="C97" s="168" t="s">
        <v>84</v>
      </c>
      <c r="D97" s="66">
        <f>D96*$B$87</f>
        <v>11.535295045426698</v>
      </c>
      <c r="E97" s="67"/>
      <c r="F97" s="68">
        <f>F96*$B$87</f>
        <v>7.2579608170288212</v>
      </c>
    </row>
    <row r="98" spans="1:10" ht="19.5" thickBot="1" x14ac:dyDescent="0.35">
      <c r="A98" s="103" t="s">
        <v>33</v>
      </c>
      <c r="B98" s="237">
        <f>(B97/B96)*(B95/B94)*(B93/B92)*(B91/B90)*B89</f>
        <v>250</v>
      </c>
      <c r="C98" s="168" t="s">
        <v>85</v>
      </c>
      <c r="D98" s="69">
        <f>D97*$B$83/100</f>
        <v>11.528373868399441</v>
      </c>
      <c r="E98" s="70"/>
      <c r="F98" s="71">
        <f>F97*$B$83/100</f>
        <v>7.2536060405386031</v>
      </c>
    </row>
    <row r="99" spans="1:10" ht="19.5" customHeight="1" thickBot="1" x14ac:dyDescent="0.35">
      <c r="A99" s="344" t="s">
        <v>29</v>
      </c>
      <c r="B99" s="345"/>
      <c r="C99" s="168" t="s">
        <v>82</v>
      </c>
      <c r="D99" s="122">
        <f>D98/$B$98</f>
        <v>4.6113495473597763E-2</v>
      </c>
      <c r="E99" s="123"/>
      <c r="F99" s="124">
        <f>F98/$B$98</f>
        <v>2.9014424162154412E-2</v>
      </c>
      <c r="G99" s="125"/>
      <c r="H99" s="61"/>
    </row>
    <row r="100" spans="1:10" ht="19.5" thickBot="1" x14ac:dyDescent="0.35">
      <c r="A100" s="346"/>
      <c r="B100" s="347"/>
      <c r="C100" s="65" t="s">
        <v>64</v>
      </c>
      <c r="D100" s="126">
        <f>$B$56/$B$116</f>
        <v>0.13333333333333333</v>
      </c>
      <c r="F100" s="74"/>
      <c r="G100" s="127"/>
      <c r="H100" s="61"/>
    </row>
    <row r="101" spans="1:10" x14ac:dyDescent="0.3">
      <c r="C101" s="65" t="s">
        <v>72</v>
      </c>
      <c r="D101" s="66">
        <f>D100*$B$98</f>
        <v>33.333333333333336</v>
      </c>
      <c r="F101" s="74"/>
      <c r="G101" s="125"/>
      <c r="H101" s="61"/>
    </row>
    <row r="102" spans="1:10" ht="19.5" thickBot="1" x14ac:dyDescent="0.35">
      <c r="C102" s="75" t="s">
        <v>73</v>
      </c>
      <c r="D102" s="128">
        <f>D101/B34</f>
        <v>37.016825171653423</v>
      </c>
      <c r="F102" s="77"/>
      <c r="G102" s="125"/>
      <c r="H102" s="61"/>
      <c r="J102" s="9"/>
    </row>
    <row r="103" spans="1:10" x14ac:dyDescent="0.3">
      <c r="C103" s="78" t="s">
        <v>22</v>
      </c>
      <c r="D103" s="79">
        <f>AVERAGE(E91:E94,G91:G94)</f>
        <v>122014967.95755748</v>
      </c>
      <c r="F103" s="77"/>
      <c r="G103" s="129"/>
      <c r="H103" s="61"/>
      <c r="J103" s="10"/>
    </row>
    <row r="104" spans="1:10" x14ac:dyDescent="0.3">
      <c r="C104" s="80" t="s">
        <v>30</v>
      </c>
      <c r="D104" s="130">
        <f>STDEV(E91:E94,G91:G94)/D103</f>
        <v>1.0154673433351087E-2</v>
      </c>
      <c r="F104" s="77"/>
      <c r="G104" s="125"/>
      <c r="H104" s="61"/>
      <c r="J104" s="10"/>
    </row>
    <row r="105" spans="1:10" ht="19.5" thickBot="1" x14ac:dyDescent="0.35">
      <c r="C105" s="82" t="s">
        <v>6</v>
      </c>
      <c r="D105" s="131">
        <f>COUNT(E91:E94,G91:G94)</f>
        <v>6</v>
      </c>
      <c r="F105" s="77"/>
      <c r="G105" s="125"/>
      <c r="H105" s="61"/>
      <c r="J105" s="10"/>
    </row>
    <row r="106" spans="1:10" ht="19.5" thickBot="1" x14ac:dyDescent="0.35">
      <c r="A106" s="84"/>
      <c r="B106" s="84"/>
      <c r="C106" s="84"/>
      <c r="D106" s="84"/>
      <c r="E106" s="84"/>
    </row>
    <row r="107" spans="1:10" ht="26.25" x14ac:dyDescent="0.3">
      <c r="A107" s="41" t="s">
        <v>38</v>
      </c>
      <c r="B107" s="42">
        <v>300</v>
      </c>
      <c r="C107" s="132" t="s">
        <v>14</v>
      </c>
      <c r="D107" s="133" t="s">
        <v>39</v>
      </c>
      <c r="E107" s="134" t="s">
        <v>65</v>
      </c>
      <c r="F107" s="135" t="s">
        <v>66</v>
      </c>
    </row>
    <row r="108" spans="1:10" ht="26.25" x14ac:dyDescent="0.3">
      <c r="A108" s="43" t="s">
        <v>49</v>
      </c>
      <c r="B108" s="44">
        <v>1</v>
      </c>
      <c r="C108" s="136">
        <v>1</v>
      </c>
      <c r="D108" s="137">
        <v>258</v>
      </c>
      <c r="E108" s="138">
        <f t="shared" ref="E108:E113" si="1">IF(ISBLANK(D108),"-",D108/$D$103*$D$100*$B$116)</f>
        <v>8.4579786994574128E-5</v>
      </c>
      <c r="F108" s="139">
        <f t="shared" ref="F108:F113" si="2">IF(ISBLANK(D108), "-", E108/$B$56)</f>
        <v>2.1144946748643533E-6</v>
      </c>
    </row>
    <row r="109" spans="1:10" ht="26.25" x14ac:dyDescent="0.3">
      <c r="A109" s="43" t="s">
        <v>50</v>
      </c>
      <c r="B109" s="44">
        <v>1</v>
      </c>
      <c r="C109" s="136">
        <v>2</v>
      </c>
      <c r="D109" s="137">
        <v>288</v>
      </c>
      <c r="E109" s="140">
        <f t="shared" si="1"/>
        <v>9.4414645947431578E-5</v>
      </c>
      <c r="F109" s="141">
        <f t="shared" si="2"/>
        <v>2.3603661486857895E-6</v>
      </c>
    </row>
    <row r="110" spans="1:10" ht="26.25" x14ac:dyDescent="0.3">
      <c r="A110" s="43" t="s">
        <v>51</v>
      </c>
      <c r="B110" s="44">
        <v>1</v>
      </c>
      <c r="C110" s="136">
        <v>3</v>
      </c>
      <c r="D110" s="137">
        <v>1551</v>
      </c>
      <c r="E110" s="140">
        <f t="shared" si="1"/>
        <v>5.084622078627305E-4</v>
      </c>
      <c r="F110" s="141">
        <f t="shared" si="2"/>
        <v>1.2711555196568262E-5</v>
      </c>
    </row>
    <row r="111" spans="1:10" ht="26.25" x14ac:dyDescent="0.3">
      <c r="A111" s="43" t="s">
        <v>52</v>
      </c>
      <c r="B111" s="44">
        <v>1</v>
      </c>
      <c r="C111" s="136">
        <v>4</v>
      </c>
      <c r="D111" s="137">
        <v>1961</v>
      </c>
      <c r="E111" s="140">
        <f t="shared" si="1"/>
        <v>6.4287194688511583E-4</v>
      </c>
      <c r="F111" s="141">
        <f t="shared" si="2"/>
        <v>1.6071798672127896E-5</v>
      </c>
    </row>
    <row r="112" spans="1:10" ht="26.25" x14ac:dyDescent="0.3">
      <c r="A112" s="43" t="s">
        <v>53</v>
      </c>
      <c r="B112" s="44">
        <v>1</v>
      </c>
      <c r="C112" s="136">
        <v>5</v>
      </c>
      <c r="D112" s="137">
        <v>1796</v>
      </c>
      <c r="E112" s="140">
        <f t="shared" si="1"/>
        <v>5.8878022264439978E-4</v>
      </c>
      <c r="F112" s="141">
        <f t="shared" si="2"/>
        <v>1.4719505566109995E-5</v>
      </c>
    </row>
    <row r="113" spans="1:12" ht="26.25" x14ac:dyDescent="0.3">
      <c r="A113" s="43" t="s">
        <v>54</v>
      </c>
      <c r="B113" s="44">
        <v>1</v>
      </c>
      <c r="C113" s="142">
        <v>6</v>
      </c>
      <c r="D113" s="143">
        <v>777</v>
      </c>
      <c r="E113" s="144">
        <f t="shared" si="1"/>
        <v>2.5472284687900814E-4</v>
      </c>
      <c r="F113" s="145">
        <f t="shared" si="2"/>
        <v>6.3680711719752032E-6</v>
      </c>
    </row>
    <row r="114" spans="1:12" ht="26.25" x14ac:dyDescent="0.3">
      <c r="A114" s="43" t="s">
        <v>55</v>
      </c>
      <c r="B114" s="44">
        <v>1</v>
      </c>
      <c r="C114" s="136"/>
      <c r="D114" s="50"/>
      <c r="E114" s="110"/>
      <c r="F114" s="146"/>
    </row>
    <row r="115" spans="1:12" ht="26.25" x14ac:dyDescent="0.3">
      <c r="A115" s="43" t="s">
        <v>56</v>
      </c>
      <c r="B115" s="44">
        <v>1</v>
      </c>
      <c r="C115" s="136"/>
      <c r="D115" s="147"/>
      <c r="E115" s="148" t="s">
        <v>12</v>
      </c>
      <c r="F115" s="164">
        <f>AVERAGE(F108:F113)</f>
        <v>9.0576319050552506E-6</v>
      </c>
    </row>
    <row r="116" spans="1:12" ht="27" thickBot="1" x14ac:dyDescent="0.35">
      <c r="A116" s="43" t="s">
        <v>23</v>
      </c>
      <c r="B116" s="149">
        <f>(B115/B114)*(B113/B112)*(B111/B110)*(B109/B108)*B107</f>
        <v>300</v>
      </c>
      <c r="C116" s="150"/>
      <c r="D116" s="151"/>
      <c r="E116" s="56" t="s">
        <v>30</v>
      </c>
      <c r="F116" s="165">
        <f>STDEV(F108:F113)/F115</f>
        <v>0.68929813218052238</v>
      </c>
      <c r="I116" s="8"/>
    </row>
    <row r="117" spans="1:12" ht="19.5" customHeight="1" thickBot="1" x14ac:dyDescent="0.35">
      <c r="A117" s="344" t="s">
        <v>29</v>
      </c>
      <c r="B117" s="345"/>
      <c r="C117" s="152"/>
      <c r="D117" s="153"/>
      <c r="E117" s="154" t="s">
        <v>6</v>
      </c>
      <c r="F117" s="166">
        <f>COUNT(F108:F113)</f>
        <v>6</v>
      </c>
      <c r="I117" s="8"/>
      <c r="J117" s="10"/>
    </row>
    <row r="118" spans="1:12" ht="19.5" thickBot="1" x14ac:dyDescent="0.35">
      <c r="A118" s="346"/>
      <c r="B118" s="347"/>
      <c r="C118" s="110"/>
      <c r="D118" s="110"/>
      <c r="E118" s="110"/>
      <c r="F118" s="50"/>
      <c r="G118" s="110"/>
      <c r="H118" s="110"/>
      <c r="I118" s="8"/>
    </row>
    <row r="119" spans="1:12" x14ac:dyDescent="0.3">
      <c r="A119" s="6"/>
      <c r="B119" s="6"/>
      <c r="C119" s="110"/>
      <c r="D119" s="110"/>
      <c r="E119" s="110"/>
      <c r="F119" s="50"/>
      <c r="G119" s="110"/>
      <c r="H119" s="110"/>
      <c r="I119" s="8"/>
    </row>
    <row r="120" spans="1:12" x14ac:dyDescent="0.3">
      <c r="A120" s="170" t="s">
        <v>86</v>
      </c>
      <c r="B120" s="170" t="s">
        <v>87</v>
      </c>
      <c r="C120" s="1"/>
      <c r="D120" s="1"/>
      <c r="E120" s="1"/>
      <c r="F120" s="1"/>
      <c r="G120" s="1"/>
      <c r="H120" s="1"/>
    </row>
    <row r="121" spans="1:12" x14ac:dyDescent="0.3">
      <c r="A121" s="170"/>
      <c r="B121" s="170"/>
      <c r="C121" s="1"/>
      <c r="D121" s="1"/>
      <c r="E121" s="1"/>
      <c r="F121" s="1"/>
      <c r="G121" s="1"/>
      <c r="H121" s="1"/>
    </row>
    <row r="122" spans="1:12" x14ac:dyDescent="0.3">
      <c r="A122" s="171" t="s">
        <v>9</v>
      </c>
      <c r="B122" s="172" t="s">
        <v>128</v>
      </c>
      <c r="C122" s="1"/>
      <c r="D122" s="1"/>
      <c r="E122" s="1"/>
      <c r="F122" s="1"/>
      <c r="G122" s="1"/>
      <c r="H122" s="1"/>
    </row>
    <row r="123" spans="1:12" x14ac:dyDescent="0.3">
      <c r="A123" s="173" t="s">
        <v>24</v>
      </c>
      <c r="B123" s="172" t="s">
        <v>99</v>
      </c>
      <c r="C123" s="1"/>
      <c r="D123" s="1"/>
      <c r="E123" s="1"/>
      <c r="F123" s="1"/>
      <c r="G123" s="1"/>
      <c r="H123" s="1"/>
    </row>
    <row r="124" spans="1:12" ht="19.5" thickBot="1" x14ac:dyDescent="0.35">
      <c r="A124" s="173" t="s">
        <v>10</v>
      </c>
      <c r="B124" s="172">
        <v>99.94</v>
      </c>
      <c r="C124" s="1"/>
      <c r="D124" s="1"/>
      <c r="E124" s="1"/>
      <c r="F124" s="1"/>
      <c r="G124" s="1"/>
      <c r="H124" s="1"/>
    </row>
    <row r="125" spans="1:12" s="2" customFormat="1" ht="15.75" customHeight="1" thickBot="1" x14ac:dyDescent="0.35">
      <c r="A125" s="173" t="s">
        <v>26</v>
      </c>
      <c r="B125" s="172">
        <v>0</v>
      </c>
      <c r="C125" s="356" t="s">
        <v>88</v>
      </c>
      <c r="D125" s="357"/>
      <c r="E125" s="357"/>
      <c r="F125" s="357"/>
      <c r="G125" s="358"/>
      <c r="I125" s="3"/>
      <c r="J125" s="3"/>
      <c r="K125" s="3"/>
      <c r="L125" s="3"/>
    </row>
    <row r="126" spans="1:12" s="2" customFormat="1" ht="19.5" thickBot="1" x14ac:dyDescent="0.35">
      <c r="A126" s="173" t="s">
        <v>25</v>
      </c>
      <c r="B126" s="174">
        <v>99.94</v>
      </c>
      <c r="C126" s="175"/>
      <c r="D126" s="175"/>
      <c r="E126" s="175"/>
      <c r="F126" s="175"/>
      <c r="G126" s="176"/>
      <c r="I126" s="3"/>
      <c r="J126" s="3"/>
      <c r="K126" s="3"/>
      <c r="L126" s="3"/>
    </row>
    <row r="127" spans="1:12" s="2" customFormat="1" ht="27" customHeight="1" thickBot="1" x14ac:dyDescent="0.3">
      <c r="A127" s="31" t="s">
        <v>31</v>
      </c>
      <c r="B127" s="38">
        <v>690.83</v>
      </c>
      <c r="C127" s="360" t="s">
        <v>79</v>
      </c>
      <c r="D127" s="361"/>
      <c r="E127" s="361"/>
      <c r="F127" s="361"/>
      <c r="G127" s="361"/>
      <c r="H127" s="362"/>
      <c r="I127" s="3"/>
      <c r="J127" s="3"/>
      <c r="K127" s="3"/>
      <c r="L127" s="3"/>
    </row>
    <row r="128" spans="1:12" s="2" customFormat="1" ht="27" customHeight="1" thickBot="1" x14ac:dyDescent="0.3">
      <c r="A128" s="31" t="s">
        <v>32</v>
      </c>
      <c r="B128" s="38">
        <v>767.17</v>
      </c>
      <c r="C128" s="360" t="s">
        <v>80</v>
      </c>
      <c r="D128" s="361"/>
      <c r="E128" s="361"/>
      <c r="F128" s="361"/>
      <c r="G128" s="361"/>
      <c r="H128" s="362"/>
      <c r="I128" s="3"/>
      <c r="J128" s="3"/>
      <c r="K128" s="3"/>
      <c r="L128" s="3"/>
    </row>
    <row r="129" spans="1:12" s="2" customFormat="1" x14ac:dyDescent="0.25">
      <c r="A129" s="31"/>
      <c r="B129" s="39"/>
      <c r="C129" s="6"/>
      <c r="D129" s="6"/>
      <c r="E129" s="6"/>
      <c r="F129" s="6"/>
      <c r="G129" s="6"/>
      <c r="H129" s="6"/>
      <c r="I129" s="3"/>
      <c r="J129" s="3"/>
      <c r="K129" s="3"/>
      <c r="L129" s="3"/>
    </row>
    <row r="130" spans="1:12" x14ac:dyDescent="0.3">
      <c r="A130" s="31" t="s">
        <v>27</v>
      </c>
      <c r="B130" s="40">
        <f>B127/B128</f>
        <v>0.90049141650481646</v>
      </c>
      <c r="C130" s="21" t="s">
        <v>28</v>
      </c>
      <c r="H130" s="34"/>
    </row>
    <row r="131" spans="1:12" ht="19.5" thickBot="1" x14ac:dyDescent="0.35">
      <c r="A131" s="170"/>
      <c r="B131" s="170"/>
      <c r="C131" s="1"/>
      <c r="D131" s="1"/>
      <c r="E131" s="1"/>
      <c r="F131" s="1"/>
      <c r="G131" s="1"/>
      <c r="H131" s="1"/>
    </row>
    <row r="132" spans="1:12" ht="27" thickBot="1" x14ac:dyDescent="0.35">
      <c r="A132" s="177" t="s">
        <v>77</v>
      </c>
      <c r="B132" s="232">
        <v>25</v>
      </c>
      <c r="C132" s="1"/>
      <c r="D132" s="371" t="s">
        <v>15</v>
      </c>
      <c r="E132" s="372"/>
      <c r="F132" s="371" t="s">
        <v>16</v>
      </c>
      <c r="G132" s="372"/>
      <c r="H132" s="1"/>
    </row>
    <row r="133" spans="1:12" ht="26.25" x14ac:dyDescent="0.3">
      <c r="A133" s="178" t="s">
        <v>41</v>
      </c>
      <c r="B133" s="233">
        <v>5</v>
      </c>
      <c r="C133" s="179" t="s">
        <v>89</v>
      </c>
      <c r="D133" s="231" t="s">
        <v>39</v>
      </c>
      <c r="E133" s="180" t="s">
        <v>62</v>
      </c>
      <c r="F133" s="231" t="s">
        <v>39</v>
      </c>
      <c r="G133" s="180" t="s">
        <v>62</v>
      </c>
      <c r="H133" s="1"/>
    </row>
    <row r="134" spans="1:12" ht="26.25" x14ac:dyDescent="0.4">
      <c r="A134" s="178" t="s">
        <v>42</v>
      </c>
      <c r="B134" s="233">
        <v>50</v>
      </c>
      <c r="C134" s="181">
        <v>1</v>
      </c>
      <c r="D134" s="258">
        <v>41717625</v>
      </c>
      <c r="E134" s="182">
        <f>IF(ISBLANK(D134),"-",$D$144/$D$141*D134)</f>
        <v>36186911.941113107</v>
      </c>
      <c r="F134" s="258">
        <v>26795316</v>
      </c>
      <c r="G134" s="182">
        <f>IF(ISBLANK(F134),"-",$D$144/$F$141*F134)</f>
        <v>36940682.813827544</v>
      </c>
      <c r="H134" s="1"/>
    </row>
    <row r="135" spans="1:12" ht="26.25" x14ac:dyDescent="0.4">
      <c r="A135" s="178" t="s">
        <v>43</v>
      </c>
      <c r="B135" s="233">
        <v>1</v>
      </c>
      <c r="C135" s="183">
        <v>2</v>
      </c>
      <c r="D135" s="259">
        <v>41897372</v>
      </c>
      <c r="E135" s="184">
        <f t="shared" ref="E135:E137" si="3">IF(ISBLANK(D135),"-",$D$144/$D$141*D135)</f>
        <v>36342828.987222016</v>
      </c>
      <c r="F135" s="259">
        <v>26804773</v>
      </c>
      <c r="G135" s="184">
        <f>IF(ISBLANK(F135),"-",$D$144/$F$141*F135)</f>
        <v>36953720.467026718</v>
      </c>
      <c r="H135" s="1"/>
    </row>
    <row r="136" spans="1:12" ht="26.25" x14ac:dyDescent="0.4">
      <c r="A136" s="178" t="s">
        <v>44</v>
      </c>
      <c r="B136" s="233">
        <v>1</v>
      </c>
      <c r="C136" s="183">
        <v>3</v>
      </c>
      <c r="D136" s="259">
        <v>41819254</v>
      </c>
      <c r="E136" s="184">
        <f t="shared" si="3"/>
        <v>36275067.479058117</v>
      </c>
      <c r="F136" s="259">
        <v>26785921</v>
      </c>
      <c r="G136" s="184">
        <f>IF(ISBLANK(F136),"-",$D$144/$F$141*F136)</f>
        <v>36927730.635355905</v>
      </c>
      <c r="H136" s="1"/>
    </row>
    <row r="137" spans="1:12" ht="26.25" x14ac:dyDescent="0.4">
      <c r="A137" s="178" t="s">
        <v>45</v>
      </c>
      <c r="B137" s="233">
        <v>1</v>
      </c>
      <c r="C137" s="185">
        <v>4</v>
      </c>
      <c r="D137" s="260"/>
      <c r="E137" s="186" t="str">
        <f t="shared" si="3"/>
        <v>-</v>
      </c>
      <c r="F137" s="260"/>
      <c r="G137" s="186" t="str">
        <f t="shared" ref="G137" si="4">IF(ISBLANK(F137),"-",$D$144/$D$141*F137)</f>
        <v>-</v>
      </c>
      <c r="H137" s="1"/>
    </row>
    <row r="138" spans="1:12" ht="27" thickBot="1" x14ac:dyDescent="0.35">
      <c r="A138" s="178" t="s">
        <v>46</v>
      </c>
      <c r="B138" s="233">
        <v>1</v>
      </c>
      <c r="C138" s="187" t="s">
        <v>12</v>
      </c>
      <c r="D138" s="188">
        <f>AVERAGE(D134:D137)</f>
        <v>41811417</v>
      </c>
      <c r="E138" s="235">
        <f>AVERAGE(E134:E137)</f>
        <v>36268269.469131082</v>
      </c>
      <c r="F138" s="188">
        <f>AVERAGE(F134:F137)</f>
        <v>26795336.666666668</v>
      </c>
      <c r="G138" s="236">
        <f>AVERAGE(G134:G137)</f>
        <v>36940711.305403389</v>
      </c>
      <c r="H138" s="1"/>
    </row>
    <row r="139" spans="1:12" ht="26.25" x14ac:dyDescent="0.3">
      <c r="A139" s="178" t="s">
        <v>47</v>
      </c>
      <c r="B139" s="233">
        <v>1</v>
      </c>
      <c r="C139" s="189" t="s">
        <v>90</v>
      </c>
      <c r="D139" s="44">
        <v>12.81</v>
      </c>
      <c r="E139" s="7"/>
      <c r="F139" s="230">
        <v>8.06</v>
      </c>
      <c r="G139" s="1"/>
      <c r="H139" s="1"/>
    </row>
    <row r="140" spans="1:12" ht="26.25" x14ac:dyDescent="0.3">
      <c r="A140" s="178" t="s">
        <v>48</v>
      </c>
      <c r="B140" s="233">
        <v>1</v>
      </c>
      <c r="C140" s="190" t="s">
        <v>91</v>
      </c>
      <c r="D140" s="191">
        <f>D139*B130</f>
        <v>11.535295045426698</v>
      </c>
      <c r="E140" s="192"/>
      <c r="F140" s="193">
        <f>F139*B130</f>
        <v>7.2579608170288212</v>
      </c>
      <c r="G140" s="1"/>
      <c r="H140" s="1"/>
    </row>
    <row r="141" spans="1:12" ht="19.5" thickBot="1" x14ac:dyDescent="0.35">
      <c r="A141" s="178" t="s">
        <v>33</v>
      </c>
      <c r="B141" s="234">
        <f>(B140/B139)*(B138/B137)*(B136/B135)*(B134/B133)*B132</f>
        <v>250</v>
      </c>
      <c r="C141" s="190" t="s">
        <v>92</v>
      </c>
      <c r="D141" s="194">
        <f>D140*B126/100</f>
        <v>11.528373868399441</v>
      </c>
      <c r="E141" s="195"/>
      <c r="F141" s="196">
        <f>F140*B126/100</f>
        <v>7.2536060405386031</v>
      </c>
      <c r="G141" s="1"/>
      <c r="H141" s="1"/>
    </row>
    <row r="142" spans="1:12" ht="19.5" thickBot="1" x14ac:dyDescent="0.35">
      <c r="A142" s="344" t="s">
        <v>29</v>
      </c>
      <c r="B142" s="373"/>
      <c r="C142" s="190" t="s">
        <v>93</v>
      </c>
      <c r="D142" s="191">
        <f>D141/$B$141</f>
        <v>4.6113495473597763E-2</v>
      </c>
      <c r="E142" s="195"/>
      <c r="F142" s="197">
        <f>F141/$B$141</f>
        <v>2.9014424162154412E-2</v>
      </c>
      <c r="G142" s="198"/>
      <c r="H142" s="199"/>
    </row>
    <row r="143" spans="1:12" ht="19.5" thickBot="1" x14ac:dyDescent="0.35">
      <c r="A143" s="346"/>
      <c r="B143" s="374"/>
      <c r="C143" s="190" t="s">
        <v>64</v>
      </c>
      <c r="D143" s="200">
        <f>$B$56/$B$159</f>
        <v>0.04</v>
      </c>
      <c r="E143" s="1"/>
      <c r="F143" s="201"/>
      <c r="G143" s="202"/>
      <c r="H143" s="199"/>
    </row>
    <row r="144" spans="1:12" x14ac:dyDescent="0.3">
      <c r="A144" s="1"/>
      <c r="B144" s="1"/>
      <c r="C144" s="190" t="s">
        <v>72</v>
      </c>
      <c r="D144" s="191">
        <f>D143*$B$141</f>
        <v>10</v>
      </c>
      <c r="E144" s="1"/>
      <c r="F144" s="201"/>
      <c r="G144" s="198"/>
      <c r="H144" s="199"/>
    </row>
    <row r="145" spans="1:10" ht="19.5" thickBot="1" x14ac:dyDescent="0.35">
      <c r="A145" s="1"/>
      <c r="B145" s="1"/>
      <c r="C145" s="203" t="s">
        <v>73</v>
      </c>
      <c r="D145" s="204">
        <f>D144/B130</f>
        <v>11.105047551496027</v>
      </c>
      <c r="E145" s="1"/>
      <c r="F145" s="205"/>
      <c r="G145" s="198"/>
      <c r="H145" s="199"/>
      <c r="J145" s="9"/>
    </row>
    <row r="146" spans="1:10" x14ac:dyDescent="0.3">
      <c r="A146" s="1"/>
      <c r="B146" s="1"/>
      <c r="C146" s="206" t="s">
        <v>22</v>
      </c>
      <c r="D146" s="207">
        <f>AVERAGE(E134:E137,G134:G137)</f>
        <v>36604490.387267232</v>
      </c>
      <c r="E146" s="1"/>
      <c r="F146" s="205"/>
      <c r="G146" s="208"/>
      <c r="H146" s="199"/>
      <c r="J146" s="10"/>
    </row>
    <row r="147" spans="1:10" x14ac:dyDescent="0.3">
      <c r="A147" s="1"/>
      <c r="B147" s="1"/>
      <c r="C147" s="209" t="s">
        <v>30</v>
      </c>
      <c r="D147" s="210">
        <f>STDEV(E134:E137,G134:G137)/D146</f>
        <v>1.0154673433351033E-2</v>
      </c>
      <c r="E147" s="1"/>
      <c r="F147" s="205"/>
      <c r="G147" s="198"/>
      <c r="H147" s="199"/>
      <c r="J147" s="10"/>
    </row>
    <row r="148" spans="1:10" ht="19.5" thickBot="1" x14ac:dyDescent="0.35">
      <c r="A148" s="1"/>
      <c r="B148" s="1"/>
      <c r="C148" s="211" t="s">
        <v>6</v>
      </c>
      <c r="D148" s="212">
        <f>COUNT(E134:E137,G134:G137)</f>
        <v>6</v>
      </c>
      <c r="E148" s="1"/>
      <c r="F148" s="205"/>
      <c r="G148" s="198"/>
      <c r="H148" s="199"/>
      <c r="J148" s="10"/>
    </row>
    <row r="149" spans="1:10" ht="19.5" thickBot="1" x14ac:dyDescent="0.35">
      <c r="A149" s="213"/>
      <c r="B149" s="213"/>
      <c r="C149" s="213"/>
      <c r="D149" s="213"/>
      <c r="E149" s="213"/>
      <c r="F149" s="1"/>
      <c r="G149" s="1"/>
      <c r="H149" s="1"/>
    </row>
    <row r="150" spans="1:10" ht="17.25" customHeight="1" x14ac:dyDescent="0.3">
      <c r="A150" s="177" t="s">
        <v>38</v>
      </c>
      <c r="B150" s="232">
        <v>1000</v>
      </c>
      <c r="C150" s="214" t="s">
        <v>14</v>
      </c>
      <c r="D150" s="238" t="s">
        <v>39</v>
      </c>
      <c r="E150" s="215" t="s">
        <v>65</v>
      </c>
      <c r="F150" s="216" t="s">
        <v>66</v>
      </c>
      <c r="G150" s="1"/>
      <c r="H150" s="1"/>
    </row>
    <row r="151" spans="1:10" ht="26.25" x14ac:dyDescent="0.3">
      <c r="A151" s="178" t="s">
        <v>49</v>
      </c>
      <c r="B151" s="233">
        <v>1</v>
      </c>
      <c r="C151" s="217">
        <v>1</v>
      </c>
      <c r="D151" s="239">
        <v>38431394</v>
      </c>
      <c r="E151" s="218">
        <f>IF(ISBLANK(D151),"-",D151/$D$146*$D$143*$B$159)</f>
        <v>41.996371039076941</v>
      </c>
      <c r="F151" s="219">
        <f>IF(ISBLANK(D151), "-", E151/$B$56)</f>
        <v>1.0499092759769235</v>
      </c>
      <c r="G151" s="1"/>
      <c r="H151" s="1"/>
    </row>
    <row r="152" spans="1:10" ht="26.25" x14ac:dyDescent="0.3">
      <c r="A152" s="178" t="s">
        <v>50</v>
      </c>
      <c r="B152" s="233">
        <v>1</v>
      </c>
      <c r="C152" s="217">
        <v>2</v>
      </c>
      <c r="D152" s="240">
        <v>38280297</v>
      </c>
      <c r="E152" s="220">
        <f t="shared" ref="E152:E156" si="5">IF(ISBLANK(D152),"-",D152/$D$146*$D$143*$B$159)</f>
        <v>41.831257963165847</v>
      </c>
      <c r="F152" s="221">
        <f t="shared" ref="F152:F156" si="6">IF(ISBLANK(D152), "-", E152/$B$56)</f>
        <v>1.0457814490791462</v>
      </c>
      <c r="G152" s="1"/>
      <c r="H152" s="1"/>
    </row>
    <row r="153" spans="1:10" ht="26.25" x14ac:dyDescent="0.3">
      <c r="A153" s="178" t="s">
        <v>51</v>
      </c>
      <c r="B153" s="233">
        <v>1</v>
      </c>
      <c r="C153" s="217">
        <v>3</v>
      </c>
      <c r="D153" s="240">
        <v>38337766</v>
      </c>
      <c r="E153" s="220">
        <f t="shared" si="5"/>
        <v>41.89405790862827</v>
      </c>
      <c r="F153" s="221">
        <f t="shared" si="6"/>
        <v>1.0473514477157067</v>
      </c>
      <c r="G153" s="1"/>
      <c r="H153" s="1"/>
    </row>
    <row r="154" spans="1:10" ht="26.25" x14ac:dyDescent="0.3">
      <c r="A154" s="178" t="s">
        <v>52</v>
      </c>
      <c r="B154" s="233">
        <v>1</v>
      </c>
      <c r="C154" s="217">
        <v>4</v>
      </c>
      <c r="D154" s="240">
        <v>38127164</v>
      </c>
      <c r="E154" s="220">
        <f t="shared" si="5"/>
        <v>41.663920023607183</v>
      </c>
      <c r="F154" s="221">
        <f t="shared" si="6"/>
        <v>1.0415980005901795</v>
      </c>
      <c r="G154" s="1"/>
      <c r="H154" s="1"/>
    </row>
    <row r="155" spans="1:10" ht="26.25" x14ac:dyDescent="0.3">
      <c r="A155" s="178" t="s">
        <v>53</v>
      </c>
      <c r="B155" s="233">
        <v>1</v>
      </c>
      <c r="C155" s="217">
        <v>5</v>
      </c>
      <c r="D155" s="240">
        <v>38031409</v>
      </c>
      <c r="E155" s="220">
        <f t="shared" si="5"/>
        <v>41.559282588159313</v>
      </c>
      <c r="F155" s="221">
        <f t="shared" si="6"/>
        <v>1.0389820647039829</v>
      </c>
      <c r="G155" s="1"/>
      <c r="H155" s="1"/>
    </row>
    <row r="156" spans="1:10" ht="26.25" x14ac:dyDescent="0.3">
      <c r="A156" s="178" t="s">
        <v>54</v>
      </c>
      <c r="B156" s="233">
        <v>1</v>
      </c>
      <c r="C156" s="222">
        <v>6</v>
      </c>
      <c r="D156" s="241">
        <v>38266703</v>
      </c>
      <c r="E156" s="223">
        <f t="shared" si="5"/>
        <v>41.81640295509861</v>
      </c>
      <c r="F156" s="224">
        <f t="shared" si="6"/>
        <v>1.0454100738774652</v>
      </c>
      <c r="G156" s="1"/>
      <c r="H156" s="1"/>
    </row>
    <row r="157" spans="1:10" ht="26.25" x14ac:dyDescent="0.3">
      <c r="A157" s="178" t="s">
        <v>55</v>
      </c>
      <c r="B157" s="233">
        <v>1</v>
      </c>
      <c r="C157" s="217"/>
      <c r="D157" s="183"/>
      <c r="E157" s="8"/>
      <c r="F157" s="225"/>
      <c r="G157" s="1"/>
      <c r="H157" s="1"/>
    </row>
    <row r="158" spans="1:10" ht="26.25" x14ac:dyDescent="0.4">
      <c r="A158" s="178" t="s">
        <v>56</v>
      </c>
      <c r="B158" s="233">
        <v>1</v>
      </c>
      <c r="C158" s="217"/>
      <c r="D158" s="226"/>
      <c r="E158" s="252" t="s">
        <v>12</v>
      </c>
      <c r="F158" s="250">
        <f>AVERAGE(F151:F156)</f>
        <v>1.0448387186572341</v>
      </c>
      <c r="G158" s="1"/>
      <c r="H158" s="1"/>
    </row>
    <row r="159" spans="1:10" ht="27" thickBot="1" x14ac:dyDescent="0.45">
      <c r="A159" s="178" t="s">
        <v>23</v>
      </c>
      <c r="B159" s="234">
        <f>(B158/B157)*(B156/B155)*(B154/B153)*(B152/B151)*B150</f>
        <v>1000</v>
      </c>
      <c r="C159" s="227"/>
      <c r="D159" s="8"/>
      <c r="E159" s="253" t="s">
        <v>30</v>
      </c>
      <c r="F159" s="251">
        <f>STDEV(F151:F156)/F158</f>
        <v>3.7812072240469498E-3</v>
      </c>
      <c r="G159" s="1"/>
      <c r="H159" s="1"/>
      <c r="I159" s="8"/>
    </row>
    <row r="160" spans="1:10" ht="27" thickBot="1" x14ac:dyDescent="0.45">
      <c r="A160" s="344" t="s">
        <v>29</v>
      </c>
      <c r="B160" s="345"/>
      <c r="C160" s="228"/>
      <c r="D160" s="248"/>
      <c r="E160" s="254" t="s">
        <v>6</v>
      </c>
      <c r="F160" s="249">
        <f>COUNT(F151:F156)</f>
        <v>6</v>
      </c>
      <c r="G160" s="1"/>
      <c r="H160" s="1"/>
      <c r="I160" s="8"/>
      <c r="J160" s="10"/>
    </row>
    <row r="161" spans="1:9" ht="19.5" thickBot="1" x14ac:dyDescent="0.35">
      <c r="A161" s="346"/>
      <c r="B161" s="347"/>
      <c r="C161" s="8"/>
      <c r="D161" s="8"/>
      <c r="E161" s="8"/>
      <c r="F161" s="183"/>
      <c r="G161" s="8"/>
      <c r="H161" s="8"/>
      <c r="I161" s="8"/>
    </row>
    <row r="162" spans="1:9" x14ac:dyDescent="0.3">
      <c r="A162" s="6"/>
      <c r="B162" s="6"/>
      <c r="C162" s="8"/>
      <c r="D162" s="8"/>
      <c r="E162" s="8"/>
      <c r="F162" s="183"/>
      <c r="G162" s="8"/>
      <c r="H162" s="8"/>
      <c r="I162" s="8"/>
    </row>
    <row r="163" spans="1:9" x14ac:dyDescent="0.3">
      <c r="A163" s="170" t="s">
        <v>86</v>
      </c>
      <c r="B163" s="229" t="s">
        <v>94</v>
      </c>
      <c r="C163" s="8"/>
      <c r="D163" s="8"/>
      <c r="E163" s="8"/>
      <c r="F163" s="183"/>
      <c r="G163" s="8"/>
      <c r="H163" s="8"/>
      <c r="I163" s="8"/>
    </row>
    <row r="164" spans="1:9" ht="19.5" thickBot="1" x14ac:dyDescent="0.35">
      <c r="A164" s="6"/>
      <c r="B164" s="6"/>
      <c r="C164" s="8"/>
      <c r="D164" s="8"/>
      <c r="E164" s="8"/>
      <c r="F164" s="183"/>
      <c r="G164" s="8"/>
      <c r="H164" s="8"/>
      <c r="I164" s="8"/>
    </row>
    <row r="165" spans="1:9" ht="26.25" x14ac:dyDescent="0.4">
      <c r="A165" s="242" t="s">
        <v>12</v>
      </c>
      <c r="B165" s="245">
        <f>AVERAGE(F108:F113,F151:F156)</f>
        <v>0.52242388814456953</v>
      </c>
      <c r="C165" s="8"/>
      <c r="D165" s="8"/>
      <c r="E165" s="8"/>
      <c r="F165" s="183"/>
      <c r="G165" s="8"/>
      <c r="H165" s="8"/>
      <c r="I165" s="8"/>
    </row>
    <row r="166" spans="1:9" ht="26.25" x14ac:dyDescent="0.4">
      <c r="A166" s="178" t="s">
        <v>30</v>
      </c>
      <c r="B166" s="244">
        <f>STDEV(F108:F113,F151:F156)/B165</f>
        <v>1.0444602714484226</v>
      </c>
      <c r="C166" s="8"/>
      <c r="D166" s="8"/>
      <c r="E166" s="8"/>
      <c r="F166" s="183"/>
      <c r="G166" s="8"/>
      <c r="H166" s="8"/>
      <c r="I166" s="8"/>
    </row>
    <row r="167" spans="1:9" ht="27" thickBot="1" x14ac:dyDescent="0.45">
      <c r="A167" s="243" t="s">
        <v>6</v>
      </c>
      <c r="B167" s="247">
        <f>COUNT(F108:F113,F151:F156)</f>
        <v>12</v>
      </c>
      <c r="C167" s="8"/>
      <c r="D167" s="8"/>
      <c r="E167" s="8"/>
      <c r="F167" s="183"/>
      <c r="G167" s="8"/>
      <c r="H167" s="8"/>
      <c r="I167" s="8"/>
    </row>
    <row r="168" spans="1:9" ht="26.25" x14ac:dyDescent="0.3">
      <c r="A168" s="30" t="s">
        <v>70</v>
      </c>
      <c r="B168" s="109" t="s">
        <v>74</v>
      </c>
      <c r="C168" s="359" t="str">
        <f>B20</f>
        <v>Esomeprazole</v>
      </c>
      <c r="D168" s="359"/>
      <c r="E168" s="110" t="s">
        <v>75</v>
      </c>
      <c r="F168" s="110"/>
      <c r="G168" s="246">
        <f>B165</f>
        <v>0.52242388814456953</v>
      </c>
      <c r="H168" s="110"/>
      <c r="I168" s="8"/>
    </row>
    <row r="169" spans="1:9" ht="19.5" thickBot="1" x14ac:dyDescent="0.35">
      <c r="A169" s="19"/>
      <c r="B169" s="19"/>
      <c r="C169" s="155"/>
      <c r="D169" s="155"/>
      <c r="E169" s="155"/>
      <c r="F169" s="155"/>
      <c r="G169" s="155"/>
      <c r="H169" s="155"/>
    </row>
    <row r="170" spans="1:9" x14ac:dyDescent="0.3">
      <c r="B170" s="363" t="s">
        <v>57</v>
      </c>
      <c r="C170" s="363"/>
      <c r="E170" s="18" t="s">
        <v>59</v>
      </c>
      <c r="F170" s="156"/>
      <c r="G170" s="363" t="s">
        <v>58</v>
      </c>
      <c r="H170" s="363"/>
    </row>
    <row r="171" spans="1:9" ht="83.25" customHeight="1" x14ac:dyDescent="0.3">
      <c r="A171" s="157" t="s">
        <v>11</v>
      </c>
      <c r="B171" s="158"/>
      <c r="C171" s="158"/>
      <c r="E171" s="159"/>
      <c r="F171" s="110"/>
      <c r="G171" s="160"/>
      <c r="H171" s="160"/>
    </row>
    <row r="172" spans="1:9" ht="84" customHeight="1" x14ac:dyDescent="0.3">
      <c r="A172" s="157" t="s">
        <v>60</v>
      </c>
      <c r="B172" s="161"/>
      <c r="C172" s="161"/>
      <c r="E172" s="162"/>
      <c r="F172" s="110"/>
      <c r="G172" s="163"/>
      <c r="H172" s="163"/>
    </row>
    <row r="173" spans="1:9" x14ac:dyDescent="0.3">
      <c r="A173" s="105"/>
      <c r="B173" s="105"/>
      <c r="C173" s="50"/>
      <c r="D173" s="50"/>
      <c r="E173" s="50"/>
      <c r="F173" s="107"/>
      <c r="G173" s="50"/>
      <c r="H173" s="50"/>
      <c r="I173" s="8"/>
    </row>
    <row r="174" spans="1:9" x14ac:dyDescent="0.3">
      <c r="A174" s="105"/>
      <c r="B174" s="105"/>
      <c r="C174" s="50"/>
      <c r="D174" s="50"/>
      <c r="E174" s="50"/>
      <c r="F174" s="107"/>
      <c r="G174" s="50"/>
      <c r="H174" s="50"/>
      <c r="I174" s="8"/>
    </row>
    <row r="175" spans="1:9" x14ac:dyDescent="0.3">
      <c r="A175" s="105"/>
      <c r="B175" s="105"/>
      <c r="C175" s="50"/>
      <c r="D175" s="50"/>
      <c r="E175" s="50"/>
      <c r="F175" s="107"/>
      <c r="G175" s="50"/>
      <c r="H175" s="50"/>
      <c r="I175" s="8"/>
    </row>
    <row r="176" spans="1:9" x14ac:dyDescent="0.3">
      <c r="A176" s="105"/>
      <c r="B176" s="105"/>
      <c r="C176" s="50"/>
      <c r="D176" s="50"/>
      <c r="E176" s="50"/>
      <c r="F176" s="107"/>
      <c r="G176" s="50"/>
      <c r="H176" s="50"/>
      <c r="I176" s="8"/>
    </row>
    <row r="177" spans="1:9" x14ac:dyDescent="0.3">
      <c r="A177" s="105"/>
      <c r="B177" s="105"/>
      <c r="C177" s="50"/>
      <c r="D177" s="50"/>
      <c r="E177" s="50"/>
      <c r="F177" s="107"/>
      <c r="G177" s="50"/>
      <c r="H177" s="50"/>
      <c r="I177" s="8"/>
    </row>
    <row r="178" spans="1:9" x14ac:dyDescent="0.3">
      <c r="A178" s="105"/>
      <c r="B178" s="105"/>
      <c r="C178" s="50"/>
      <c r="D178" s="50"/>
      <c r="E178" s="50"/>
      <c r="F178" s="107"/>
      <c r="G178" s="50"/>
      <c r="H178" s="50"/>
      <c r="I178" s="8"/>
    </row>
    <row r="179" spans="1:9" x14ac:dyDescent="0.3">
      <c r="A179" s="105"/>
      <c r="B179" s="105"/>
      <c r="C179" s="50"/>
      <c r="D179" s="50"/>
      <c r="E179" s="50"/>
      <c r="F179" s="107"/>
      <c r="G179" s="50"/>
      <c r="H179" s="50"/>
      <c r="I179" s="8"/>
    </row>
    <row r="180" spans="1:9" x14ac:dyDescent="0.3">
      <c r="A180" s="105"/>
      <c r="B180" s="105"/>
      <c r="C180" s="50"/>
      <c r="D180" s="50"/>
      <c r="E180" s="50"/>
      <c r="F180" s="107"/>
      <c r="G180" s="50"/>
      <c r="H180" s="50"/>
      <c r="I180" s="8"/>
    </row>
    <row r="181" spans="1:9" x14ac:dyDescent="0.3">
      <c r="A181" s="105"/>
      <c r="B181" s="105"/>
      <c r="C181" s="50"/>
      <c r="D181" s="50"/>
      <c r="E181" s="50"/>
      <c r="F181" s="107"/>
      <c r="G181" s="50"/>
      <c r="H181" s="50"/>
      <c r="I181" s="8"/>
    </row>
  </sheetData>
  <sheetProtection formatCells="0" formatColumns="0" formatRows="0"/>
  <mergeCells count="37">
    <mergeCell ref="C125:G125"/>
    <mergeCell ref="F132:G132"/>
    <mergeCell ref="A142:B143"/>
    <mergeCell ref="A160:B161"/>
    <mergeCell ref="C127:H127"/>
    <mergeCell ref="C128:H128"/>
    <mergeCell ref="D132:E132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</mergeCells>
  <conditionalFormatting sqref="D51">
    <cfRule type="cellIs" dxfId="23" priority="3" operator="greaterThan">
      <formula>0.02</formula>
    </cfRule>
  </conditionalFormatting>
  <conditionalFormatting sqref="H73">
    <cfRule type="cellIs" dxfId="22" priority="2" operator="greaterThan">
      <formula>0.02</formula>
    </cfRule>
  </conditionalFormatting>
  <conditionalFormatting sqref="D104">
    <cfRule type="cellIs" dxfId="21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8" fitToHeight="2" orientation="portrait" r:id="rId1"/>
  <headerFooter alignWithMargins="0">
    <oddFooter>Page &amp;P of &amp;N</oddFooter>
  </headerFooter>
  <rowBreaks count="1" manualBreakCount="1">
    <brk id="76" max="7" man="1"/>
  </rowBreaks>
  <ignoredErrors>
    <ignoredError sqref="B79" unlockedFormula="1"/>
    <ignoredError sqref="G16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5" sqref="B45"/>
    </sheetView>
  </sheetViews>
  <sheetFormatPr defaultRowHeight="13.5" x14ac:dyDescent="0.25"/>
  <cols>
    <col min="1" max="1" width="27.5703125" style="262" customWidth="1"/>
    <col min="2" max="2" width="20.42578125" style="262" customWidth="1"/>
    <col min="3" max="3" width="31.85546875" style="262" customWidth="1"/>
    <col min="4" max="4" width="25.85546875" style="262" customWidth="1"/>
    <col min="5" max="5" width="25.7109375" style="262" customWidth="1"/>
    <col min="6" max="6" width="23.140625" style="262" customWidth="1"/>
    <col min="7" max="7" width="28.42578125" style="262" customWidth="1"/>
    <col min="8" max="8" width="21.5703125" style="262" customWidth="1"/>
    <col min="9" max="9" width="9.140625" style="262" customWidth="1"/>
    <col min="10" max="16384" width="9.140625" style="264"/>
  </cols>
  <sheetData>
    <row r="14" spans="1:6" ht="15" customHeight="1" x14ac:dyDescent="0.3">
      <c r="A14" s="261"/>
      <c r="C14" s="263"/>
      <c r="F14" s="263"/>
    </row>
    <row r="15" spans="1:6" ht="18.75" customHeight="1" x14ac:dyDescent="0.3">
      <c r="A15" s="375" t="s">
        <v>100</v>
      </c>
      <c r="B15" s="375"/>
      <c r="C15" s="375"/>
      <c r="D15" s="375"/>
      <c r="E15" s="375"/>
    </row>
    <row r="16" spans="1:6" ht="16.5" customHeight="1" x14ac:dyDescent="0.3">
      <c r="A16" s="265" t="s">
        <v>7</v>
      </c>
      <c r="B16" s="266" t="s">
        <v>101</v>
      </c>
    </row>
    <row r="17" spans="1:5" ht="16.5" customHeight="1" x14ac:dyDescent="0.3">
      <c r="A17" s="267" t="s">
        <v>102</v>
      </c>
      <c r="B17" s="267"/>
      <c r="D17" s="268"/>
      <c r="E17" s="269"/>
    </row>
    <row r="18" spans="1:5" ht="16.5" customHeight="1" x14ac:dyDescent="0.3">
      <c r="A18" s="270" t="s">
        <v>9</v>
      </c>
      <c r="B18" s="267" t="s">
        <v>103</v>
      </c>
      <c r="C18" s="269"/>
      <c r="D18" s="269"/>
      <c r="E18" s="269"/>
    </row>
    <row r="19" spans="1:5" ht="16.5" customHeight="1" x14ac:dyDescent="0.3">
      <c r="A19" s="270" t="s">
        <v>10</v>
      </c>
      <c r="B19" s="271" t="s">
        <v>95</v>
      </c>
      <c r="C19" s="269"/>
      <c r="D19" s="269"/>
      <c r="E19" s="269"/>
    </row>
    <row r="20" spans="1:5" ht="16.5" customHeight="1" x14ac:dyDescent="0.3">
      <c r="A20" s="267" t="s">
        <v>104</v>
      </c>
      <c r="B20" s="271" t="s">
        <v>105</v>
      </c>
      <c r="C20" s="269"/>
      <c r="D20" s="269"/>
      <c r="E20" s="269"/>
    </row>
    <row r="21" spans="1:5" ht="16.5" customHeight="1" x14ac:dyDescent="0.3">
      <c r="A21" s="267" t="s">
        <v>106</v>
      </c>
      <c r="B21" s="272" t="s">
        <v>107</v>
      </c>
      <c r="C21" s="269"/>
      <c r="D21" s="269"/>
      <c r="E21" s="269"/>
    </row>
    <row r="22" spans="1:5" ht="15.75" customHeight="1" x14ac:dyDescent="0.25">
      <c r="A22" s="269"/>
      <c r="B22" s="269" t="s">
        <v>108</v>
      </c>
      <c r="C22" s="269"/>
      <c r="D22" s="269"/>
      <c r="E22" s="269"/>
    </row>
    <row r="23" spans="1:5" ht="16.5" customHeight="1" x14ac:dyDescent="0.3">
      <c r="A23" s="273" t="s">
        <v>109</v>
      </c>
      <c r="B23" s="274" t="s">
        <v>110</v>
      </c>
      <c r="C23" s="273" t="s">
        <v>111</v>
      </c>
      <c r="D23" s="273" t="s">
        <v>112</v>
      </c>
      <c r="E23" s="273" t="s">
        <v>113</v>
      </c>
    </row>
    <row r="24" spans="1:5" ht="16.5" customHeight="1" x14ac:dyDescent="0.3">
      <c r="A24" s="275">
        <v>1</v>
      </c>
      <c r="B24" s="276">
        <v>41730986</v>
      </c>
      <c r="C24" s="276">
        <v>4035.2</v>
      </c>
      <c r="D24" s="277">
        <v>1.1200000000000001</v>
      </c>
      <c r="E24" s="278">
        <v>3.71</v>
      </c>
    </row>
    <row r="25" spans="1:5" ht="16.5" customHeight="1" x14ac:dyDescent="0.3">
      <c r="A25" s="275">
        <v>2</v>
      </c>
      <c r="B25" s="276">
        <v>41804189</v>
      </c>
      <c r="C25" s="276">
        <v>4024.86</v>
      </c>
      <c r="D25" s="277">
        <v>1.1200000000000001</v>
      </c>
      <c r="E25" s="277">
        <v>3.71</v>
      </c>
    </row>
    <row r="26" spans="1:5" ht="16.5" customHeight="1" x14ac:dyDescent="0.3">
      <c r="A26" s="275">
        <v>3</v>
      </c>
      <c r="B26" s="276">
        <v>41821309</v>
      </c>
      <c r="C26" s="276">
        <v>4033.8</v>
      </c>
      <c r="D26" s="277">
        <v>1.1200000000000001</v>
      </c>
      <c r="E26" s="277">
        <v>3.71</v>
      </c>
    </row>
    <row r="27" spans="1:5" ht="16.5" customHeight="1" x14ac:dyDescent="0.3">
      <c r="A27" s="275">
        <v>4</v>
      </c>
      <c r="B27" s="276">
        <v>41694694</v>
      </c>
      <c r="C27" s="276">
        <v>4014.81</v>
      </c>
      <c r="D27" s="277">
        <v>1.1499999999999999</v>
      </c>
      <c r="E27" s="277">
        <v>3.71</v>
      </c>
    </row>
    <row r="28" spans="1:5" ht="16.5" customHeight="1" x14ac:dyDescent="0.3">
      <c r="A28" s="275">
        <v>5</v>
      </c>
      <c r="B28" s="276">
        <v>41739767</v>
      </c>
      <c r="C28" s="276">
        <v>4015.95</v>
      </c>
      <c r="D28" s="277">
        <v>1.1299999999999999</v>
      </c>
      <c r="E28" s="277">
        <v>3.71</v>
      </c>
    </row>
    <row r="29" spans="1:5" ht="16.5" customHeight="1" x14ac:dyDescent="0.3">
      <c r="A29" s="275">
        <v>6</v>
      </c>
      <c r="B29" s="279">
        <v>41742811</v>
      </c>
      <c r="C29" s="279">
        <v>4008.47</v>
      </c>
      <c r="D29" s="280">
        <v>1.1399999999999999</v>
      </c>
      <c r="E29" s="280">
        <v>3.71</v>
      </c>
    </row>
    <row r="30" spans="1:5" ht="16.5" customHeight="1" x14ac:dyDescent="0.3">
      <c r="A30" s="281" t="s">
        <v>114</v>
      </c>
      <c r="B30" s="282">
        <f>AVERAGE(B24:B29)</f>
        <v>41755626</v>
      </c>
      <c r="C30" s="283">
        <f>AVERAGE(C24:C29)</f>
        <v>4022.1816666666668</v>
      </c>
      <c r="D30" s="284">
        <f>AVERAGE(D24:D29)</f>
        <v>1.1299999999999999</v>
      </c>
      <c r="E30" s="284">
        <f>AVERAGE(E24:E29)</f>
        <v>3.7100000000000004</v>
      </c>
    </row>
    <row r="31" spans="1:5" ht="16.5" customHeight="1" x14ac:dyDescent="0.3">
      <c r="A31" s="285" t="s">
        <v>115</v>
      </c>
      <c r="B31" s="286">
        <f>(STDEV(B24:B29)/B30)</f>
        <v>1.1439535902661774E-3</v>
      </c>
      <c r="C31" s="287"/>
      <c r="D31" s="287"/>
      <c r="E31" s="288"/>
    </row>
    <row r="32" spans="1:5" s="262" customFormat="1" ht="16.5" customHeight="1" x14ac:dyDescent="0.3">
      <c r="A32" s="289" t="s">
        <v>6</v>
      </c>
      <c r="B32" s="290">
        <f>COUNT(B24:B29)</f>
        <v>6</v>
      </c>
      <c r="C32" s="291"/>
      <c r="D32" s="292"/>
      <c r="E32" s="293"/>
    </row>
    <row r="33" spans="1:5" s="262" customFormat="1" ht="15.75" customHeight="1" x14ac:dyDescent="0.25">
      <c r="A33" s="269"/>
      <c r="B33" s="269"/>
      <c r="C33" s="269"/>
      <c r="D33" s="269"/>
      <c r="E33" s="269"/>
    </row>
    <row r="34" spans="1:5" s="262" customFormat="1" ht="16.5" customHeight="1" x14ac:dyDescent="0.3">
      <c r="A34" s="270" t="s">
        <v>116</v>
      </c>
      <c r="B34" s="294" t="s">
        <v>117</v>
      </c>
      <c r="C34" s="295"/>
      <c r="D34" s="295"/>
      <c r="E34" s="295"/>
    </row>
    <row r="35" spans="1:5" ht="16.5" customHeight="1" x14ac:dyDescent="0.3">
      <c r="A35" s="270"/>
      <c r="B35" s="294" t="s">
        <v>118</v>
      </c>
      <c r="C35" s="295"/>
      <c r="D35" s="295"/>
      <c r="E35" s="295"/>
    </row>
    <row r="36" spans="1:5" ht="16.5" customHeight="1" x14ac:dyDescent="0.3">
      <c r="A36" s="270"/>
      <c r="B36" s="294" t="s">
        <v>119</v>
      </c>
      <c r="C36" s="295"/>
      <c r="D36" s="295"/>
      <c r="E36" s="295"/>
    </row>
    <row r="37" spans="1:5" ht="15.75" customHeight="1" x14ac:dyDescent="0.25">
      <c r="A37" s="269"/>
      <c r="B37" s="269"/>
      <c r="C37" s="269"/>
      <c r="D37" s="269"/>
      <c r="E37" s="269"/>
    </row>
    <row r="38" spans="1:5" ht="16.5" customHeight="1" x14ac:dyDescent="0.3">
      <c r="A38" s="265" t="s">
        <v>7</v>
      </c>
      <c r="B38" s="266" t="s">
        <v>120</v>
      </c>
    </row>
    <row r="39" spans="1:5" ht="16.5" customHeight="1" x14ac:dyDescent="0.3">
      <c r="A39" s="270" t="s">
        <v>9</v>
      </c>
      <c r="B39" s="267"/>
      <c r="C39" s="269"/>
      <c r="D39" s="269"/>
      <c r="E39" s="269"/>
    </row>
    <row r="40" spans="1:5" ht="16.5" customHeight="1" x14ac:dyDescent="0.3">
      <c r="A40" s="270" t="s">
        <v>10</v>
      </c>
      <c r="B40" s="271"/>
      <c r="C40" s="269"/>
      <c r="D40" s="269"/>
      <c r="E40" s="269"/>
    </row>
    <row r="41" spans="1:5" ht="16.5" customHeight="1" x14ac:dyDescent="0.3">
      <c r="A41" s="267" t="s">
        <v>104</v>
      </c>
      <c r="B41" s="271"/>
      <c r="C41" s="269"/>
      <c r="D41" s="269"/>
      <c r="E41" s="269"/>
    </row>
    <row r="42" spans="1:5" ht="16.5" customHeight="1" x14ac:dyDescent="0.3">
      <c r="A42" s="267" t="s">
        <v>106</v>
      </c>
      <c r="B42" s="272"/>
      <c r="C42" s="269"/>
      <c r="D42" s="269"/>
      <c r="E42" s="269"/>
    </row>
    <row r="43" spans="1:5" ht="15.75" customHeight="1" x14ac:dyDescent="0.25">
      <c r="A43" s="269"/>
      <c r="B43" s="269"/>
      <c r="C43" s="269"/>
      <c r="D43" s="269"/>
      <c r="E43" s="269"/>
    </row>
    <row r="44" spans="1:5" ht="16.5" customHeight="1" x14ac:dyDescent="0.3">
      <c r="A44" s="273" t="s">
        <v>109</v>
      </c>
      <c r="B44" s="274" t="s">
        <v>110</v>
      </c>
      <c r="C44" s="273" t="s">
        <v>111</v>
      </c>
      <c r="D44" s="273" t="s">
        <v>112</v>
      </c>
      <c r="E44" s="273" t="s">
        <v>113</v>
      </c>
    </row>
    <row r="45" spans="1:5" ht="16.5" customHeight="1" x14ac:dyDescent="0.3">
      <c r="A45" s="275">
        <v>1</v>
      </c>
      <c r="B45" s="276">
        <v>41730986</v>
      </c>
      <c r="C45" s="276">
        <v>4035.2</v>
      </c>
      <c r="D45" s="277">
        <v>1.1200000000000001</v>
      </c>
      <c r="E45" s="278">
        <v>3.71</v>
      </c>
    </row>
    <row r="46" spans="1:5" ht="16.5" customHeight="1" x14ac:dyDescent="0.3">
      <c r="A46" s="275">
        <v>2</v>
      </c>
      <c r="B46" s="276">
        <v>41804189</v>
      </c>
      <c r="C46" s="276">
        <v>4024.86</v>
      </c>
      <c r="D46" s="277">
        <v>1.1200000000000001</v>
      </c>
      <c r="E46" s="277">
        <v>3.71</v>
      </c>
    </row>
    <row r="47" spans="1:5" ht="16.5" customHeight="1" x14ac:dyDescent="0.3">
      <c r="A47" s="275">
        <v>3</v>
      </c>
      <c r="B47" s="276">
        <v>41821309</v>
      </c>
      <c r="C47" s="276">
        <v>4033.8</v>
      </c>
      <c r="D47" s="277">
        <v>1.1200000000000001</v>
      </c>
      <c r="E47" s="277">
        <v>3.71</v>
      </c>
    </row>
    <row r="48" spans="1:5" ht="16.5" customHeight="1" x14ac:dyDescent="0.3">
      <c r="A48" s="275">
        <v>4</v>
      </c>
      <c r="B48" s="276">
        <v>41694694</v>
      </c>
      <c r="C48" s="276">
        <v>4014.81</v>
      </c>
      <c r="D48" s="277">
        <v>1.1499999999999999</v>
      </c>
      <c r="E48" s="277">
        <v>3.71</v>
      </c>
    </row>
    <row r="49" spans="1:7" ht="16.5" customHeight="1" x14ac:dyDescent="0.3">
      <c r="A49" s="275">
        <v>5</v>
      </c>
      <c r="B49" s="276">
        <v>41739767</v>
      </c>
      <c r="C49" s="276">
        <v>4015.95</v>
      </c>
      <c r="D49" s="277">
        <v>1.1299999999999999</v>
      </c>
      <c r="E49" s="277">
        <v>3.71</v>
      </c>
    </row>
    <row r="50" spans="1:7" ht="16.5" customHeight="1" x14ac:dyDescent="0.3">
      <c r="A50" s="275">
        <v>6</v>
      </c>
      <c r="B50" s="279">
        <v>41742811</v>
      </c>
      <c r="C50" s="279">
        <v>4008.47</v>
      </c>
      <c r="D50" s="280">
        <v>1.1399999999999999</v>
      </c>
      <c r="E50" s="280">
        <v>3.71</v>
      </c>
    </row>
    <row r="51" spans="1:7" ht="16.5" customHeight="1" x14ac:dyDescent="0.3">
      <c r="A51" s="281" t="s">
        <v>114</v>
      </c>
      <c r="B51" s="282">
        <f>AVERAGE(B45:B50)</f>
        <v>41755626</v>
      </c>
      <c r="C51" s="283">
        <f>AVERAGE(C45:C50)</f>
        <v>4022.1816666666668</v>
      </c>
      <c r="D51" s="284">
        <f>AVERAGE(D45:D50)</f>
        <v>1.1299999999999999</v>
      </c>
      <c r="E51" s="284">
        <f>AVERAGE(E45:E50)</f>
        <v>3.7100000000000004</v>
      </c>
    </row>
    <row r="52" spans="1:7" ht="16.5" customHeight="1" x14ac:dyDescent="0.3">
      <c r="A52" s="285" t="s">
        <v>115</v>
      </c>
      <c r="B52" s="286">
        <f>(STDEV(B45:B50)/B51)</f>
        <v>1.1439535902661774E-3</v>
      </c>
      <c r="C52" s="287"/>
      <c r="D52" s="287"/>
      <c r="E52" s="288"/>
    </row>
    <row r="53" spans="1:7" s="262" customFormat="1" ht="16.5" customHeight="1" x14ac:dyDescent="0.3">
      <c r="A53" s="289" t="s">
        <v>6</v>
      </c>
      <c r="B53" s="290">
        <f>COUNT(B45:B50)</f>
        <v>6</v>
      </c>
      <c r="C53" s="291"/>
      <c r="D53" s="292"/>
      <c r="E53" s="293"/>
    </row>
    <row r="54" spans="1:7" s="262" customFormat="1" ht="15.75" customHeight="1" x14ac:dyDescent="0.25">
      <c r="A54" s="269"/>
      <c r="B54" s="269"/>
      <c r="C54" s="269"/>
      <c r="D54" s="269"/>
      <c r="E54" s="269"/>
    </row>
    <row r="55" spans="1:7" s="262" customFormat="1" ht="16.5" customHeight="1" x14ac:dyDescent="0.3">
      <c r="A55" s="270" t="s">
        <v>116</v>
      </c>
      <c r="B55" s="294" t="s">
        <v>117</v>
      </c>
      <c r="C55" s="295"/>
      <c r="D55" s="295"/>
      <c r="E55" s="295"/>
    </row>
    <row r="56" spans="1:7" ht="16.5" customHeight="1" x14ac:dyDescent="0.3">
      <c r="A56" s="270"/>
      <c r="B56" s="294" t="s">
        <v>118</v>
      </c>
      <c r="C56" s="295"/>
      <c r="D56" s="295"/>
      <c r="E56" s="295"/>
    </row>
    <row r="57" spans="1:7" ht="16.5" customHeight="1" x14ac:dyDescent="0.3">
      <c r="A57" s="270"/>
      <c r="B57" s="294" t="s">
        <v>119</v>
      </c>
      <c r="C57" s="295"/>
      <c r="D57" s="295"/>
      <c r="E57" s="295"/>
    </row>
    <row r="58" spans="1:7" ht="14.25" customHeight="1" thickBot="1" x14ac:dyDescent="0.3">
      <c r="A58" s="296"/>
      <c r="B58" s="297"/>
      <c r="D58" s="298"/>
      <c r="F58" s="264"/>
      <c r="G58" s="264"/>
    </row>
    <row r="59" spans="1:7" ht="15" customHeight="1" x14ac:dyDescent="0.3">
      <c r="B59" s="376" t="s">
        <v>57</v>
      </c>
      <c r="C59" s="376"/>
      <c r="E59" s="299" t="s">
        <v>59</v>
      </c>
      <c r="F59" s="300"/>
      <c r="G59" s="299" t="s">
        <v>58</v>
      </c>
    </row>
    <row r="60" spans="1:7" ht="15" customHeight="1" x14ac:dyDescent="0.3">
      <c r="A60" s="301" t="s">
        <v>11</v>
      </c>
      <c r="B60" s="302"/>
      <c r="C60" s="302"/>
      <c r="E60" s="302"/>
      <c r="G60" s="302"/>
    </row>
    <row r="61" spans="1:7" ht="15" customHeight="1" x14ac:dyDescent="0.3">
      <c r="A61" s="301" t="s">
        <v>60</v>
      </c>
      <c r="B61" s="303"/>
      <c r="C61" s="303"/>
      <c r="E61" s="303"/>
      <c r="G61" s="30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261" customWidth="1"/>
    <col min="2" max="2" width="18.42578125" style="261" customWidth="1"/>
    <col min="3" max="3" width="14.28515625" style="261" customWidth="1"/>
    <col min="4" max="4" width="15" style="261" customWidth="1"/>
    <col min="5" max="5" width="9.140625" style="261" customWidth="1"/>
    <col min="6" max="6" width="27.85546875" style="261" customWidth="1"/>
    <col min="7" max="7" width="12.28515625" style="261" customWidth="1"/>
    <col min="8" max="8" width="9.140625" style="261" customWidth="1"/>
    <col min="9" max="16384" width="9.140625" style="264"/>
  </cols>
  <sheetData>
    <row r="10" spans="1:7" ht="13.5" customHeight="1" thickBot="1" x14ac:dyDescent="0.35"/>
    <row r="11" spans="1:7" ht="13.5" customHeight="1" thickBot="1" x14ac:dyDescent="0.35">
      <c r="A11" s="382" t="s">
        <v>76</v>
      </c>
      <c r="B11" s="383"/>
      <c r="C11" s="383"/>
      <c r="D11" s="383"/>
      <c r="E11" s="383"/>
      <c r="F11" s="384"/>
      <c r="G11" s="305"/>
    </row>
    <row r="12" spans="1:7" ht="16.5" customHeight="1" x14ac:dyDescent="0.3">
      <c r="A12" s="378" t="s">
        <v>121</v>
      </c>
      <c r="B12" s="378"/>
      <c r="C12" s="378"/>
      <c r="D12" s="378"/>
      <c r="E12" s="378"/>
      <c r="F12" s="378"/>
      <c r="G12" s="265"/>
    </row>
    <row r="14" spans="1:7" ht="16.5" customHeight="1" x14ac:dyDescent="0.3">
      <c r="A14" s="377" t="s">
        <v>1</v>
      </c>
      <c r="B14" s="377"/>
      <c r="C14" s="269" t="s">
        <v>103</v>
      </c>
    </row>
    <row r="15" spans="1:7" ht="16.5" customHeight="1" x14ac:dyDescent="0.3">
      <c r="A15" s="377" t="s">
        <v>2</v>
      </c>
      <c r="B15" s="377"/>
      <c r="C15" s="269" t="s">
        <v>95</v>
      </c>
    </row>
    <row r="16" spans="1:7" ht="16.5" customHeight="1" x14ac:dyDescent="0.3">
      <c r="A16" s="377" t="s">
        <v>3</v>
      </c>
      <c r="B16" s="377"/>
      <c r="C16" s="269" t="s">
        <v>105</v>
      </c>
    </row>
    <row r="17" spans="1:5" ht="16.5" customHeight="1" x14ac:dyDescent="0.3">
      <c r="A17" s="377" t="s">
        <v>4</v>
      </c>
      <c r="B17" s="377"/>
      <c r="C17" s="269" t="s">
        <v>107</v>
      </c>
    </row>
    <row r="18" spans="1:5" ht="16.5" customHeight="1" x14ac:dyDescent="0.3">
      <c r="A18" s="377" t="s">
        <v>17</v>
      </c>
      <c r="B18" s="377"/>
      <c r="C18" s="306" t="s">
        <v>108</v>
      </c>
    </row>
    <row r="19" spans="1:5" ht="16.5" customHeight="1" x14ac:dyDescent="0.3">
      <c r="A19" s="377" t="s">
        <v>5</v>
      </c>
      <c r="B19" s="377"/>
      <c r="C19" s="306" t="e">
        <f>#REF!</f>
        <v>#REF!</v>
      </c>
    </row>
    <row r="20" spans="1:5" ht="16.5" customHeight="1" x14ac:dyDescent="0.3">
      <c r="A20" s="307"/>
      <c r="B20" s="307"/>
      <c r="C20" s="308"/>
    </row>
    <row r="21" spans="1:5" ht="16.5" customHeight="1" x14ac:dyDescent="0.3">
      <c r="A21" s="378" t="s">
        <v>7</v>
      </c>
      <c r="B21" s="378"/>
      <c r="C21" s="266" t="s">
        <v>122</v>
      </c>
      <c r="D21" s="309"/>
    </row>
    <row r="22" spans="1:5" ht="15.75" customHeight="1" thickBot="1" x14ac:dyDescent="0.35">
      <c r="A22" s="379"/>
      <c r="B22" s="379"/>
      <c r="C22" s="310"/>
      <c r="D22" s="379"/>
      <c r="E22" s="379"/>
    </row>
    <row r="23" spans="1:5" ht="33.75" customHeight="1" thickBot="1" x14ac:dyDescent="0.35">
      <c r="C23" s="311" t="s">
        <v>123</v>
      </c>
      <c r="D23" s="312" t="s">
        <v>124</v>
      </c>
      <c r="E23" s="297"/>
    </row>
    <row r="24" spans="1:5" ht="15.75" customHeight="1" x14ac:dyDescent="0.3">
      <c r="C24" s="313">
        <v>553.22</v>
      </c>
      <c r="D24" s="314">
        <f t="shared" ref="D24:D43" si="0">(C24-$C$46)/$C$46</f>
        <v>-2.2355104385440366E-3</v>
      </c>
      <c r="E24" s="315"/>
    </row>
    <row r="25" spans="1:5" ht="15.75" customHeight="1" x14ac:dyDescent="0.3">
      <c r="C25" s="313">
        <v>555.6</v>
      </c>
      <c r="D25" s="316">
        <f t="shared" si="0"/>
        <v>2.0569581727792352E-3</v>
      </c>
      <c r="E25" s="315"/>
    </row>
    <row r="26" spans="1:5" ht="15.75" customHeight="1" x14ac:dyDescent="0.3">
      <c r="C26" s="313">
        <v>557.16</v>
      </c>
      <c r="D26" s="316">
        <f t="shared" si="0"/>
        <v>4.870509027259942E-3</v>
      </c>
      <c r="E26" s="315"/>
    </row>
    <row r="27" spans="1:5" ht="15.75" customHeight="1" x14ac:dyDescent="0.3">
      <c r="C27" s="313">
        <v>548.23</v>
      </c>
      <c r="D27" s="316">
        <f t="shared" si="0"/>
        <v>-1.1235266056402527E-2</v>
      </c>
      <c r="E27" s="315"/>
    </row>
    <row r="28" spans="1:5" ht="15.75" customHeight="1" x14ac:dyDescent="0.3">
      <c r="C28" s="313">
        <v>557.96</v>
      </c>
      <c r="D28" s="316">
        <f t="shared" si="0"/>
        <v>6.3133556193015038E-3</v>
      </c>
      <c r="E28" s="315"/>
    </row>
    <row r="29" spans="1:5" ht="15.75" customHeight="1" x14ac:dyDescent="0.3">
      <c r="C29" s="313">
        <v>564.25</v>
      </c>
      <c r="D29" s="316">
        <f t="shared" si="0"/>
        <v>1.7657736949227249E-2</v>
      </c>
      <c r="E29" s="315"/>
    </row>
    <row r="30" spans="1:5" ht="15.75" customHeight="1" x14ac:dyDescent="0.3">
      <c r="C30" s="313">
        <v>551.42999999999995</v>
      </c>
      <c r="D30" s="316">
        <f t="shared" si="0"/>
        <v>-5.463879688236895E-3</v>
      </c>
      <c r="E30" s="315"/>
    </row>
    <row r="31" spans="1:5" ht="15.75" customHeight="1" x14ac:dyDescent="0.3">
      <c r="C31" s="313">
        <v>555.85</v>
      </c>
      <c r="D31" s="316">
        <f t="shared" si="0"/>
        <v>2.5078477327921847E-3</v>
      </c>
      <c r="E31" s="315"/>
    </row>
    <row r="32" spans="1:5" ht="15.75" customHeight="1" x14ac:dyDescent="0.3">
      <c r="C32" s="313">
        <v>569.75</v>
      </c>
      <c r="D32" s="316">
        <f t="shared" si="0"/>
        <v>2.7577307269512141E-2</v>
      </c>
      <c r="E32" s="315"/>
    </row>
    <row r="33" spans="1:7" ht="15.75" customHeight="1" x14ac:dyDescent="0.3">
      <c r="C33" s="313">
        <v>554.36</v>
      </c>
      <c r="D33" s="316">
        <f t="shared" si="0"/>
        <v>-1.7945404488501124E-4</v>
      </c>
      <c r="E33" s="315"/>
    </row>
    <row r="34" spans="1:7" ht="15.75" customHeight="1" x14ac:dyDescent="0.3">
      <c r="C34" s="313">
        <v>537.79999999999995</v>
      </c>
      <c r="D34" s="316">
        <f t="shared" si="0"/>
        <v>-3.0046378500142898E-2</v>
      </c>
      <c r="E34" s="315"/>
    </row>
    <row r="35" spans="1:7" ht="15.75" customHeight="1" x14ac:dyDescent="0.3">
      <c r="C35" s="313">
        <v>547.20000000000005</v>
      </c>
      <c r="D35" s="316">
        <f t="shared" si="0"/>
        <v>-1.3092931043655831E-2</v>
      </c>
      <c r="E35" s="315"/>
    </row>
    <row r="36" spans="1:7" ht="15.75" customHeight="1" x14ac:dyDescent="0.3">
      <c r="C36" s="313">
        <v>552.66</v>
      </c>
      <c r="D36" s="316">
        <f t="shared" si="0"/>
        <v>-3.2455030529731504E-3</v>
      </c>
      <c r="E36" s="315"/>
    </row>
    <row r="37" spans="1:7" ht="15.75" customHeight="1" x14ac:dyDescent="0.3">
      <c r="C37" s="313">
        <v>558.91</v>
      </c>
      <c r="D37" s="316">
        <f t="shared" si="0"/>
        <v>8.0267359473505887E-3</v>
      </c>
      <c r="E37" s="315"/>
    </row>
    <row r="38" spans="1:7" ht="15.75" customHeight="1" x14ac:dyDescent="0.3">
      <c r="C38" s="313">
        <v>561.24</v>
      </c>
      <c r="D38" s="316">
        <f t="shared" si="0"/>
        <v>1.2229026646671354E-2</v>
      </c>
      <c r="E38" s="315"/>
    </row>
    <row r="39" spans="1:7" ht="15.75" customHeight="1" x14ac:dyDescent="0.3">
      <c r="C39" s="313">
        <v>567.41999999999996</v>
      </c>
      <c r="D39" s="316">
        <f t="shared" si="0"/>
        <v>2.3375016570191379E-2</v>
      </c>
      <c r="E39" s="315"/>
    </row>
    <row r="40" spans="1:7" ht="15.75" customHeight="1" x14ac:dyDescent="0.3">
      <c r="C40" s="313">
        <v>550.79999999999995</v>
      </c>
      <c r="D40" s="316">
        <f t="shared" si="0"/>
        <v>-6.6001213794695205E-3</v>
      </c>
      <c r="E40" s="315"/>
    </row>
    <row r="41" spans="1:7" ht="15.75" customHeight="1" x14ac:dyDescent="0.3">
      <c r="C41" s="313">
        <v>540.73</v>
      </c>
      <c r="D41" s="316">
        <f t="shared" si="0"/>
        <v>-2.4761952856791017E-2</v>
      </c>
      <c r="E41" s="315"/>
    </row>
    <row r="42" spans="1:7" ht="15.75" customHeight="1" x14ac:dyDescent="0.3">
      <c r="C42" s="313">
        <v>550.02</v>
      </c>
      <c r="D42" s="316">
        <f t="shared" si="0"/>
        <v>-8.0068968067098737E-3</v>
      </c>
      <c r="E42" s="315"/>
    </row>
    <row r="43" spans="1:7" ht="16.5" customHeight="1" thickBot="1" x14ac:dyDescent="0.35">
      <c r="C43" s="317">
        <v>554.6</v>
      </c>
      <c r="D43" s="318">
        <f t="shared" si="0"/>
        <v>2.5339993272743681E-4</v>
      </c>
      <c r="E43" s="315"/>
    </row>
    <row r="44" spans="1:7" ht="16.5" customHeight="1" thickBot="1" x14ac:dyDescent="0.35">
      <c r="C44" s="319"/>
      <c r="D44" s="315"/>
      <c r="E44" s="320"/>
    </row>
    <row r="45" spans="1:7" ht="16.5" customHeight="1" thickBot="1" x14ac:dyDescent="0.35">
      <c r="B45" s="321" t="s">
        <v>125</v>
      </c>
      <c r="C45" s="322">
        <f>SUM(C24:C44)</f>
        <v>11089.189999999999</v>
      </c>
      <c r="D45" s="323"/>
      <c r="E45" s="319"/>
    </row>
    <row r="46" spans="1:7" ht="17.25" customHeight="1" thickBot="1" x14ac:dyDescent="0.35">
      <c r="B46" s="321" t="s">
        <v>126</v>
      </c>
      <c r="C46" s="324">
        <f>AVERAGE(C24:C44)</f>
        <v>554.45949999999993</v>
      </c>
      <c r="E46" s="325"/>
    </row>
    <row r="47" spans="1:7" ht="17.25" customHeight="1" thickBot="1" x14ac:dyDescent="0.35">
      <c r="A47" s="269"/>
      <c r="B47" s="326"/>
      <c r="D47" s="327"/>
      <c r="E47" s="325"/>
    </row>
    <row r="48" spans="1:7" ht="33.75" customHeight="1" thickBot="1" x14ac:dyDescent="0.35">
      <c r="B48" s="328" t="s">
        <v>126</v>
      </c>
      <c r="C48" s="312" t="s">
        <v>127</v>
      </c>
      <c r="D48" s="329"/>
      <c r="G48" s="327"/>
    </row>
    <row r="49" spans="1:6" ht="17.25" customHeight="1" thickBot="1" x14ac:dyDescent="0.35">
      <c r="B49" s="380">
        <f>C46</f>
        <v>554.45949999999993</v>
      </c>
      <c r="C49" s="330">
        <f>-IF(C46&lt;=80,10%,IF(C46&lt;250,7.5%,5%))</f>
        <v>-0.05</v>
      </c>
      <c r="D49" s="331">
        <f>IF(C46&lt;=80,C46*0.9,IF(C46&lt;250,C46*0.925,C46*0.95))</f>
        <v>526.73652499999992</v>
      </c>
    </row>
    <row r="50" spans="1:6" ht="17.25" customHeight="1" thickBot="1" x14ac:dyDescent="0.35">
      <c r="B50" s="381"/>
      <c r="C50" s="332">
        <f>IF(C46&lt;=80, 10%, IF(C46&lt;250, 7.5%, 5%))</f>
        <v>0.05</v>
      </c>
      <c r="D50" s="331">
        <f>IF(C46&lt;=80, C46*1.1, IF(C46&lt;250, C46*1.075, C46*1.05))</f>
        <v>582.18247499999995</v>
      </c>
    </row>
    <row r="51" spans="1:6" ht="16.5" customHeight="1" thickBot="1" x14ac:dyDescent="0.35">
      <c r="A51" s="333"/>
      <c r="B51" s="334"/>
      <c r="C51" s="269"/>
      <c r="D51" s="335"/>
      <c r="E51" s="269"/>
      <c r="F51" s="309"/>
    </row>
    <row r="52" spans="1:6" ht="16.5" customHeight="1" x14ac:dyDescent="0.3">
      <c r="A52" s="269"/>
      <c r="B52" s="336" t="s">
        <v>57</v>
      </c>
      <c r="C52" s="336"/>
      <c r="D52" s="337" t="s">
        <v>59</v>
      </c>
      <c r="E52" s="338"/>
      <c r="F52" s="337" t="s">
        <v>58</v>
      </c>
    </row>
    <row r="53" spans="1:6" ht="34.5" customHeight="1" x14ac:dyDescent="0.3">
      <c r="A53" s="307" t="s">
        <v>11</v>
      </c>
      <c r="B53" s="292"/>
      <c r="C53" s="269"/>
      <c r="D53" s="292"/>
      <c r="E53" s="269"/>
      <c r="F53" s="292"/>
    </row>
    <row r="54" spans="1:6" ht="34.5" customHeight="1" x14ac:dyDescent="0.3">
      <c r="A54" s="307" t="s">
        <v>60</v>
      </c>
      <c r="B54" s="339"/>
      <c r="C54" s="270"/>
      <c r="D54" s="339"/>
      <c r="E54" s="269"/>
      <c r="F54" s="34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"/>
  <sheetViews>
    <sheetView workbookViewId="0">
      <selection activeCell="E28" sqref="E28"/>
    </sheetView>
  </sheetViews>
  <sheetFormatPr defaultRowHeight="12.75" x14ac:dyDescent="0.2"/>
  <sheetData>
    <row r="28" spans="5:5" x14ac:dyDescent="0.2">
      <c r="E28">
        <f>10/25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temp</vt:lpstr>
      <vt:lpstr>SST</vt:lpstr>
      <vt:lpstr>Uniformity</vt:lpstr>
      <vt:lpstr>Sheet3</vt:lpstr>
      <vt:lpstr>temp!Print_Area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2015-07-04T03:47:38Z</cp:lastPrinted>
  <dcterms:created xsi:type="dcterms:W3CDTF">2005-07-05T10:19:27Z</dcterms:created>
  <dcterms:modified xsi:type="dcterms:W3CDTF">2015-07-04T03:54:56Z</dcterms:modified>
</cp:coreProperties>
</file>