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SST" sheetId="1" r:id="rId4"/>
    <sheet name="Uniformity" sheetId="2" r:id="rId5"/>
    <sheet name="amlodipine " sheetId="3" r:id="rId6"/>
  </sheets>
  <definedNames>
    <definedName name="_xlnm.Print_Area" localSheetId="1">'Uniformity'!$A$1:$F$54</definedName>
  </definedNames>
  <calcPr calcId="124519" calcMode="auto" fullCalcOnLoad="0"/>
</workbook>
</file>

<file path=xl/sharedStrings.xml><?xml version="1.0" encoding="utf-8"?>
<sst xmlns="http://schemas.openxmlformats.org/spreadsheetml/2006/main" uniqueCount="125">
  <si>
    <t>HPLC System Suitability Report</t>
  </si>
  <si>
    <t>Analysis Data</t>
  </si>
  <si>
    <t>Assay</t>
  </si>
  <si>
    <t>Sample(s)</t>
  </si>
  <si>
    <t>Reference Substance:</t>
  </si>
  <si>
    <t>Amlomir 5 Tablets</t>
  </si>
  <si>
    <t>% age Purity:</t>
  </si>
  <si>
    <t>NDQD201504166</t>
  </si>
  <si>
    <t>Weight (mg):</t>
  </si>
  <si>
    <t>Amlodipine Besylate</t>
  </si>
  <si>
    <t>Standard Conc (mg/mL):</t>
  </si>
  <si>
    <t>Amlodipine besylate Eq. to Amlodipine 5mg</t>
  </si>
  <si>
    <t>2015-04-13 11:23:29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</si>
  <si>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</si>
  <si>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</si>
  <si>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</si>
  <si>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</si>
  <si>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</si>
  <si>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</si>
  <si>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</si>
  <si>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</si>
  <si>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</si>
  <si>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rFont val="Book Antiqua"/>
        <b val="true"/>
        <i val="false"/>
        <strike val="false"/>
        <color rgb="FF000000"/>
        <sz val="12"/>
        <u val="none"/>
      </rPr>
      <t xml:space="preserve">less than 2.0%.</t>
    </r>
  </si>
  <si>
    <r>
      <t xml:space="preserve">The number of Theoretical Plates (USP) for all peaks is </t>
    </r>
    <r>
      <rPr>
        <rFont val="Book Antiqua"/>
        <b val="true"/>
        <i val="false"/>
        <strike val="false"/>
        <color rgb="FF000000"/>
        <sz val="12"/>
        <u val="none"/>
      </rPr>
      <t xml:space="preserve">greater than 2000</t>
    </r>
  </si>
  <si>
    <r>
      <t xml:space="preserve">The Assymetry of all peaks were below</t>
    </r>
    <r>
      <rPr>
        <rFont val="Book Antiqua"/>
        <b val="true"/>
        <i val="false"/>
        <strike val="false"/>
        <color rgb="FF000000"/>
        <sz val="12"/>
        <u val="none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</si>
  <si>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</si>
  <si>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</si>
  <si>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</si>
  <si>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</si>
  <si>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</si>
  <si>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</si>
  <si>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</si>
  <si>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</si>
  <si>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</si>
  <si>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</si>
  <si>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</si>
  <si>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</si>
  <si>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</si>
  <si>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</si>
  <si>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</si>
  <si>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</si>
  <si>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</si>
  <si>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</si>
  <si>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</si>
  <si>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</si>
  <si>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</si>
  <si>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</si>
  <si>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</si>
  <si>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</si>
  <si>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</si>
  <si>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</si>
  <si>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</si>
  <si>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</si>
  <si>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</si>
  <si>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</si>
  <si>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</si>
  <si>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</si>
  <si>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</si>
  <si>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</si>
  <si>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</si>
  <si>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</si>
  <si>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</si>
  <si>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</si>
  <si>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</si>
  <si>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</si>
  <si>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</si>
  <si>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</si>
  <si>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</si>
  <si>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</si>
  <si>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Volume (mL: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</si>
  <si>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</si>
  <si>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Average: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</si>
  <si>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</si>
  <si>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t>Mass of RS (mg):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</si>
  <si>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</si>
  <si>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</si>
  <si>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</si>
  <si>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</si>
  <si>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</si>
  <si>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</si>
  <si>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</si>
  <si>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</si>
  <si>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</si>
  <si>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</si>
  <si>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</si>
  <si>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</si>
  <si>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</si>
  <si>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</si>
  <si>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</si>
  <si>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</si>
  <si>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</si>
  <si>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</si>
  <si>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</si>
  <si>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</si>
  <si>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t>Assay Smp A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</si>
  <si>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</si>
  <si>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</si>
  <si>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</si>
  <si>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</si>
  <si>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B</t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</si>
  <si>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</si>
  <si>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</si>
  <si>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</si>
  <si>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</si>
  <si>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</si>
  <si>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</si>
  <si>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</si>
  <si>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</si>
  <si>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</si>
  <si>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</si>
  <si>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</si>
  <si>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</si>
  <si>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</si>
  <si>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</si>
  <si>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</si>
  <si>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</si>
  <si>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</si>
  <si>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</si>
  <si>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</si>
  <si>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</si>
  <si>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</si>
  <si>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</si>
  <si>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</si>
  <si>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 xml:space="preserve">The amount  of </t>
  </si>
  <si>
    <t xml:space="preserve">dissolved as a percentage of the stated  label claim is </t>
  </si>
</sst>
</file>

<file path=xl/styles.xml><?xml version="1.0" encoding="utf-8"?>
<styleSheet xmlns="http://schemas.openxmlformats.org/spreadsheetml/2006/main" xml:space="preserve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single"/>
      <sz val="14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0"/>
      <i val="0"/>
      <strike val="0"/>
      <u val="none"/>
      <sz val="11"/>
      <color rgb="FF000000"/>
      <name val="Book Antiqua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1"/>
      <strike val="0"/>
      <u val="none"/>
      <sz val="10"/>
      <color rgb="FF000000"/>
      <name val="Book Antiqua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1"/>
      <i val="0"/>
      <strike val="0"/>
      <u val="none"/>
      <sz val="20"/>
      <color rgb="FF000000"/>
      <name val="Book Antiqua"/>
    </font>
    <font>
      <b val="0"/>
      <i val="0"/>
      <strike val="0"/>
      <u val="none"/>
      <sz val="20"/>
      <color rgb="FF000000"/>
      <name val="Book Antiqua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Arial"/>
    </font>
    <font>
      <b val="0"/>
      <i val="1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000000"/>
      <name val="Arial"/>
    </font>
    <font>
      <b val="1"/>
      <i val="1"/>
      <strike val="0"/>
      <u val="none"/>
      <sz val="14"/>
      <color rgb="FF000000"/>
      <name val="Book Antiqua"/>
    </font>
    <font>
      <b val="1"/>
      <i val="0"/>
      <strike val="0"/>
      <u val="none"/>
      <sz val="72"/>
      <color rgb="FF000000"/>
      <name val="Book Antiqua"/>
    </font>
    <font>
      <b val="1"/>
      <i val="0"/>
      <strike val="0"/>
      <u val="none"/>
      <sz val="52"/>
      <color rgb="FF000000"/>
      <name val="Book Antiqua"/>
    </font>
    <font>
      <b val="1"/>
      <i val="0"/>
      <strike val="0"/>
      <u val="single"/>
      <sz val="16"/>
      <color rgb="FF000000"/>
      <name val="Book Antiqua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3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2" fillId="2" borderId="0" applyFont="1" applyNumberFormat="1" applyFill="0" applyBorder="0" applyAlignment="1">
      <alignment horizontal="center" vertical="bottom" textRotation="0" wrapText="false" shrinkToFit="false"/>
    </xf>
    <xf xfId="0" fontId="5" numFmtId="164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2" fillId="3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2" fillId="3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2" fillId="3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1" fillId="4" borderId="2" applyFont="1" applyNumberFormat="1" applyFill="1" applyBorder="1" applyAlignment="1">
      <alignment horizontal="center" vertical="bottom" textRotation="0" wrapText="false" shrinkToFit="false"/>
    </xf>
    <xf xfId="0" fontId="5" numFmtId="1" fillId="4" borderId="1" applyFont="1" applyNumberFormat="1" applyFill="1" applyBorder="1" applyAlignment="1">
      <alignment horizontal="center" vertical="bottom" textRotation="0" wrapText="false" shrinkToFit="false"/>
    </xf>
    <xf xfId="0" fontId="5" numFmtId="2" fillId="4" borderId="1" applyFont="1" applyNumberFormat="1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10" fillId="5" borderId="1" applyFont="1" applyNumberFormat="1" applyFill="1" applyBorder="1" applyAlignment="1">
      <alignment horizontal="center" vertical="bottom" textRotation="0" wrapText="false" shrinkToFit="false"/>
    </xf>
    <xf xfId="0" fontId="5" numFmtId="165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4" borderId="1" applyFont="1" applyNumberFormat="0" applyFill="1" applyBorder="1" applyAlignment="1">
      <alignment horizontal="center" vertical="bottom" textRotation="0" wrapText="false" shrinkToFit="false"/>
    </xf>
    <xf xfId="0" fontId="5" numFmtId="0" fillId="2" borderId="7" applyFont="1" applyNumberFormat="0" applyFill="0" applyBorder="1" applyAlignment="1">
      <alignment horizontal="center" vertical="bottom" textRotation="0" wrapText="false" shrinkToFit="false"/>
    </xf>
    <xf xfId="0" fontId="6" numFmtId="0" fillId="2" borderId="7" applyFont="1" applyNumberFormat="0" applyFill="0" applyBorder="1" applyAlignment="0">
      <alignment horizontal="general" vertical="bottom" textRotation="0" wrapText="false" shrinkToFit="false"/>
    </xf>
    <xf xfId="0" fontId="6" numFmtId="0" fillId="2" borderId="8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9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10" fillId="2" borderId="9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10" fillId="2" borderId="0" applyFont="1" applyNumberFormat="1" applyFill="0" applyBorder="0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8" numFmtId="2" fillId="2" borderId="0" applyFont="1" applyNumberFormat="1" applyFill="0" applyBorder="0" applyAlignment="1">
      <alignment horizontal="right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2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9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10" fillId="2" borderId="9" applyFont="1" applyNumberFormat="1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1">
      <alignment horizontal="center" vertical="bottom" textRotation="0" wrapText="false" shrinkToFit="false"/>
    </xf>
    <xf xfId="0" fontId="6" numFmtId="0" fillId="2" borderId="10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7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7" applyFont="1" applyNumberFormat="0" applyFill="0" applyBorder="1" applyAlignment="0">
      <alignment horizontal="general" vertical="bottom" textRotation="0" wrapText="false" shrinkToFit="false"/>
    </xf>
    <xf xfId="0" fontId="5" numFmtId="0" fillId="2" borderId="1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1" applyFont="1" applyNumberFormat="0" applyFill="0" applyBorder="1" applyAlignment="0">
      <alignment horizontal="general" vertical="bottom" textRotation="0" wrapText="false" shrinkToFit="false"/>
    </xf>
    <xf xfId="0" fontId="6" numFmtId="167" fillId="2" borderId="0" applyFont="1" applyNumberFormat="1" applyFill="0" applyBorder="0" applyAlignment="0">
      <alignment horizontal="general" vertical="bottom" textRotation="0" wrapText="false" shrinkToFit="false"/>
    </xf>
    <xf xfId="0" fontId="6" numFmtId="166" fillId="2" borderId="0" applyFont="1" applyNumberFormat="1" applyFill="0" applyBorder="0" applyAlignment="1">
      <alignment horizontal="center" vertical="bottom" textRotation="0" wrapText="false" shrinkToFit="false"/>
    </xf>
    <xf xfId="0" fontId="5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10" fillId="2" borderId="0" applyFont="1" applyNumberFormat="1" applyFill="0" applyBorder="0" applyAlignment="0">
      <alignment horizontal="general" vertical="bottom" textRotation="0" wrapText="false" shrinkToFit="false"/>
    </xf>
    <xf xfId="0" fontId="5" numFmtId="2" fillId="2" borderId="12" applyFont="1" applyNumberFormat="1" applyFill="0" applyBorder="1" applyAlignment="1">
      <alignment horizontal="center" vertical="center" textRotation="0" wrapText="false" shrinkToFit="false"/>
    </xf>
    <xf xfId="0" fontId="6" numFmtId="0" fillId="2" borderId="12" applyFont="1" applyNumberFormat="0" applyFill="0" applyBorder="1" applyAlignment="1">
      <alignment horizontal="right" vertical="center" textRotation="0" wrapText="false" shrinkToFit="false"/>
    </xf>
    <xf xfId="0" fontId="6" numFmtId="166" fillId="2" borderId="12" applyFont="1" applyNumberFormat="1" applyFill="0" applyBorder="1" applyAlignment="1">
      <alignment horizontal="center" vertical="center" textRotation="0" wrapText="false" shrinkToFit="false"/>
    </xf>
    <xf xfId="0" fontId="5" numFmtId="164" fillId="2" borderId="12" applyFont="1" applyNumberFormat="1" applyFill="0" applyBorder="1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bottom" textRotation="0" wrapText="true" shrinkToFit="false"/>
    </xf>
    <xf xfId="0" fontId="5" numFmtId="164" fillId="2" borderId="12" applyFont="1" applyNumberFormat="1" applyFill="0" applyBorder="1" applyAlignment="1">
      <alignment horizontal="center" vertical="bottom" textRotation="0" wrapText="true" shrinkToFit="false"/>
    </xf>
    <xf xfId="0" fontId="6" numFmtId="10" fillId="2" borderId="13" applyFont="1" applyNumberFormat="1" applyFill="0" applyBorder="1" applyAlignment="1">
      <alignment horizontal="center" vertical="bottom" textRotation="0" wrapText="false" shrinkToFit="false"/>
    </xf>
    <xf xfId="0" fontId="6" numFmtId="10" fillId="2" borderId="14" applyFont="1" applyNumberFormat="1" applyFill="0" applyBorder="1" applyAlignment="1">
      <alignment horizontal="center" vertical="bottom" textRotation="0" wrapText="false" shrinkToFit="false"/>
    </xf>
    <xf xfId="0" fontId="6" numFmtId="10" fillId="2" borderId="15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165" fillId="2" borderId="16" applyFont="1" applyNumberFormat="1" applyFill="0" applyBorder="1" applyAlignment="1">
      <alignment horizontal="center" vertical="bottom" textRotation="0" wrapText="false" shrinkToFit="false"/>
    </xf>
    <xf xfId="0" fontId="5" numFmtId="165" fillId="2" borderId="17" applyFont="1" applyNumberFormat="1" applyFill="0" applyBorder="1" applyAlignment="1">
      <alignment horizontal="center" vertical="bottom" textRotation="0" wrapText="false" shrinkToFit="false"/>
    </xf>
    <xf xfId="0" fontId="6" numFmtId="2" fillId="3" borderId="14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6" numFmtId="2" fillId="3" borderId="15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6" numFmtId="167" fillId="2" borderId="0" applyFont="1" applyNumberFormat="1" applyFill="0" applyBorder="0" applyAlignment="1">
      <alignment horizontal="center" vertical="bottom" textRotation="0" wrapText="false" shrinkToFit="false"/>
    </xf>
    <xf xfId="0" fontId="5" numFmtId="166" fillId="2" borderId="13" applyFont="1" applyNumberFormat="1" applyFill="0" applyBorder="1" applyAlignment="1">
      <alignment horizontal="center" vertical="center" textRotation="0" wrapText="false" shrinkToFit="false"/>
    </xf>
    <xf xfId="0" fontId="5" numFmtId="166" fillId="2" borderId="15" applyFont="1" applyNumberFormat="1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18" applyFont="1" applyNumberFormat="0" applyFill="0" applyBorder="1" applyAlignment="1">
      <alignment horizontal="center" vertical="bottom" textRotation="0" wrapText="true" shrinkToFit="false"/>
    </xf>
    <xf xfId="0" fontId="10" numFmtId="0" fillId="2" borderId="19" applyFont="1" applyNumberFormat="0" applyFill="0" applyBorder="1" applyAlignment="1">
      <alignment horizontal="center" vertical="bottom" textRotation="0" wrapText="true" shrinkToFit="false"/>
    </xf>
    <xf xfId="0" fontId="10" numFmtId="0" fillId="2" borderId="20" applyFont="1" applyNumberFormat="0" applyFill="0" applyBorder="1" applyAlignment="1">
      <alignment horizontal="center" vertical="bottom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4" numFmtId="168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1" numFmtId="169" fillId="2" borderId="0" applyFont="1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right" vertical="bottom" textRotation="0" wrapText="false" shrinkToFit="false"/>
    </xf>
    <xf xfId="0" fontId="13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4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5" numFmtId="0" fillId="2" borderId="0" applyFont="1" applyNumberFormat="0" applyFill="0" applyBorder="0" applyAlignment="1">
      <alignment horizontal="general" vertical="center" textRotation="0" wrapText="tru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2" numFmtId="0" fillId="2" borderId="0" applyFont="1" applyNumberFormat="0" applyFill="0" applyBorder="0" applyAlignment="1">
      <alignment horizontal="general" vertical="center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2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>
      <alignment horizontal="left" vertical="center" textRotation="0" wrapText="true" shrinkToFit="false"/>
    </xf>
    <xf xfId="0" fontId="12" numFmtId="170" fillId="2" borderId="0" applyFont="1" applyNumberFormat="1" applyFill="0" applyBorder="0" applyAlignment="1">
      <alignment horizontal="center" vertical="bottom" textRotation="0" wrapText="false" shrinkToFit="false"/>
    </xf>
    <xf xfId="0" fontId="11" numFmtId="0" fillId="2" borderId="21" applyFont="1" applyNumberFormat="0" applyFill="0" applyBorder="1" applyAlignment="1">
      <alignment horizontal="right" vertical="bottom" textRotation="0" wrapText="false" shrinkToFit="false"/>
    </xf>
    <xf xfId="0" fontId="13" numFmtId="0" fillId="3" borderId="2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23" applyFont="1" applyNumberFormat="0" applyFill="0" applyBorder="1" applyAlignment="1">
      <alignment horizontal="right" vertical="bottom" textRotation="0" wrapText="false" shrinkToFit="false"/>
    </xf>
    <xf xfId="0" fontId="13" numFmtId="0" fillId="3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2" numFmtId="0" fillId="2" borderId="22" applyFont="1" applyNumberFormat="0" applyFill="0" applyBorder="1" applyAlignment="1">
      <alignment horizontal="center" vertical="bottom" textRotation="0" wrapText="false" shrinkToFit="false"/>
    </xf>
    <xf xfId="0" fontId="12" numFmtId="0" fillId="2" borderId="25" applyFont="1" applyNumberFormat="0" applyFill="0" applyBorder="1" applyAlignment="1">
      <alignment horizontal="center" vertical="bottom" textRotation="0" wrapText="false" shrinkToFit="false"/>
    </xf>
    <xf xfId="0" fontId="12" numFmtId="0" fillId="2" borderId="26" applyFont="1" applyNumberFormat="0" applyFill="0" applyBorder="1" applyAlignment="1">
      <alignment horizontal="center" vertical="bottom" textRotation="0" wrapText="false" shrinkToFit="false"/>
    </xf>
    <xf xfId="0" fontId="12" numFmtId="0" fillId="2" borderId="27" applyFont="1" applyNumberFormat="0" applyFill="0" applyBorder="1" applyAlignment="1">
      <alignment horizontal="center" vertical="bottom" textRotation="0" wrapText="false" shrinkToFit="false"/>
    </xf>
    <xf xfId="0" fontId="12" numFmtId="0" fillId="2" borderId="12" applyFont="1" applyNumberFormat="0" applyFill="0" applyBorder="1" applyAlignment="1">
      <alignment horizontal="center" vertical="bottom" textRotation="0" wrapText="false" shrinkToFit="false"/>
    </xf>
    <xf xfId="0" fontId="11" numFmtId="0" fillId="2" borderId="28" applyFont="1" applyNumberFormat="0" applyFill="0" applyBorder="1" applyAlignment="1">
      <alignment horizontal="center" vertical="bottom" textRotation="0" wrapText="false" shrinkToFit="false"/>
    </xf>
    <xf xfId="0" fontId="13" numFmtId="0" fillId="3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171" fillId="2" borderId="26" applyFont="1" applyNumberFormat="1" applyFill="0" applyBorder="1" applyAlignment="1">
      <alignment horizontal="center" vertical="bottom" textRotation="0" wrapText="false" shrinkToFit="false"/>
    </xf>
    <xf xfId="0" fontId="11" numFmtId="171" fillId="2" borderId="30" applyFont="1" applyNumberFormat="1" applyFill="0" applyBorder="1" applyAlignment="1">
      <alignment horizontal="center" vertical="bottom" textRotation="0" wrapText="false" shrinkToFit="false"/>
    </xf>
    <xf xfId="0" fontId="18" numFmtId="0" fillId="2" borderId="13" applyFont="1" applyNumberFormat="0" applyFill="0" applyBorder="1" applyAlignment="0">
      <alignment horizontal="general" vertical="bottom" textRotation="0" wrapText="false" shrinkToFit="false"/>
    </xf>
    <xf xfId="0" fontId="11" numFmtId="0" fillId="2" borderId="24" applyFont="1" applyNumberFormat="0" applyFill="0" applyBorder="1" applyAlignment="1">
      <alignment horizontal="center" vertical="bottom" textRotation="0" wrapText="false" shrinkToFit="false"/>
    </xf>
    <xf xfId="0" fontId="13" numFmtId="0" fillId="3" borderId="2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171" fillId="2" borderId="31" applyFont="1" applyNumberFormat="1" applyFill="0" applyBorder="1" applyAlignment="1">
      <alignment horizontal="center" vertical="bottom" textRotation="0" wrapText="false" shrinkToFit="false"/>
    </xf>
    <xf xfId="0" fontId="11" numFmtId="171" fillId="2" borderId="32" applyFont="1" applyNumberFormat="1" applyFill="0" applyBorder="1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0" fillId="2" borderId="33" applyFont="1" applyNumberFormat="0" applyFill="0" applyBorder="1" applyAlignment="1">
      <alignment horizontal="center" vertical="bottom" textRotation="0" wrapText="false" shrinkToFit="false"/>
    </xf>
    <xf xfId="0" fontId="13" numFmtId="0" fillId="3" borderId="3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171" fillId="2" borderId="35" applyFont="1" applyNumberFormat="1" applyFill="0" applyBorder="1" applyAlignment="1">
      <alignment horizontal="center" vertical="bottom" textRotation="0" wrapText="false" shrinkToFit="false"/>
    </xf>
    <xf xfId="0" fontId="11" numFmtId="171" fillId="2" borderId="36" applyFont="1" applyNumberFormat="1" applyFill="0" applyBorder="1" applyAlignment="1">
      <alignment horizontal="center" vertical="bottom" textRotation="0" wrapText="false" shrinkToFit="false"/>
    </xf>
    <xf xfId="0" fontId="11" numFmtId="0" fillId="2" borderId="15" applyFont="1" applyNumberFormat="0" applyFill="0" applyBorder="1" applyAlignment="0">
      <alignment horizontal="general" vertical="bottom" textRotation="0" wrapText="false" shrinkToFit="false"/>
    </xf>
    <xf xfId="0" fontId="11" numFmtId="0" fillId="2" borderId="24" applyFont="1" applyNumberFormat="0" applyFill="0" applyBorder="1" applyAlignment="1">
      <alignment horizontal="right" vertical="bottom" textRotation="0" wrapText="false" shrinkToFit="false"/>
    </xf>
    <xf xfId="0" fontId="12" numFmtId="1" fillId="6" borderId="37" applyFont="1" applyNumberFormat="1" applyFill="1" applyBorder="1" applyAlignment="1">
      <alignment horizontal="center" vertical="bottom" textRotation="0" wrapText="false" shrinkToFit="false"/>
    </xf>
    <xf xfId="0" fontId="12" numFmtId="171" fillId="6" borderId="38" applyFont="1" applyNumberFormat="1" applyFill="1" applyBorder="1" applyAlignment="1">
      <alignment horizontal="center" vertical="bottom" textRotation="0" wrapText="false" shrinkToFit="false"/>
    </xf>
    <xf xfId="0" fontId="12" numFmtId="171" fillId="6" borderId="39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40" applyFont="1" applyNumberFormat="0" applyFill="0" applyBorder="1" applyAlignment="1">
      <alignment horizontal="right" vertical="bottom" textRotation="0" wrapText="false" shrinkToFit="false"/>
    </xf>
    <xf xfId="0" fontId="13" numFmtId="0" fillId="3" borderId="1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11" applyFont="1" applyNumberFormat="0" applyFill="0" applyBorder="1" applyAlignment="1">
      <alignment horizontal="right" vertical="bottom" textRotation="0" wrapText="false" shrinkToFit="false"/>
    </xf>
    <xf xfId="0" fontId="11" numFmtId="2" fillId="6" borderId="41" applyFont="1" applyNumberFormat="1" applyFill="1" applyBorder="1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24" applyFont="1" applyNumberFormat="0" applyFill="0" applyBorder="1" applyAlignment="1">
      <alignment horizontal="center" vertical="bottom" textRotation="0" wrapText="false" shrinkToFit="false"/>
    </xf>
    <xf xfId="0" fontId="11" numFmtId="2" fillId="7" borderId="41" applyFont="1" applyNumberFormat="1" applyFill="1" applyBorder="1" applyAlignment="1">
      <alignment horizontal="center" vertical="bottom" textRotation="0" wrapText="false" shrinkToFit="false"/>
    </xf>
    <xf xfId="0" fontId="11" numFmtId="2" fillId="2" borderId="0" applyFont="1" applyNumberFormat="1" applyFill="0" applyBorder="0" applyAlignment="1">
      <alignment horizontal="center" vertical="bottom" textRotation="0" wrapText="false" shrinkToFit="false"/>
    </xf>
    <xf xfId="0" fontId="11" numFmtId="166" fillId="6" borderId="41" applyFont="1" applyNumberFormat="1" applyFill="1" applyBorder="1" applyAlignment="1">
      <alignment horizontal="center" vertical="bottom" textRotation="0" wrapText="false" shrinkToFit="false"/>
    </xf>
    <xf xfId="0" fontId="11" numFmtId="166" fillId="2" borderId="0" applyFont="1" applyNumberFormat="1" applyFill="0" applyBorder="0" applyAlignment="1">
      <alignment horizontal="center" vertical="bottom" textRotation="0" wrapText="false" shrinkToFit="false"/>
    </xf>
    <xf xfId="0" fontId="11" numFmtId="166" fillId="6" borderId="17" applyFont="1" applyNumberFormat="1" applyFill="1" applyBorder="1" applyAlignment="1">
      <alignment horizontal="center" vertical="bottom" textRotation="0" wrapText="false" shrinkToFit="false"/>
    </xf>
    <xf xfId="0" fontId="11" numFmtId="0" fillId="2" borderId="42" applyFont="1" applyNumberFormat="0" applyFill="0" applyBorder="1" applyAlignment="1">
      <alignment horizontal="right" vertical="bottom" textRotation="0" wrapText="false" shrinkToFit="false"/>
    </xf>
    <xf xfId="0" fontId="13" numFmtId="166" fillId="3" borderId="4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1" numFmtId="166" fillId="2" borderId="0" applyFont="1" applyNumberFormat="1" applyFill="0" applyBorder="0" applyAlignment="0">
      <alignment horizontal="general" vertical="bottom" textRotation="0" wrapText="false" shrinkToFit="false"/>
    </xf>
    <xf xfId="0" fontId="11" numFmtId="0" fillId="2" borderId="29" applyFont="1" applyNumberFormat="0" applyFill="0" applyBorder="1" applyAlignment="1">
      <alignment horizontal="right" vertical="bottom" textRotation="0" wrapText="false" shrinkToFit="false"/>
    </xf>
    <xf xfId="0" fontId="11" numFmtId="1" fillId="2" borderId="0" applyFont="1" applyNumberFormat="1" applyFill="0" applyBorder="0" applyAlignment="1">
      <alignment horizontal="center" vertical="bottom" textRotation="0" wrapText="false" shrinkToFit="false"/>
    </xf>
    <xf xfId="0" fontId="11" numFmtId="0" fillId="2" borderId="15" applyFont="1" applyNumberFormat="0" applyFill="0" applyBorder="1" applyAlignment="1">
      <alignment horizontal="right" vertical="bottom" textRotation="0" wrapText="false" shrinkToFit="false"/>
    </xf>
    <xf xfId="0" fontId="11" numFmtId="2" fillId="6" borderId="15" applyFont="1" applyNumberFormat="1" applyFill="1" applyBorder="1" applyAlignment="1">
      <alignment horizontal="center" vertical="bottom" textRotation="0" wrapText="false" shrinkToFit="false"/>
    </xf>
    <xf xfId="0" fontId="12" numFmtId="171" fillId="7" borderId="13" applyFont="1" applyNumberFormat="1" applyFill="1" applyBorder="1" applyAlignment="1">
      <alignment horizontal="center" vertical="bottom" textRotation="0" wrapText="false" shrinkToFit="false"/>
    </xf>
    <xf xfId="0" fontId="11" numFmtId="171" fillId="2" borderId="0" applyFont="1" applyNumberFormat="1" applyFill="0" applyBorder="0" applyAlignment="1">
      <alignment horizontal="center" vertical="bottom" textRotation="0" wrapText="false" shrinkToFit="false"/>
    </xf>
    <xf xfId="0" fontId="11" numFmtId="10" fillId="6" borderId="41" applyFont="1" applyNumberFormat="1" applyFill="1" applyBorder="1" applyAlignment="1">
      <alignment horizontal="center" vertical="bottom" textRotation="0" wrapText="false" shrinkToFit="false"/>
    </xf>
    <xf xfId="0" fontId="11" numFmtId="0" fillId="2" borderId="43" applyFont="1" applyNumberFormat="0" applyFill="0" applyBorder="1" applyAlignment="1">
      <alignment horizontal="right" vertical="bottom" textRotation="0" wrapText="false" shrinkToFit="false"/>
    </xf>
    <xf xfId="0" fontId="11" numFmtId="0" fillId="7" borderId="15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1">
      <alignment horizontal="left" vertical="bottom" textRotation="0" wrapText="false" shrinkToFit="false"/>
    </xf>
    <xf xfId="0" fontId="11" numFmtId="0" fillId="2" borderId="0" applyFont="1" applyNumberFormat="0" applyFill="0" applyBorder="0" applyAlignment="1">
      <alignment horizontal="left" vertical="bottom" textRotation="0" wrapText="false" shrinkToFit="false"/>
    </xf>
    <xf xfId="0" fontId="11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7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12" numFmtId="2" fillId="2" borderId="13" applyFont="1" applyNumberFormat="1" applyFill="0" applyBorder="1" applyAlignment="1">
      <alignment horizontal="center" vertical="bottom" textRotation="0" wrapText="false" shrinkToFit="false"/>
    </xf>
    <xf xfId="0" fontId="12" numFmtId="0" fillId="2" borderId="13" applyFont="1" applyNumberFormat="0" applyFill="0" applyBorder="1" applyAlignment="1">
      <alignment horizontal="center" vertical="bottom" textRotation="0" wrapText="false" shrinkToFit="false"/>
    </xf>
    <xf xfId="0" fontId="11" numFmtId="0" fillId="2" borderId="13" applyFont="1" applyNumberFormat="0" applyFill="0" applyBorder="1" applyAlignment="1">
      <alignment horizontal="center" vertical="bottom" textRotation="0" wrapText="false" shrinkToFit="false"/>
    </xf>
    <xf xfId="0" fontId="13" numFmtId="0" fillId="3" borderId="2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10" fillId="2" borderId="13" applyFont="1" applyNumberFormat="1" applyFill="0" applyBorder="1" applyAlignment="1">
      <alignment horizontal="center" vertical="center" textRotation="0" wrapText="false" shrinkToFit="false"/>
    </xf>
    <xf xfId="0" fontId="11" numFmtId="0" fillId="2" borderId="14" applyFont="1" applyNumberFormat="0" applyFill="0" applyBorder="1" applyAlignment="1">
      <alignment horizontal="center" vertical="bottom" textRotation="0" wrapText="false" shrinkToFit="false"/>
    </xf>
    <xf xfId="0" fontId="11" numFmtId="10" fillId="2" borderId="14" applyFont="1" applyNumberFormat="1" applyFill="0" applyBorder="1" applyAlignment="1">
      <alignment horizontal="center" vertical="center" textRotation="0" wrapText="false" shrinkToFit="false"/>
    </xf>
    <xf xfId="0" fontId="13" numFmtId="1" fillId="3" borderId="2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15" applyFont="1" applyNumberFormat="0" applyFill="0" applyBorder="1" applyAlignment="1">
      <alignment horizontal="center" vertical="bottom" textRotation="0" wrapText="false" shrinkToFit="false"/>
    </xf>
    <xf xfId="0" fontId="13" numFmtId="0" fillId="3" borderId="4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10" fillId="2" borderId="22" applyFont="1" applyNumberFormat="1" applyFill="0" applyBorder="1" applyAlignment="1">
      <alignment horizontal="center" vertical="center" textRotation="0" wrapText="false" shrinkToFit="false"/>
    </xf>
    <xf xfId="0" fontId="11" numFmtId="10" fillId="2" borderId="24" applyFont="1" applyNumberFormat="1" applyFill="0" applyBorder="1" applyAlignment="1">
      <alignment horizontal="center" vertical="center" textRotation="0" wrapText="false" shrinkToFit="false"/>
    </xf>
    <xf xfId="0" fontId="11" numFmtId="10" fillId="2" borderId="44" applyFont="1" applyNumberFormat="1" applyFill="0" applyBorder="1" applyAlignment="1">
      <alignment horizontal="center" vertical="center" textRotation="0" wrapText="false" shrinkToFit="false"/>
    </xf>
    <xf xfId="0" fontId="14" numFmtId="0" fillId="2" borderId="24" applyFont="1" applyNumberFormat="0" applyFill="0" applyBorder="1" applyAlignment="1">
      <alignment horizontal="center" vertical="bottom" textRotation="0" wrapText="false" shrinkToFit="false"/>
    </xf>
    <xf xfId="0" fontId="14" numFmtId="2" fillId="2" borderId="44" applyFont="1" applyNumberFormat="1" applyFill="0" applyBorder="1" applyAlignment="1">
      <alignment horizontal="center" vertical="bottom" textRotation="0" wrapText="false" shrinkToFit="false"/>
    </xf>
    <xf xfId="0" fontId="11" numFmtId="10" fillId="2" borderId="15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45" applyFont="1" applyNumberFormat="0" applyFill="0" applyBorder="1" applyAlignment="1">
      <alignment horizontal="right" vertical="bottom" textRotation="0" wrapText="false" shrinkToFit="false"/>
    </xf>
    <xf xfId="0" fontId="13" numFmtId="10" fillId="7" borderId="33" applyFont="1" applyNumberFormat="1" applyFill="1" applyBorder="1" applyAlignment="1">
      <alignment horizontal="center" vertical="bottom" textRotation="0" wrapText="false" shrinkToFit="false"/>
    </xf>
    <xf xfId="0" fontId="11" numFmtId="0" fillId="2" borderId="41" applyFont="1" applyNumberFormat="0" applyFill="0" applyBorder="1" applyAlignment="1">
      <alignment horizontal="right" vertical="bottom" textRotation="0" wrapText="false" shrinkToFit="false"/>
    </xf>
    <xf xfId="0" fontId="11" numFmtId="2" fillId="2" borderId="0" applyFont="1" applyNumberFormat="1" applyFill="0" applyBorder="0" applyAlignment="1">
      <alignment horizontal="center" vertical="bottom" textRotation="0" wrapText="false" shrinkToFit="false"/>
    </xf>
    <xf xfId="0" fontId="11" numFmtId="0" fillId="2" borderId="17" applyFont="1" applyNumberFormat="0" applyFill="0" applyBorder="1" applyAlignment="1">
      <alignment horizontal="right" vertical="bottom" textRotation="0" wrapText="false" shrinkToFit="false"/>
    </xf>
    <xf xfId="0" fontId="13" numFmtId="0" fillId="7" borderId="46" applyFont="1" applyNumberFormat="0" applyFill="1" applyBorder="1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165" fillId="2" borderId="0" applyFont="1" applyNumberFormat="1" applyFill="0" applyBorder="0" applyAlignment="1">
      <alignment horizontal="center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2" numFmtId="0" fillId="2" borderId="47" applyFont="1" applyNumberFormat="0" applyFill="0" applyBorder="1" applyAlignment="1">
      <alignment horizontal="center" vertical="bottom" textRotation="0" wrapText="false" shrinkToFit="false"/>
    </xf>
    <xf xfId="0" fontId="12" numFmtId="0" fillId="2" borderId="40" applyFont="1" applyNumberFormat="0" applyFill="0" applyBorder="1" applyAlignment="1">
      <alignment horizontal="center" vertical="bottom" textRotation="0" wrapText="false" shrinkToFit="false"/>
    </xf>
    <xf xfId="0" fontId="12" numFmtId="0" fillId="2" borderId="10" applyFont="1" applyNumberFormat="0" applyFill="0" applyBorder="1" applyAlignment="1">
      <alignment horizontal="center" vertical="bottom" textRotation="0" wrapText="false" shrinkToFit="false"/>
    </xf>
    <xf xfId="0" fontId="12" numFmtId="0" fillId="2" borderId="30" applyFont="1" applyNumberFormat="0" applyFill="0" applyBorder="1" applyAlignment="1">
      <alignment horizontal="center" vertical="bottom" textRotation="0" wrapText="false" shrinkToFit="false"/>
    </xf>
    <xf xfId="0" fontId="11" numFmtId="0" fillId="2" borderId="48" applyFont="1" applyNumberFormat="0" applyFill="0" applyBorder="1" applyAlignment="1">
      <alignment horizontal="center" vertical="bottom" textRotation="0" wrapText="false" shrinkToFit="false"/>
    </xf>
    <xf xfId="0" fontId="11" numFmtId="0" fillId="2" borderId="7" applyFont="1" applyNumberFormat="0" applyFill="0" applyBorder="1" applyAlignment="1">
      <alignment horizontal="center" vertical="bottom" textRotation="0" wrapText="false" shrinkToFit="false"/>
    </xf>
    <xf xfId="0" fontId="13" numFmtId="171" fillId="3" borderId="3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right" vertical="bottom" textRotation="0" wrapText="false" shrinkToFit="false"/>
    </xf>
    <xf xfId="0" fontId="12" numFmtId="1" fillId="6" borderId="49" applyFont="1" applyNumberFormat="1" applyFill="1" applyBorder="1" applyAlignment="1">
      <alignment horizontal="center" vertical="bottom" textRotation="0" wrapText="false" shrinkToFit="false"/>
    </xf>
    <xf xfId="0" fontId="12" numFmtId="1" fillId="6" borderId="50" applyFont="1" applyNumberFormat="1" applyFill="1" applyBorder="1" applyAlignment="1">
      <alignment horizontal="center" vertical="bottom" textRotation="0" wrapText="false" shrinkToFit="false"/>
    </xf>
    <xf xfId="0" fontId="12" numFmtId="171" fillId="6" borderId="15" applyFont="1" applyNumberFormat="1" applyFill="1" applyBorder="1" applyAlignment="1">
      <alignment horizontal="center" vertical="bottom" textRotation="0" wrapText="false" shrinkToFit="false"/>
    </xf>
    <xf xfId="0" fontId="11" numFmtId="0" fillId="2" borderId="51" applyFont="1" applyNumberFormat="0" applyFill="0" applyBorder="1" applyAlignment="1">
      <alignment horizontal="right" vertical="bottom" textRotation="0" wrapText="false" shrinkToFit="false"/>
    </xf>
    <xf xfId="0" fontId="13" numFmtId="0" fillId="3" borderId="5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25" applyFont="1" applyNumberFormat="0" applyFill="0" applyBorder="1" applyAlignment="1">
      <alignment horizontal="right" vertical="bottom" textRotation="0" wrapText="false" shrinkToFit="false"/>
    </xf>
    <xf xfId="0" fontId="11" numFmtId="2" fillId="6" borderId="27" applyFont="1" applyNumberFormat="1" applyFill="1" applyBorder="1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2" fillId="7" borderId="27" applyFont="1" applyNumberFormat="1" applyFill="1" applyBorder="1" applyAlignment="1">
      <alignment horizontal="center" vertical="bottom" textRotation="0" wrapText="false" shrinkToFit="false"/>
    </xf>
    <xf xfId="0" fontId="11" numFmtId="166" fillId="6" borderId="27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166" fillId="7" borderId="27" applyFont="1" applyNumberFormat="1" applyFill="1" applyBorder="1" applyAlignment="1">
      <alignment horizontal="center" vertical="bottom" textRotation="0" wrapText="false" shrinkToFit="false"/>
    </xf>
    <xf xfId="0" fontId="2" numFmtId="2" fillId="2" borderId="0" applyFont="1" applyNumberFormat="1" applyFill="0" applyBorder="0" applyAlignment="1">
      <alignment horizontal="center" vertical="bottom" textRotation="0" wrapText="false" shrinkToFit="false"/>
    </xf>
    <xf xfId="0" fontId="11" numFmtId="0" fillId="2" borderId="53" applyFont="1" applyNumberFormat="0" applyFill="0" applyBorder="1" applyAlignment="1">
      <alignment horizontal="right" vertical="bottom" textRotation="0" wrapText="false" shrinkToFit="false"/>
    </xf>
    <xf xfId="0" fontId="11" numFmtId="2" fillId="7" borderId="30" applyFont="1" applyNumberFormat="1" applyFill="1" applyBorder="1" applyAlignment="1">
      <alignment horizontal="center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true" shrinkToFit="false"/>
    </xf>
    <xf xfId="0" fontId="11" numFmtId="0" fillId="2" borderId="16" applyFont="1" applyNumberFormat="0" applyFill="0" applyBorder="1" applyAlignment="1">
      <alignment horizontal="right" vertical="bottom" textRotation="0" wrapText="false" shrinkToFit="false"/>
    </xf>
    <xf xfId="0" fontId="12" numFmtId="171" fillId="7" borderId="16" applyFont="1" applyNumberFormat="1" applyFill="1" applyBorder="1" applyAlignment="1">
      <alignment horizontal="center" vertical="bottom" textRotation="0" wrapText="false" shrinkToFit="false"/>
    </xf>
    <xf xfId="0" fontId="2" numFmtId="2" fillId="2" borderId="0" applyFont="1" applyNumberFormat="1" applyFill="0" applyBorder="0" applyAlignment="1">
      <alignment horizontal="center" vertical="bottom" textRotation="0" wrapText="false" shrinkToFit="false"/>
    </xf>
    <xf xfId="0" fontId="11" numFmtId="10" fillId="2" borderId="0" applyFont="1" applyNumberFormat="1" applyFill="0" applyBorder="0" applyAlignment="1">
      <alignment horizontal="center" vertical="bottom" textRotation="0" wrapText="false" shrinkToFit="false"/>
    </xf>
    <xf xfId="0" fontId="12" numFmtId="10" fillId="6" borderId="41" applyFont="1" applyNumberFormat="1" applyFill="1" applyBorder="1" applyAlignment="1">
      <alignment horizontal="center" vertical="bottom" textRotation="0" wrapText="false" shrinkToFit="false"/>
    </xf>
    <xf xfId="0" fontId="12" numFmtId="0" fillId="7" borderId="17" applyFont="1" applyNumberFormat="0" applyFill="1" applyBorder="1" applyAlignment="1">
      <alignment horizontal="center" vertical="bottom" textRotation="0" wrapText="false" shrinkToFit="false"/>
    </xf>
    <xf xfId="0" fontId="12" numFmtId="0" fillId="2" borderId="47" applyFont="1" applyNumberFormat="0" applyFill="0" applyBorder="1" applyAlignment="1">
      <alignment horizontal="center" vertical="bottom" textRotation="0" wrapText="false" shrinkToFit="false"/>
    </xf>
    <xf xfId="0" fontId="12" numFmtId="0" fillId="2" borderId="54" applyFont="1" applyNumberFormat="0" applyFill="0" applyBorder="1" applyAlignment="1">
      <alignment horizontal="center" vertical="bottom" textRotation="0" wrapText="false" shrinkToFit="false"/>
    </xf>
    <xf xfId="0" fontId="12" numFmtId="0" fillId="2" borderId="55" applyFont="1" applyNumberFormat="0" applyFill="0" applyBorder="1" applyAlignment="1">
      <alignment horizontal="center" vertical="bottom" textRotation="0" wrapText="false" shrinkToFit="false"/>
    </xf>
    <xf xfId="0" fontId="12" numFmtId="0" fillId="2" borderId="22" applyFont="1" applyNumberFormat="0" applyFill="0" applyBorder="1" applyAlignment="1">
      <alignment horizontal="center" vertical="bottom" textRotation="0" wrapText="true" shrinkToFit="false"/>
    </xf>
    <xf xfId="0" fontId="11" numFmtId="0" fillId="2" borderId="23" applyFont="1" applyNumberFormat="0" applyFill="0" applyBorder="1" applyAlignment="1">
      <alignment horizontal="center" vertical="bottom" textRotation="0" wrapText="false" shrinkToFit="false"/>
    </xf>
    <xf xfId="0" fontId="13" numFmtId="1" fillId="3" borderId="3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1" numFmtId="10" fillId="2" borderId="30" applyFont="1" applyNumberFormat="1" applyFill="0" applyBorder="1" applyAlignment="1">
      <alignment horizontal="center" vertical="bottom" textRotation="0" wrapText="false" shrinkToFit="false"/>
    </xf>
    <xf xfId="0" fontId="11" numFmtId="10" fillId="2" borderId="32" applyFont="1" applyNumberFormat="1" applyFill="0" applyBorder="1" applyAlignment="1">
      <alignment horizontal="center" vertical="bottom" textRotation="0" wrapText="false" shrinkToFit="false"/>
    </xf>
    <xf xfId="0" fontId="11" numFmtId="0" fillId="2" borderId="34" applyFont="1" applyNumberFormat="0" applyFill="0" applyBorder="1" applyAlignment="1">
      <alignment horizontal="center" vertical="bottom" textRotation="0" wrapText="false" shrinkToFit="false"/>
    </xf>
    <xf xfId="0" fontId="13" numFmtId="1" fillId="3" borderId="3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1" numFmtId="10" fillId="2" borderId="36" applyFont="1" applyNumberFormat="1" applyFill="0" applyBorder="1" applyAlignment="1">
      <alignment horizontal="center" vertical="bottom" textRotation="0" wrapText="false" shrinkToFit="false"/>
    </xf>
    <xf xfId="0" fontId="11" numFmtId="2" fillId="2" borderId="24" applyFont="1" applyNumberFormat="1" applyFill="0" applyBorder="1" applyAlignment="1">
      <alignment horizontal="center" vertical="bottom" textRotation="0" wrapText="false" shrinkToFit="false"/>
    </xf>
    <xf xfId="0" fontId="12" numFmtId="171" fillId="2" borderId="0" applyFont="1" applyNumberFormat="1" applyFill="0" applyBorder="0" applyAlignment="1">
      <alignment horizontal="center" vertical="bottom" textRotation="0" wrapText="false" shrinkToFit="false"/>
    </xf>
    <xf xfId="0" fontId="11" numFmtId="171" fillId="2" borderId="2" applyFont="1" applyNumberFormat="1" applyFill="0" applyBorder="1" applyAlignment="1">
      <alignment horizontal="right" vertical="bottom" textRotation="0" wrapText="false" shrinkToFit="false"/>
    </xf>
    <xf xfId="0" fontId="13" numFmtId="10" fillId="7" borderId="27" applyFont="1" applyNumberFormat="1" applyFill="1" applyBorder="1" applyAlignment="1">
      <alignment horizontal="center" vertical="bottom" textRotation="0" wrapText="false" shrinkToFit="false"/>
    </xf>
    <xf xfId="0" fontId="11" numFmtId="0" fillId="2" borderId="23" applyFont="1" applyNumberFormat="0" applyFill="0" applyBorder="1" applyAlignment="0">
      <alignment horizontal="general" vertical="bottom" textRotation="0" wrapText="false" shrinkToFit="false"/>
    </xf>
    <xf xfId="0" fontId="11" numFmtId="0" fillId="2" borderId="6" applyFont="1" applyNumberFormat="0" applyFill="0" applyBorder="1" applyAlignment="0">
      <alignment horizontal="general" vertical="bottom" textRotation="0" wrapText="false" shrinkToFit="false"/>
    </xf>
    <xf xfId="0" fontId="13" numFmtId="10" fillId="6" borderId="27" applyFont="1" applyNumberFormat="1" applyFill="1" applyBorder="1" applyAlignment="1">
      <alignment horizontal="center" vertical="bottom" textRotation="0" wrapText="false" shrinkToFit="false"/>
    </xf>
    <xf xfId="0" fontId="11" numFmtId="0" fillId="2" borderId="43" applyFont="1" applyNumberFormat="0" applyFill="0" applyBorder="1" applyAlignment="0">
      <alignment horizontal="general" vertical="bottom" textRotation="0" wrapText="false" shrinkToFit="false"/>
    </xf>
    <xf xfId="0" fontId="11" numFmtId="0" fillId="2" borderId="56" applyFont="1" applyNumberFormat="0" applyFill="0" applyBorder="1" applyAlignment="1">
      <alignment horizontal="center" vertical="bottom" textRotation="0" wrapText="false" shrinkToFit="false"/>
    </xf>
    <xf xfId="0" fontId="11" numFmtId="0" fillId="2" borderId="57" applyFont="1" applyNumberFormat="0" applyFill="0" applyBorder="1" applyAlignment="1">
      <alignment horizontal="right" vertical="bottom" textRotation="0" wrapText="false" shrinkToFit="false"/>
    </xf>
    <xf xfId="0" fontId="13" numFmtId="0" fillId="7" borderId="17" applyFont="1" applyNumberFormat="0" applyFill="1" applyBorder="1" applyAlignment="1">
      <alignment horizontal="center" vertical="bottom" textRotation="0" wrapText="false" shrinkToFit="false"/>
    </xf>
    <xf xfId="0" fontId="19" numFmtId="0" fillId="2" borderId="9" applyFont="1" applyNumberFormat="0" applyFill="0" applyBorder="1" applyAlignment="1">
      <alignment horizontal="left" vertical="center" textRotation="0" wrapText="true" shrinkToFit="false"/>
    </xf>
    <xf xfId="0" fontId="11" numFmtId="0" fillId="2" borderId="9" applyFont="1" applyNumberFormat="0" applyFill="0" applyBorder="1" applyAlignment="0">
      <alignment horizontal="general" vertical="bottom" textRotation="0" wrapText="false" shrinkToFit="false"/>
    </xf>
    <xf xfId="0" fontId="11" numFmtId="0" fillId="2" borderId="10" applyFont="1" applyNumberFormat="0" applyFill="0" applyBorder="1" applyAlignment="1">
      <alignment horizontal="center" vertical="bottom" textRotation="0" wrapText="false" shrinkToFit="false"/>
    </xf>
    <xf xfId="0" fontId="12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7" applyFont="1" applyNumberFormat="0" applyFill="0" applyBorder="1" applyAlignment="0">
      <alignment horizontal="general" vertical="bottom" textRotation="0" wrapText="false" shrinkToFit="false"/>
    </xf>
    <xf xfId="0" fontId="11" numFmtId="0" fillId="2" borderId="7" applyFont="1" applyNumberFormat="0" applyFill="0" applyBorder="1" applyAlignment="0">
      <alignment horizontal="general" vertical="bottom" textRotation="0" wrapText="false" shrinkToFit="false"/>
    </xf>
    <xf xfId="0" fontId="12" numFmtId="0" fillId="2" borderId="11" applyFont="1" applyNumberFormat="0" applyFill="0" applyBorder="1" applyAlignment="0">
      <alignment horizontal="general" vertical="bottom" textRotation="0" wrapText="false" shrinkToFit="false"/>
    </xf>
    <xf xfId="0" fontId="11" numFmtId="0" fillId="2" borderId="11" applyFont="1" applyNumberFormat="0" applyFill="0" applyBorder="1" applyAlignment="0">
      <alignment horizontal="general" vertical="bottom" textRotation="0" wrapText="false" shrinkToFit="false"/>
    </xf>
    <xf xfId="0" fontId="19" numFmtId="0" fillId="2" borderId="0" applyFont="1" applyNumberFormat="0" applyFill="0" applyBorder="0" applyAlignment="1">
      <alignment horizontal="right" vertical="center" textRotation="0" wrapText="true" shrinkToFit="false"/>
    </xf>
    <xf xfId="0" fontId="13" numFmtId="0" fillId="2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12" numFmtId="166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1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1" numFmtId="166" fillId="2" borderId="21" applyFont="1" applyNumberFormat="1" applyFill="0" applyBorder="1" applyAlignment="1">
      <alignment horizontal="center" vertical="bottom" textRotation="0" wrapText="false" shrinkToFit="false"/>
    </xf>
    <xf xfId="0" fontId="11" numFmtId="166" fillId="2" borderId="23" applyFont="1" applyNumberFormat="1" applyFill="0" applyBorder="1" applyAlignment="1">
      <alignment horizontal="center" vertical="bottom" textRotation="0" wrapText="false" shrinkToFit="false"/>
    </xf>
    <xf xfId="0" fontId="11" numFmtId="166" fillId="2" borderId="13" applyFont="1" applyNumberFormat="1" applyFill="0" applyBorder="1" applyAlignment="1">
      <alignment horizontal="center" vertical="bottom" textRotation="0" wrapText="false" shrinkToFit="false"/>
    </xf>
    <xf xfId="0" fontId="11" numFmtId="166" fillId="2" borderId="14" applyFont="1" applyNumberFormat="1" applyFill="0" applyBorder="1" applyAlignment="1">
      <alignment horizontal="center" vertical="bottom" textRotation="0" wrapText="false" shrinkToFit="false"/>
    </xf>
    <xf xfId="0" fontId="11" numFmtId="166" fillId="2" borderId="15" applyFont="1" applyNumberFormat="1" applyFill="0" applyBorder="1" applyAlignment="1">
      <alignment horizontal="center" vertical="bottom" textRotation="0" wrapText="false" shrinkToFit="false"/>
    </xf>
    <xf xfId="0" fontId="13" numFmtId="10" fillId="6" borderId="58" applyFont="1" applyNumberFormat="1" applyFill="1" applyBorder="1" applyAlignment="1">
      <alignment horizontal="center" vertical="bottom" textRotation="0" wrapText="false" shrinkToFit="false"/>
    </xf>
    <xf xfId="0" fontId="11" numFmtId="166" fillId="2" borderId="26" applyFont="1" applyNumberFormat="1" applyFill="0" applyBorder="1" applyAlignment="1">
      <alignment horizontal="center" vertical="bottom" textRotation="0" wrapText="false" shrinkToFit="false"/>
    </xf>
    <xf xfId="0" fontId="11" numFmtId="166" fillId="2" borderId="31" applyFont="1" applyNumberFormat="1" applyFill="0" applyBorder="1" applyAlignment="1">
      <alignment horizontal="center" vertical="bottom" textRotation="0" wrapText="false" shrinkToFit="false"/>
    </xf>
    <xf xfId="0" fontId="11" numFmtId="166" fillId="2" borderId="35" applyFont="1" applyNumberFormat="1" applyFill="0" applyBorder="1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21" applyFont="1" applyNumberFormat="0" applyFill="0" applyBorder="1" applyAlignment="1">
      <alignment horizontal="left" vertical="center" textRotation="0" wrapText="true" shrinkToFit="false"/>
    </xf>
    <xf xfId="0" fontId="19" numFmtId="0" fillId="2" borderId="22" applyFont="1" applyNumberFormat="0" applyFill="0" applyBorder="1" applyAlignment="1">
      <alignment horizontal="left" vertical="center" textRotation="0" wrapText="true" shrinkToFit="false"/>
    </xf>
    <xf xfId="0" fontId="19" numFmtId="0" fillId="2" borderId="43" applyFont="1" applyNumberFormat="0" applyFill="0" applyBorder="1" applyAlignment="1">
      <alignment horizontal="left" vertical="center" textRotation="0" wrapText="true" shrinkToFit="false"/>
    </xf>
    <xf xfId="0" fontId="19" numFmtId="0" fillId="2" borderId="44" applyFont="1" applyNumberFormat="0" applyFill="0" applyBorder="1" applyAlignment="1">
      <alignment horizontal="left" vertical="center" textRotation="0" wrapText="tru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10" applyFont="1" applyNumberFormat="0" applyFill="0" applyBorder="1" applyAlignment="1">
      <alignment horizontal="center" vertical="bottom" textRotation="0" wrapText="false" shrinkToFit="false"/>
    </xf>
    <xf xfId="0" fontId="19" numFmtId="0" fillId="2" borderId="18" applyFont="1" applyNumberFormat="0" applyFill="0" applyBorder="1" applyAlignment="1">
      <alignment horizontal="justify" vertical="center" textRotation="0" wrapText="true" shrinkToFit="false"/>
    </xf>
    <xf xfId="0" fontId="19" numFmtId="0" fillId="2" borderId="19" applyFont="1" applyNumberFormat="0" applyFill="0" applyBorder="1" applyAlignment="1">
      <alignment horizontal="justify" vertical="center" textRotation="0" wrapText="true" shrinkToFit="false"/>
    </xf>
    <xf xfId="0" fontId="19" numFmtId="0" fillId="2" borderId="20" applyFont="1" applyNumberFormat="0" applyFill="0" applyBorder="1" applyAlignment="1">
      <alignment horizontal="justify" vertical="center" textRotation="0" wrapText="true" shrinkToFit="false"/>
    </xf>
    <xf xfId="0" fontId="19" numFmtId="0" fillId="2" borderId="18" applyFont="1" applyNumberFormat="0" applyFill="0" applyBorder="1" applyAlignment="1">
      <alignment horizontal="left" vertical="center" textRotation="0" wrapText="true" shrinkToFit="false"/>
    </xf>
    <xf xfId="0" fontId="19" numFmtId="0" fillId="2" borderId="19" applyFont="1" applyNumberFormat="0" applyFill="0" applyBorder="1" applyAlignment="1">
      <alignment horizontal="left" vertical="center" textRotation="0" wrapText="true" shrinkToFit="false"/>
    </xf>
    <xf xfId="0" fontId="19" numFmtId="0" fillId="2" borderId="20" applyFont="1" applyNumberFormat="0" applyFill="0" applyBorder="1" applyAlignment="1">
      <alignment horizontal="left" vertical="center" textRotation="0" wrapText="true" shrinkToFit="false"/>
    </xf>
    <xf xfId="0" fontId="12" numFmtId="0" fillId="2" borderId="47" applyFont="1" applyNumberFormat="0" applyFill="0" applyBorder="1" applyAlignment="1">
      <alignment horizontal="center" vertical="bottom" textRotation="0" wrapText="false" shrinkToFit="false"/>
    </xf>
    <xf xfId="0" fontId="12" numFmtId="0" fillId="2" borderId="59" applyFont="1" applyNumberFormat="0" applyFill="0" applyBorder="1" applyAlignment="1">
      <alignment horizontal="center" vertical="bottom" textRotation="0" wrapText="false" shrinkToFit="false"/>
    </xf>
    <xf xfId="0" fontId="15" numFmtId="10" fillId="2" borderId="14" applyFont="1" applyNumberFormat="1" applyFill="0" applyBorder="1" applyAlignment="1">
      <alignment horizontal="center" vertical="center" textRotation="0" wrapText="false" shrinkToFit="false"/>
    </xf>
    <xf xfId="0" fontId="19" numFmtId="0" fillId="2" borderId="10" applyFont="1" applyNumberFormat="0" applyFill="0" applyBorder="1" applyAlignment="1">
      <alignment horizontal="left" vertical="center" textRotation="0" wrapText="true" shrinkToFit="false"/>
    </xf>
    <xf xfId="0" fontId="19" numFmtId="0" fillId="2" borderId="9" applyFont="1" applyNumberFormat="0" applyFill="0" applyBorder="1" applyAlignment="1">
      <alignment horizontal="left" vertical="center" textRotation="0" wrapText="true" shrinkToFit="false"/>
    </xf>
    <xf xfId="0" fontId="12" numFmtId="0" fillId="2" borderId="10" applyFont="1" applyNumberFormat="0" applyFill="0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false" shrinkToFit="false"/>
    </xf>
    <xf xfId="0" fontId="12" numFmtId="0" fillId="2" borderId="43" applyFont="1" applyNumberFormat="0" applyFill="0" applyBorder="1" applyAlignment="1">
      <alignment horizontal="center" vertical="center" textRotation="0" wrapText="false" shrinkToFit="false"/>
    </xf>
    <xf xfId="0" fontId="13" numFmtId="2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3" numFmtId="2" fillId="3" borderId="14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3" numFmtId="2" fillId="3" borderId="1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9" numFmtId="0" fillId="2" borderId="21" applyFont="1" applyNumberFormat="0" applyFill="0" applyBorder="1" applyAlignment="1">
      <alignment horizontal="center" vertical="center" textRotation="0" wrapText="true" shrinkToFit="false"/>
    </xf>
    <xf xfId="0" fontId="19" numFmtId="0" fillId="2" borderId="22" applyFont="1" applyNumberFormat="0" applyFill="0" applyBorder="1" applyAlignment="1">
      <alignment horizontal="center" vertical="center" textRotation="0" wrapText="true" shrinkToFit="false"/>
    </xf>
    <xf xfId="0" fontId="19" numFmtId="0" fillId="2" borderId="43" applyFont="1" applyNumberFormat="0" applyFill="0" applyBorder="1" applyAlignment="1">
      <alignment horizontal="center" vertical="center" textRotation="0" wrapText="true" shrinkToFit="false"/>
    </xf>
    <xf xfId="0" fontId="19" numFmtId="0" fillId="2" borderId="44" applyFont="1" applyNumberFormat="0" applyFill="0" applyBorder="1" applyAlignment="1">
      <alignment horizontal="center" vertical="center" textRotation="0" wrapText="true" shrinkToFit="false"/>
    </xf>
    <xf xfId="0" fontId="13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2" numFmtId="0" fillId="2" borderId="9" applyFont="1" applyNumberFormat="0" applyFill="0" applyBorder="1" applyAlignment="1">
      <alignment horizontal="center" vertical="center" textRotation="0" wrapText="false" shrinkToFit="false"/>
    </xf>
    <xf xfId="0" fontId="14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2" numFmtId="0" fillId="2" borderId="40" applyFont="1" applyNumberFormat="0" applyFill="0" applyBorder="1" applyAlignment="1">
      <alignment horizontal="center" vertical="bottom" textRotation="0" wrapText="false" shrinkToFit="false"/>
    </xf>
    <xf xfId="0" fontId="13" numFmtId="0" fillId="3" borderId="0" applyFont="1" applyNumberFormat="0" applyFill="1" applyBorder="0" applyAlignment="1" applyProtection="true">
      <alignment horizontal="left" vertical="bottom" textRotation="0" wrapText="true" shrinkToFit="false"/>
      <protection locked="false"/>
    </xf>
    <xf xfId="0" fontId="19" numFmtId="0" fillId="2" borderId="18" applyFont="1" applyNumberFormat="0" applyFill="0" applyBorder="1" applyAlignment="1">
      <alignment horizontal="center" vertical="bottom" textRotation="0" wrapText="false" shrinkToFit="false"/>
    </xf>
    <xf xfId="0" fontId="19" numFmtId="0" fillId="2" borderId="19" applyFont="1" applyNumberFormat="0" applyFill="0" applyBorder="1" applyAlignment="1">
      <alignment horizontal="center" vertical="bottom" textRotation="0" wrapText="false" shrinkToFit="false"/>
    </xf>
    <xf xfId="0" fontId="19" numFmtId="0" fillId="2" borderId="20" applyFont="1" applyNumberFormat="0" applyFill="0" applyBorder="1" applyAlignment="1">
      <alignment horizontal="center" vertical="bottom" textRotation="0" wrapText="false" shrinkToFit="false"/>
    </xf>
    <xf xfId="0" fontId="22" numFmtId="0" fillId="2" borderId="10" applyFont="1" applyNumberFormat="0" applyFill="0" applyBorder="1" applyAlignment="1">
      <alignment horizontal="center" vertical="center" textRotation="0" wrapText="false" shrinkToFit="false"/>
    </xf>
    <xf xfId="0" fontId="14" numFmtId="0" fillId="3" borderId="0" applyFont="1" applyNumberFormat="0" applyFill="1" applyBorder="0" applyAlignment="1" applyProtection="true">
      <alignment horizontal="left" vertical="bottom" textRotation="0" wrapText="true" shrinkToFit="false"/>
      <protection locked="false"/>
    </xf>
    <xf xfId="0" fontId="14" numFmtId="0" fillId="3" borderId="0" applyFont="1" applyNumberFormat="0" applyFill="1" applyBorder="0" applyAlignment="1" applyProtection="true">
      <alignment horizontal="left" vertical="bottom" textRotation="0" wrapText="true" shrinkToFit="false"/>
      <protection locked="false"/>
    </xf>
  </cellXfs>
  <cellStyles count="1">
    <cellStyle name="Normal" xfId="0" builtinId="0"/>
  </cellStyles>
  <dxfs count="6"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 horizontal="general" vertical="bottom" textRotation="0"/>
      <border/>
    </dxf>
    <dxf>
      <font>
        <b val="1"/>
        <i val="1"/>
        <strike val="1"/>
        <sz val="10"/>
        <color rgb="FF000000"/>
        <name val="Calibri"/>
      </font>
      <numFmt numFmtId="164" formatCode="General"/>
      <fill>
        <patternFill patternType="none"/>
      </fill>
      <alignment horizontal="general" vertical="bottom" textRotation="0"/>
      <border/>
    </dxf>
    <dxf>
      <font>
        <b val="1"/>
        <i val="1"/>
        <strike val="1"/>
        <sz val="10"/>
        <color rgb="FF000000"/>
        <name val="Calibri"/>
      </font>
      <numFmt numFmtId="164" formatCode="General"/>
      <fill>
        <patternFill patternType="solid">
          <fgColor rgb="FF000000"/>
          <bgColor rgb="FFFFFFFF"/>
        </patternFill>
      </fill>
      <alignment horizontal="general" vertical="bottom" textRotation="0"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92D050"/>
        </patternFill>
      </fill>
      <alignment horizontal="general" vertical="bottom" textRotation="0"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61"/>
  <sheetViews>
    <sheetView tabSelected="0" workbookViewId="0" showGridLines="true" showRowColHeaders="1">
      <selection activeCell="B39" sqref="B39"/>
    </sheetView>
  </sheetViews>
  <sheetFormatPr defaultRowHeight="14.4" outlineLevelRow="0" outlineLevelCol="0"/>
  <cols>
    <col min="1" max="1" width="27.5703125" customWidth="true" style="4"/>
    <col min="2" max="2" width="20.42578125" customWidth="true" style="4"/>
    <col min="3" max="3" width="31.85546875" customWidth="true" style="4"/>
    <col min="4" max="4" width="25.85546875" customWidth="true" style="4"/>
    <col min="5" max="5" width="25.7109375" customWidth="true" style="4"/>
    <col min="6" max="6" width="23.140625" customWidth="true" style="4"/>
    <col min="7" max="7" width="28.42578125" customWidth="true" style="4"/>
    <col min="8" max="8" width="21.5703125" customWidth="true" style="4"/>
    <col min="9" max="9" width="9.140625" customWidth="true" style="4"/>
  </cols>
  <sheetData>
    <row r="14" spans="1:9" customHeight="1" ht="15">
      <c r="A14" s="1"/>
      <c r="B14" s="2"/>
      <c r="C14" s="3"/>
      <c r="D14" s="2"/>
      <c r="F14" s="3"/>
    </row>
    <row r="15" spans="1:9" customHeight="1" ht="18.75">
      <c r="A15" s="5" t="s">
        <v>0</v>
      </c>
      <c r="B15" s="5"/>
      <c r="C15" s="5"/>
      <c r="D15" s="5"/>
      <c r="E15" s="5"/>
    </row>
    <row r="16" spans="1:9" customHeight="1" ht="16.5">
      <c r="A16" s="6" t="s">
        <v>1</v>
      </c>
      <c r="B16" s="7" t="s">
        <v>2</v>
      </c>
    </row>
    <row r="17" spans="1:9" customHeight="1" ht="16.5">
      <c r="A17" s="8" t="s">
        <v>3</v>
      </c>
      <c r="B17" s="9"/>
      <c r="D17" s="10"/>
      <c r="E17" s="11"/>
    </row>
    <row r="18" spans="1:9" customHeight="1" ht="16.5">
      <c r="A18" s="12" t="s">
        <v>4</v>
      </c>
      <c r="B18" s="9" t="s">
        <v>5</v>
      </c>
      <c r="C18" s="11"/>
      <c r="D18" s="11"/>
      <c r="E18" s="11"/>
      <c r="F18" s="4"/>
    </row>
    <row r="19" spans="1:9" customHeight="1" ht="16.5">
      <c r="A19" s="12" t="s">
        <v>6</v>
      </c>
      <c r="B19" s="13" t="s">
        <v>7</v>
      </c>
      <c r="C19" s="11"/>
      <c r="D19" s="11"/>
      <c r="E19" s="11"/>
    </row>
    <row r="20" spans="1:9" customHeight="1" ht="16.5">
      <c r="A20" s="8" t="s">
        <v>8</v>
      </c>
      <c r="B20" s="13" t="s">
        <v>9</v>
      </c>
      <c r="C20" s="11"/>
      <c r="D20" s="11"/>
      <c r="E20" s="11"/>
    </row>
    <row r="21" spans="1:9" customHeight="1" ht="16.5">
      <c r="A21" s="8" t="s">
        <v>10</v>
      </c>
      <c r="B21" s="14" t="s">
        <v>11</v>
      </c>
      <c r="C21" s="11"/>
      <c r="D21" s="11"/>
      <c r="E21" s="11"/>
    </row>
    <row r="22" spans="1:9" customHeight="1" ht="15.75">
      <c r="A22" s="11"/>
      <c r="B22" s="11" t="s">
        <v>12</v>
      </c>
      <c r="C22" s="11"/>
      <c r="D22" s="11"/>
      <c r="E22" s="11"/>
    </row>
    <row r="23" spans="1:9" customHeight="1" ht="16.5">
      <c r="A23" s="15" t="s">
        <v>13</v>
      </c>
      <c r="B23" s="16" t="s">
        <v>14</v>
      </c>
      <c r="C23" s="15" t="s">
        <v>15</v>
      </c>
      <c r="D23" s="15" t="s">
        <v>16</v>
      </c>
      <c r="E23" s="17" t="s">
        <v>17</v>
      </c>
    </row>
    <row r="24" spans="1:9" customHeight="1" ht="16.5">
      <c r="A24" s="18">
        <v>1</v>
      </c>
      <c r="B24" s="19"/>
      <c r="C24" s="19"/>
      <c r="D24" s="20"/>
      <c r="E24" s="21"/>
    </row>
    <row r="25" spans="1:9" customHeight="1" ht="16.5">
      <c r="A25" s="18">
        <v>2</v>
      </c>
      <c r="B25" s="19"/>
      <c r="C25" s="19"/>
      <c r="D25" s="20"/>
      <c r="E25" s="20"/>
    </row>
    <row r="26" spans="1:9" customHeight="1" ht="16.5">
      <c r="A26" s="18">
        <v>3</v>
      </c>
      <c r="B26" s="19"/>
      <c r="C26" s="19"/>
      <c r="D26" s="20"/>
      <c r="E26" s="20"/>
    </row>
    <row r="27" spans="1:9" customHeight="1" ht="16.5">
      <c r="A27" s="18">
        <v>4</v>
      </c>
      <c r="B27" s="19"/>
      <c r="C27" s="19"/>
      <c r="D27" s="20"/>
      <c r="E27" s="20"/>
    </row>
    <row r="28" spans="1:9" customHeight="1" ht="16.5">
      <c r="A28" s="18">
        <v>5</v>
      </c>
      <c r="B28" s="19"/>
      <c r="C28" s="19"/>
      <c r="D28" s="20"/>
      <c r="E28" s="20"/>
    </row>
    <row r="29" spans="1:9" customHeight="1" ht="16.5">
      <c r="A29" s="18">
        <v>6</v>
      </c>
      <c r="B29" s="22"/>
      <c r="C29" s="22"/>
      <c r="D29" s="23"/>
      <c r="E29" s="23"/>
    </row>
    <row r="30" spans="1:9" customHeight="1" ht="16.5">
      <c r="A30" s="24" t="s">
        <v>18</v>
      </c>
      <c r="B30" s="25" t="str">
        <f>AVERAGE(B24:B29)</f>
        <v>0</v>
      </c>
      <c r="C30" s="26" t="str">
        <f>AVERAGE(C24:C29)</f>
        <v>0</v>
      </c>
      <c r="D30" s="27" t="str">
        <f>AVERAGE(D24:D29)</f>
        <v>0</v>
      </c>
      <c r="E30" s="27" t="str">
        <f>AVERAGE(E24:E29)</f>
        <v>0</v>
      </c>
    </row>
    <row r="31" spans="1:9" customHeight="1" ht="16.5">
      <c r="A31" s="28" t="s">
        <v>19</v>
      </c>
      <c r="B31" s="29" t="str">
        <f>(STDEV(B24:B29)/B30)</f>
        <v>0</v>
      </c>
      <c r="C31" s="30"/>
      <c r="D31" s="30"/>
      <c r="E31" s="31"/>
      <c r="F31" s="2"/>
    </row>
    <row r="32" spans="1:9" customHeight="1" ht="16.5" s="2" customFormat="1">
      <c r="A32" s="32" t="s">
        <v>20</v>
      </c>
      <c r="B32" s="33">
        <f>COUNT(B24:B29)</f>
        <v>0</v>
      </c>
      <c r="C32" s="34"/>
      <c r="D32" s="35"/>
      <c r="E32" s="36"/>
    </row>
    <row r="33" spans="1:9" customHeight="1" ht="15.75" s="2" customFormat="1">
      <c r="A33" s="11"/>
      <c r="B33" s="11"/>
      <c r="C33" s="11"/>
      <c r="D33" s="11"/>
      <c r="E33" s="37"/>
    </row>
    <row r="34" spans="1:9" customHeight="1" ht="16.5" s="2" customFormat="1">
      <c r="A34" s="12" t="s">
        <v>21</v>
      </c>
      <c r="B34" s="38" t="s">
        <v>22</v>
      </c>
      <c r="C34" s="39"/>
      <c r="D34" s="39"/>
      <c r="E34" s="40"/>
    </row>
    <row r="35" spans="1:9" customHeight="1" ht="16.5">
      <c r="A35" s="12"/>
      <c r="B35" s="38" t="s">
        <v>23</v>
      </c>
      <c r="C35" s="39"/>
      <c r="D35" s="39"/>
      <c r="E35" s="40"/>
      <c r="F35" s="2"/>
    </row>
    <row r="36" spans="1:9" customHeight="1" ht="16.5">
      <c r="A36" s="12"/>
      <c r="B36" s="41" t="s">
        <v>24</v>
      </c>
      <c r="C36" s="39"/>
      <c r="D36" s="39"/>
      <c r="E36" s="39"/>
    </row>
    <row r="37" spans="1:9" customHeight="1" ht="15.75">
      <c r="A37" s="11"/>
      <c r="B37" s="11"/>
      <c r="C37" s="11"/>
      <c r="D37" s="11"/>
      <c r="E37" s="11"/>
    </row>
    <row r="38" spans="1:9" customHeight="1" ht="16.5">
      <c r="A38" s="6" t="s">
        <v>1</v>
      </c>
      <c r="B38" s="7" t="s">
        <v>25</v>
      </c>
    </row>
    <row r="39" spans="1:9" customHeight="1" ht="16.5">
      <c r="A39" s="12" t="s">
        <v>4</v>
      </c>
      <c r="B39" s="9"/>
      <c r="C39" s="11"/>
      <c r="D39" s="11"/>
      <c r="E39" s="11"/>
    </row>
    <row r="40" spans="1:9" customHeight="1" ht="16.5">
      <c r="A40" s="12" t="s">
        <v>6</v>
      </c>
      <c r="B40" s="13"/>
      <c r="C40" s="11"/>
      <c r="D40" s="11"/>
      <c r="E40" s="11"/>
    </row>
    <row r="41" spans="1:9" customHeight="1" ht="16.5">
      <c r="A41" s="8" t="s">
        <v>8</v>
      </c>
      <c r="B41" s="13"/>
      <c r="C41" s="11"/>
      <c r="D41" s="11"/>
      <c r="E41" s="11"/>
    </row>
    <row r="42" spans="1:9" customHeight="1" ht="16.5">
      <c r="A42" s="8" t="s">
        <v>10</v>
      </c>
      <c r="B42" s="14"/>
      <c r="C42" s="11"/>
      <c r="D42" s="11"/>
      <c r="E42" s="11"/>
    </row>
    <row r="43" spans="1:9" customHeight="1" ht="15.75">
      <c r="A43" s="11"/>
      <c r="B43" s="11"/>
      <c r="C43" s="11"/>
      <c r="D43" s="11"/>
      <c r="E43" s="11"/>
    </row>
    <row r="44" spans="1:9" customHeight="1" ht="16.5">
      <c r="A44" s="15" t="s">
        <v>13</v>
      </c>
      <c r="B44" s="16" t="s">
        <v>14</v>
      </c>
      <c r="C44" s="15" t="s">
        <v>15</v>
      </c>
      <c r="D44" s="15" t="s">
        <v>16</v>
      </c>
      <c r="E44" s="17" t="s">
        <v>17</v>
      </c>
    </row>
    <row r="45" spans="1:9" customHeight="1" ht="16.5">
      <c r="A45" s="18">
        <v>1</v>
      </c>
      <c r="B45" s="19"/>
      <c r="C45" s="19"/>
      <c r="D45" s="20"/>
      <c r="E45" s="21"/>
    </row>
    <row r="46" spans="1:9" customHeight="1" ht="16.5">
      <c r="A46" s="18">
        <v>2</v>
      </c>
      <c r="B46" s="19"/>
      <c r="C46" s="19"/>
      <c r="D46" s="20"/>
      <c r="E46" s="20"/>
    </row>
    <row r="47" spans="1:9" customHeight="1" ht="16.5">
      <c r="A47" s="18">
        <v>3</v>
      </c>
      <c r="B47" s="19"/>
      <c r="C47" s="19"/>
      <c r="D47" s="20"/>
      <c r="E47" s="20"/>
    </row>
    <row r="48" spans="1:9" customHeight="1" ht="16.5">
      <c r="A48" s="18">
        <v>4</v>
      </c>
      <c r="B48" s="19"/>
      <c r="C48" s="19"/>
      <c r="D48" s="20"/>
      <c r="E48" s="20"/>
    </row>
    <row r="49" spans="1:9" customHeight="1" ht="16.5">
      <c r="A49" s="18">
        <v>5</v>
      </c>
      <c r="B49" s="19"/>
      <c r="C49" s="19"/>
      <c r="D49" s="20"/>
      <c r="E49" s="20"/>
    </row>
    <row r="50" spans="1:9" customHeight="1" ht="16.5">
      <c r="A50" s="18">
        <v>6</v>
      </c>
      <c r="B50" s="22"/>
      <c r="C50" s="22"/>
      <c r="D50" s="23"/>
      <c r="E50" s="23"/>
    </row>
    <row r="51" spans="1:9" customHeight="1" ht="16.5">
      <c r="A51" s="24" t="s">
        <v>18</v>
      </c>
      <c r="B51" s="25" t="str">
        <f>AVERAGE(B45:B50)</f>
        <v>0</v>
      </c>
      <c r="C51" s="26" t="str">
        <f>AVERAGE(C45:C50)</f>
        <v>0</v>
      </c>
      <c r="D51" s="27" t="str">
        <f>AVERAGE(D45:D50)</f>
        <v>0</v>
      </c>
      <c r="E51" s="27" t="str">
        <f>AVERAGE(E45:E50)</f>
        <v>0</v>
      </c>
    </row>
    <row r="52" spans="1:9" customHeight="1" ht="16.5">
      <c r="A52" s="28" t="s">
        <v>19</v>
      </c>
      <c r="B52" s="29" t="str">
        <f>(STDEV(B45:B50)/B51)</f>
        <v>0</v>
      </c>
      <c r="C52" s="30"/>
      <c r="D52" s="30"/>
      <c r="E52" s="31"/>
      <c r="F52" s="2"/>
    </row>
    <row r="53" spans="1:9" customHeight="1" ht="16.5" s="2" customFormat="1">
      <c r="A53" s="32" t="s">
        <v>20</v>
      </c>
      <c r="B53" s="33">
        <f>COUNT(B45:B50)</f>
        <v>0</v>
      </c>
      <c r="C53" s="34"/>
      <c r="D53" s="35"/>
      <c r="E53" s="36"/>
    </row>
    <row r="54" spans="1:9" customHeight="1" ht="15.75" s="2" customFormat="1">
      <c r="A54" s="11"/>
      <c r="B54" s="11"/>
      <c r="C54" s="11"/>
      <c r="D54" s="11"/>
      <c r="E54" s="37"/>
    </row>
    <row r="55" spans="1:9" customHeight="1" ht="16.5" s="2" customFormat="1">
      <c r="A55" s="12" t="s">
        <v>21</v>
      </c>
      <c r="B55" s="38" t="s">
        <v>22</v>
      </c>
      <c r="C55" s="39"/>
      <c r="D55" s="39"/>
      <c r="E55" s="40"/>
    </row>
    <row r="56" spans="1:9" customHeight="1" ht="16.5">
      <c r="A56" s="12"/>
      <c r="B56" s="38" t="s">
        <v>23</v>
      </c>
      <c r="C56" s="39"/>
      <c r="D56" s="39"/>
      <c r="E56" s="40"/>
      <c r="F56" s="2"/>
    </row>
    <row r="57" spans="1:9" customHeight="1" ht="16.5">
      <c r="A57" s="12"/>
      <c r="B57" s="41" t="s">
        <v>24</v>
      </c>
      <c r="C57" s="39"/>
      <c r="D57" s="40"/>
      <c r="E57" s="39"/>
    </row>
    <row r="58" spans="1:9" customHeight="1" ht="14.25">
      <c r="A58" s="42"/>
      <c r="B58" s="43"/>
      <c r="D58" s="44"/>
      <c r="F58" s="45"/>
      <c r="G58" s="45"/>
    </row>
    <row r="59" spans="1:9" customHeight="1" ht="15">
      <c r="B59" s="46" t="s">
        <v>26</v>
      </c>
      <c r="C59" s="46"/>
      <c r="E59" s="47" t="s">
        <v>27</v>
      </c>
      <c r="F59" s="48"/>
      <c r="G59" s="47" t="s">
        <v>28</v>
      </c>
    </row>
    <row r="60" spans="1:9" customHeight="1" ht="15">
      <c r="A60" s="49" t="s">
        <v>29</v>
      </c>
      <c r="B60" s="50"/>
      <c r="C60" s="50"/>
      <c r="E60" s="50"/>
      <c r="F60" s="2"/>
      <c r="G60" s="51"/>
    </row>
    <row r="61" spans="1:9" customHeight="1" ht="15">
      <c r="A61" s="49" t="s">
        <v>30</v>
      </c>
      <c r="B61" s="52"/>
      <c r="C61" s="52"/>
      <c r="E61" s="52"/>
      <c r="F61" s="2"/>
      <c r="G61" s="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5:E15"/>
    <mergeCell ref="B59:C5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4"/>
  <sheetViews>
    <sheetView tabSelected="0" workbookViewId="0" view="pageBreakPreview" showGridLines="true" showRowColHeaders="1">
      <selection activeCell="D44" sqref="D44"/>
    </sheetView>
  </sheetViews>
  <sheetFormatPr defaultRowHeight="14.4" outlineLevelRow="0" outlineLevelCol="0"/>
  <cols>
    <col min="1" max="1" width="15.5703125" customWidth="true" style="1"/>
    <col min="2" max="2" width="18.42578125" customWidth="true" style="1"/>
    <col min="3" max="3" width="14.28515625" customWidth="true" style="1"/>
    <col min="4" max="4" width="15" customWidth="true" style="1"/>
    <col min="5" max="5" width="9.140625" customWidth="true" style="1"/>
    <col min="6" max="6" width="27.85546875" customWidth="true" style="1"/>
    <col min="7" max="7" width="12.28515625" customWidth="true" style="1"/>
    <col min="8" max="8" width="9.140625" customWidth="true" style="1"/>
  </cols>
  <sheetData>
    <row r="10" spans="1:8" customHeight="1" ht="13.5"/>
    <row r="11" spans="1:8" customHeight="1" ht="13.5">
      <c r="A11" s="103" t="s">
        <v>31</v>
      </c>
      <c r="B11" s="104"/>
      <c r="C11" s="104"/>
      <c r="D11" s="104"/>
      <c r="E11" s="104"/>
      <c r="F11" s="105"/>
      <c r="G11" s="93"/>
    </row>
    <row r="12" spans="1:8" customHeight="1" ht="16.5">
      <c r="A12" s="102" t="s">
        <v>32</v>
      </c>
      <c r="B12" s="102"/>
      <c r="C12" s="102"/>
      <c r="D12" s="102"/>
      <c r="E12" s="102"/>
      <c r="F12" s="102"/>
      <c r="G12" s="92"/>
    </row>
    <row r="14" spans="1:8" customHeight="1" ht="16.5">
      <c r="A14" s="107" t="s">
        <v>33</v>
      </c>
      <c r="B14" s="107"/>
      <c r="C14" s="62" t="s">
        <v>5</v>
      </c>
    </row>
    <row r="15" spans="1:8" customHeight="1" ht="16.5">
      <c r="A15" s="107" t="s">
        <v>34</v>
      </c>
      <c r="B15" s="107"/>
      <c r="C15" s="62" t="s">
        <v>7</v>
      </c>
    </row>
    <row r="16" spans="1:8" customHeight="1" ht="16.5">
      <c r="A16" s="107" t="s">
        <v>35</v>
      </c>
      <c r="B16" s="107"/>
      <c r="C16" s="62" t="s">
        <v>9</v>
      </c>
    </row>
    <row r="17" spans="1:8" customHeight="1" ht="16.5">
      <c r="A17" s="107" t="s">
        <v>36</v>
      </c>
      <c r="B17" s="107"/>
      <c r="C17" s="62" t="s">
        <v>11</v>
      </c>
    </row>
    <row r="18" spans="1:8" customHeight="1" ht="16.5">
      <c r="A18" s="107" t="s">
        <v>37</v>
      </c>
      <c r="B18" s="107"/>
      <c r="C18" s="99" t="s">
        <v>12</v>
      </c>
      <c r="F18" s="1"/>
    </row>
    <row r="19" spans="1:8" customHeight="1" ht="16.5">
      <c r="A19" s="107" t="s">
        <v>38</v>
      </c>
      <c r="B19" s="107"/>
      <c r="C19" s="99" t="str">
        <f>#REF!</f>
        <v>0</v>
      </c>
    </row>
    <row r="20" spans="1:8" customHeight="1" ht="16.5">
      <c r="A20" s="64"/>
      <c r="B20" s="64"/>
      <c r="C20" s="79"/>
    </row>
    <row r="21" spans="1:8" customHeight="1" ht="16.5">
      <c r="A21" s="102" t="s">
        <v>1</v>
      </c>
      <c r="B21" s="102"/>
      <c r="C21" s="61" t="s">
        <v>39</v>
      </c>
      <c r="D21" s="68"/>
    </row>
    <row r="22" spans="1:8" customHeight="1" ht="15.75">
      <c r="A22" s="106"/>
      <c r="B22" s="106"/>
      <c r="C22" s="59"/>
      <c r="D22" s="106"/>
      <c r="E22" s="106"/>
    </row>
    <row r="23" spans="1:8" customHeight="1" ht="33.75">
      <c r="C23" s="88" t="s">
        <v>40</v>
      </c>
      <c r="D23" s="87" t="s">
        <v>41</v>
      </c>
      <c r="E23" s="54"/>
    </row>
    <row r="24" spans="1:8" customHeight="1" ht="15.75">
      <c r="C24" s="97">
        <v>151.66</v>
      </c>
      <c r="D24" s="89">
        <f>(C24-$C$46)/$C$46</f>
        <v>0.017350501598205</v>
      </c>
      <c r="E24" s="55"/>
    </row>
    <row r="25" spans="1:8" customHeight="1" ht="15.75">
      <c r="C25" s="97">
        <v>145.14</v>
      </c>
      <c r="D25" s="90">
        <f>(C25-$C$46)/$C$46</f>
        <v>-0.026386312792012</v>
      </c>
      <c r="E25" s="55"/>
    </row>
    <row r="26" spans="1:8" customHeight="1" ht="15.75">
      <c r="C26" s="97">
        <v>154.19</v>
      </c>
      <c r="D26" s="90">
        <f>(C26-$C$46)/$C$46</f>
        <v>0.034321995525697</v>
      </c>
      <c r="E26" s="55"/>
    </row>
    <row r="27" spans="1:8" customHeight="1" ht="15.75">
      <c r="C27" s="97">
        <v>155.43</v>
      </c>
      <c r="D27" s="90">
        <f>(C27-$C$46)/$C$46</f>
        <v>0.042640039980278</v>
      </c>
      <c r="E27" s="55"/>
    </row>
    <row r="28" spans="1:8" customHeight="1" ht="15.75">
      <c r="C28" s="97">
        <v>146.6</v>
      </c>
      <c r="D28" s="90">
        <f>(C28-$C$46)/$C$46</f>
        <v>-0.016592486256779</v>
      </c>
      <c r="E28" s="55"/>
    </row>
    <row r="29" spans="1:8" customHeight="1" ht="15.75">
      <c r="C29" s="97">
        <v>142.37</v>
      </c>
      <c r="D29" s="90">
        <f>(C29-$C$46)/$C$46</f>
        <v>-0.044967750807488</v>
      </c>
      <c r="E29" s="55"/>
    </row>
    <row r="30" spans="1:8" customHeight="1" ht="15.75">
      <c r="C30" s="97">
        <v>149.76</v>
      </c>
      <c r="D30" s="90">
        <f>(C30-$C$46)/$C$46</f>
        <v>0.0046051109016693</v>
      </c>
      <c r="E30" s="55"/>
    </row>
    <row r="31" spans="1:8" customHeight="1" ht="15.75">
      <c r="C31" s="97">
        <v>140.19</v>
      </c>
      <c r="D31" s="90">
        <f>(C31-$C$46)/$C$46</f>
        <v>-0.059591409606671</v>
      </c>
      <c r="E31" s="55"/>
    </row>
    <row r="32" spans="1:8" customHeight="1" ht="15.75">
      <c r="C32" s="97">
        <v>145.67</v>
      </c>
      <c r="D32" s="90">
        <f>(C32-$C$46)/$C$46</f>
        <v>-0.022831019597715</v>
      </c>
      <c r="E32" s="55"/>
    </row>
    <row r="33" spans="1:8" customHeight="1" ht="15.75">
      <c r="C33" s="97">
        <v>146.46</v>
      </c>
      <c r="D33" s="90">
        <f>(C33-$C$46)/$C$46</f>
        <v>-0.017531620308103</v>
      </c>
      <c r="E33" s="55"/>
    </row>
    <row r="34" spans="1:8" customHeight="1" ht="15.75">
      <c r="C34" s="97">
        <v>150.37</v>
      </c>
      <c r="D34" s="90">
        <f>(C34-$C$46)/$C$46</f>
        <v>0.008697052125294</v>
      </c>
      <c r="E34" s="55"/>
    </row>
    <row r="35" spans="1:8" customHeight="1" ht="15.75">
      <c r="C35" s="97">
        <v>147.76</v>
      </c>
      <c r="D35" s="90">
        <f>(C35-$C$46)/$C$46</f>
        <v>-0.0088110898315261</v>
      </c>
      <c r="E35" s="55"/>
    </row>
    <row r="36" spans="1:8" customHeight="1" ht="15.75">
      <c r="C36" s="97">
        <v>153.67</v>
      </c>
      <c r="D36" s="90">
        <f>(C36-$C$46)/$C$46</f>
        <v>0.030833783335066</v>
      </c>
      <c r="E36" s="55"/>
    </row>
    <row r="37" spans="1:8" customHeight="1" ht="15.75">
      <c r="C37" s="97">
        <v>156.09</v>
      </c>
      <c r="D37" s="90">
        <f>(C37-$C$46)/$C$46</f>
        <v>0.047067386222233</v>
      </c>
      <c r="E37" s="55"/>
    </row>
    <row r="38" spans="1:8" customHeight="1" ht="15.75">
      <c r="C38" s="97">
        <v>153.06</v>
      </c>
      <c r="D38" s="90">
        <f>(C38-$C$46)/$C$46</f>
        <v>0.026741842111442</v>
      </c>
      <c r="E38" s="55"/>
    </row>
    <row r="39" spans="1:8" customHeight="1" ht="15.75">
      <c r="C39" s="97">
        <v>146.39</v>
      </c>
      <c r="D39" s="90">
        <f>(C39-$C$46)/$C$46</f>
        <v>-0.018001187333765</v>
      </c>
      <c r="E39" s="55"/>
    </row>
    <row r="40" spans="1:8" customHeight="1" ht="15.75">
      <c r="C40" s="97">
        <v>150.19</v>
      </c>
      <c r="D40" s="90">
        <f>(C40-$C$46)/$C$46</f>
        <v>0.0074895940593063</v>
      </c>
      <c r="E40" s="55"/>
    </row>
    <row r="41" spans="1:8" customHeight="1" ht="15.75">
      <c r="C41" s="97">
        <v>154.72</v>
      </c>
      <c r="D41" s="90">
        <f>(C41-$C$46)/$C$46</f>
        <v>0.037877288719994</v>
      </c>
      <c r="E41" s="55"/>
    </row>
    <row r="42" spans="1:8" customHeight="1" ht="15.75">
      <c r="C42" s="97">
        <v>147.08</v>
      </c>
      <c r="D42" s="90">
        <f>(C42-$C$46)/$C$46</f>
        <v>-0.013372598080812</v>
      </c>
      <c r="E42" s="55"/>
    </row>
    <row r="43" spans="1:8" customHeight="1" ht="16.5">
      <c r="C43" s="98">
        <v>144.67</v>
      </c>
      <c r="D43" s="91">
        <f>(C43-$C$46)/$C$46</f>
        <v>-0.029539119964313</v>
      </c>
      <c r="E43" s="55"/>
    </row>
    <row r="44" spans="1:8" customHeight="1" ht="16.5">
      <c r="C44" s="56"/>
      <c r="D44" s="55"/>
      <c r="E44" s="57"/>
    </row>
    <row r="45" spans="1:8" customHeight="1" ht="16.5">
      <c r="B45" s="84" t="s">
        <v>42</v>
      </c>
      <c r="C45" s="85">
        <f>SUM(C24:C44)</f>
        <v>2981.47</v>
      </c>
      <c r="D45" s="80"/>
      <c r="E45" s="56"/>
    </row>
    <row r="46" spans="1:8" customHeight="1" ht="17.25">
      <c r="B46" s="84" t="s">
        <v>43</v>
      </c>
      <c r="C46" s="86">
        <f>AVERAGE(C24:C44)</f>
        <v>149.0735</v>
      </c>
      <c r="E46" s="58"/>
    </row>
    <row r="47" spans="1:8" customHeight="1" ht="17.25">
      <c r="A47" s="62"/>
      <c r="B47" s="81"/>
      <c r="D47" s="60"/>
      <c r="E47" s="58"/>
    </row>
    <row r="48" spans="1:8" customHeight="1" ht="33.75">
      <c r="B48" s="94" t="s">
        <v>43</v>
      </c>
      <c r="C48" s="87" t="s">
        <v>44</v>
      </c>
      <c r="D48" s="82"/>
      <c r="G48" s="60"/>
    </row>
    <row r="49" spans="1:8" customHeight="1" ht="17.25">
      <c r="B49" s="100">
        <f>C46</f>
        <v>149.0735</v>
      </c>
      <c r="C49" s="95">
        <f>-IF(C46&lt;=80,10%,IF(C46&lt;250,7.5%,5%))</f>
        <v>-0.075</v>
      </c>
      <c r="D49" s="83">
        <f>IF(C46&lt;=80,C46*0.9,IF(C46&lt;250,C46*0.925,C46*0.95))</f>
        <v>137.8929875</v>
      </c>
    </row>
    <row r="50" spans="1:8" customHeight="1" ht="17.25">
      <c r="B50" s="101"/>
      <c r="C50" s="96">
        <f>IF(C46&lt;=80, 10%, IF(C46&lt;250, 7.5%, 5%))</f>
        <v>0.075</v>
      </c>
      <c r="D50" s="83">
        <f>IF(C46&lt;=80, C46*1.1, IF(C46&lt;250, C46*1.075, C46*1.05))</f>
        <v>160.2540125</v>
      </c>
    </row>
    <row r="51" spans="1:8" customHeight="1" ht="16.5">
      <c r="A51" s="65"/>
      <c r="B51" s="66"/>
      <c r="C51" s="62"/>
      <c r="D51" s="67"/>
      <c r="E51" s="62"/>
      <c r="F51" s="68"/>
    </row>
    <row r="52" spans="1:8" customHeight="1" ht="16.5">
      <c r="A52" s="62"/>
      <c r="B52" s="69" t="s">
        <v>26</v>
      </c>
      <c r="C52" s="69"/>
      <c r="D52" s="70" t="s">
        <v>27</v>
      </c>
      <c r="E52" s="71"/>
      <c r="F52" s="70" t="s">
        <v>28</v>
      </c>
    </row>
    <row r="53" spans="1:8" customHeight="1" ht="34.5">
      <c r="A53" s="72" t="s">
        <v>29</v>
      </c>
      <c r="B53" s="73"/>
      <c r="C53" s="74"/>
      <c r="D53" s="73"/>
      <c r="E53" s="63"/>
      <c r="F53" s="75"/>
    </row>
    <row r="54" spans="1:8" customHeight="1" ht="34.5">
      <c r="A54" s="72" t="s">
        <v>30</v>
      </c>
      <c r="B54" s="76"/>
      <c r="C54" s="77"/>
      <c r="D54" s="76"/>
      <c r="E54" s="63"/>
      <c r="F54" s="7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0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0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0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0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rintOptions gridLines="false" gridLinesSet="true"/>
  <pageMargins left="0.75" right="0.75" top="1" bottom="1" header="0.5" footer="0.5"/>
  <pageSetup paperSize="1" orientation="portrait" scale="69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250"/>
  <sheetViews>
    <sheetView tabSelected="1" workbookViewId="0" zoomScale="55" zoomScaleNormal="40" view="pageLayout" showGridLines="true" showRowColHeaders="1">
      <selection activeCell="I92" sqref="I92"/>
    </sheetView>
  </sheetViews>
  <sheetFormatPr defaultRowHeight="14.4" defaultColWidth="9.125" outlineLevelRow="0" outlineLevelCol="0"/>
  <cols>
    <col min="1" max="1" width="55.375" customWidth="true" style="2"/>
    <col min="2" max="2" width="33.75" customWidth="true" style="2"/>
    <col min="3" max="3" width="42.25" customWidth="true" style="2"/>
    <col min="4" max="4" width="30.625" customWidth="true" style="2"/>
    <col min="5" max="5" width="39.875" customWidth="true" style="2"/>
    <col min="6" max="6" width="30.75" customWidth="true" style="2"/>
    <col min="7" max="7" width="39.875" customWidth="true" style="2"/>
    <col min="8" max="8" width="30" customWidth="true" style="2"/>
    <col min="9" max="9" width="30.25" hidden="true" customWidth="true" style="2"/>
    <col min="10" max="10" width="30.375" customWidth="true" style="2"/>
    <col min="11" max="11" width="21.25" customWidth="true" style="2"/>
    <col min="12" max="12" width="9.125" style="2"/>
  </cols>
  <sheetData>
    <row r="1" spans="1:14" customHeight="1" ht="18.75">
      <c r="A1" s="292" t="s">
        <v>45</v>
      </c>
      <c r="B1" s="292"/>
      <c r="C1" s="292"/>
      <c r="D1" s="292"/>
      <c r="E1" s="292"/>
      <c r="F1" s="292"/>
      <c r="G1" s="292"/>
      <c r="H1" s="292"/>
      <c r="I1" s="292"/>
    </row>
    <row r="2" spans="1:14" customHeight="1" ht="18.75">
      <c r="A2" s="292"/>
      <c r="B2" s="292"/>
      <c r="C2" s="292"/>
      <c r="D2" s="292"/>
      <c r="E2" s="292"/>
      <c r="F2" s="292"/>
      <c r="G2" s="292"/>
      <c r="H2" s="292"/>
      <c r="I2" s="292"/>
    </row>
    <row r="3" spans="1:14" customHeight="1" ht="18.75">
      <c r="A3" s="292"/>
      <c r="B3" s="292"/>
      <c r="C3" s="292"/>
      <c r="D3" s="292"/>
      <c r="E3" s="292"/>
      <c r="F3" s="292"/>
      <c r="G3" s="292"/>
      <c r="H3" s="292"/>
      <c r="I3" s="292"/>
    </row>
    <row r="4" spans="1:14" customHeight="1" ht="18.75">
      <c r="A4" s="292"/>
      <c r="B4" s="292"/>
      <c r="C4" s="292"/>
      <c r="D4" s="292"/>
      <c r="E4" s="292"/>
      <c r="F4" s="292"/>
      <c r="G4" s="292"/>
      <c r="H4" s="292"/>
      <c r="I4" s="292"/>
    </row>
    <row r="5" spans="1:14" customHeight="1" ht="18.75">
      <c r="A5" s="292"/>
      <c r="B5" s="292"/>
      <c r="C5" s="292"/>
      <c r="D5" s="292"/>
      <c r="E5" s="292"/>
      <c r="F5" s="292"/>
      <c r="G5" s="292"/>
      <c r="H5" s="292"/>
      <c r="I5" s="292"/>
    </row>
    <row r="6" spans="1:14" customHeight="1" ht="18.75">
      <c r="A6" s="292"/>
      <c r="B6" s="292"/>
      <c r="C6" s="292"/>
      <c r="D6" s="292"/>
      <c r="E6" s="292"/>
      <c r="F6" s="292"/>
      <c r="G6" s="292"/>
      <c r="H6" s="292"/>
      <c r="I6" s="292"/>
    </row>
    <row r="7" spans="1:14" customHeight="1" ht="18.75">
      <c r="A7" s="292"/>
      <c r="B7" s="292"/>
      <c r="C7" s="292"/>
      <c r="D7" s="292"/>
      <c r="E7" s="292"/>
      <c r="F7" s="292"/>
      <c r="G7" s="292"/>
      <c r="H7" s="292"/>
      <c r="I7" s="292"/>
    </row>
    <row r="8" spans="1:14">
      <c r="A8" s="293" t="s">
        <v>46</v>
      </c>
      <c r="B8" s="293"/>
      <c r="C8" s="293"/>
      <c r="D8" s="293"/>
      <c r="E8" s="293"/>
      <c r="F8" s="293"/>
      <c r="G8" s="293"/>
      <c r="H8" s="293"/>
      <c r="I8" s="293"/>
    </row>
    <row r="9" spans="1:14">
      <c r="A9" s="293"/>
      <c r="B9" s="293"/>
      <c r="C9" s="293"/>
      <c r="D9" s="293"/>
      <c r="E9" s="293"/>
      <c r="F9" s="293"/>
      <c r="G9" s="293"/>
      <c r="H9" s="293"/>
      <c r="I9" s="293"/>
    </row>
    <row r="10" spans="1:14">
      <c r="A10" s="293"/>
      <c r="B10" s="293"/>
      <c r="C10" s="293"/>
      <c r="D10" s="293"/>
      <c r="E10" s="293"/>
      <c r="F10" s="293"/>
      <c r="G10" s="293"/>
      <c r="H10" s="293"/>
      <c r="I10" s="293"/>
    </row>
    <row r="11" spans="1:14">
      <c r="A11" s="293"/>
      <c r="B11" s="293"/>
      <c r="C11" s="293"/>
      <c r="D11" s="293"/>
      <c r="E11" s="293"/>
      <c r="F11" s="293"/>
      <c r="G11" s="293"/>
      <c r="H11" s="293"/>
      <c r="I11" s="293"/>
    </row>
    <row r="12" spans="1:14">
      <c r="A12" s="293"/>
      <c r="B12" s="293"/>
      <c r="C12" s="293"/>
      <c r="D12" s="293"/>
      <c r="E12" s="293"/>
      <c r="F12" s="293"/>
      <c r="G12" s="293"/>
      <c r="H12" s="293"/>
      <c r="I12" s="293"/>
    </row>
    <row r="13" spans="1:14">
      <c r="A13" s="293"/>
      <c r="B13" s="293"/>
      <c r="C13" s="293"/>
      <c r="D13" s="293"/>
      <c r="E13" s="293"/>
      <c r="F13" s="293"/>
      <c r="G13" s="293"/>
      <c r="H13" s="293"/>
      <c r="I13" s="293"/>
    </row>
    <row r="14" spans="1:14">
      <c r="A14" s="293"/>
      <c r="B14" s="293"/>
      <c r="C14" s="293"/>
      <c r="D14" s="293"/>
      <c r="E14" s="293"/>
      <c r="F14" s="293"/>
      <c r="G14" s="293"/>
      <c r="H14" s="293"/>
      <c r="I14" s="293"/>
    </row>
    <row r="15" spans="1:14" customHeight="1" ht="19.5">
      <c r="A15" s="108"/>
    </row>
    <row r="16" spans="1:14" customHeight="1" ht="19.5">
      <c r="A16" s="326" t="s">
        <v>31</v>
      </c>
      <c r="B16" s="327"/>
      <c r="C16" s="327"/>
      <c r="D16" s="327"/>
      <c r="E16" s="327"/>
      <c r="F16" s="327"/>
      <c r="G16" s="327"/>
      <c r="H16" s="328"/>
    </row>
    <row r="17" spans="1:14" customHeight="1" ht="20.25">
      <c r="A17" s="329" t="s">
        <v>47</v>
      </c>
      <c r="B17" s="329"/>
      <c r="C17" s="329"/>
      <c r="D17" s="329"/>
      <c r="E17" s="329"/>
      <c r="F17" s="329"/>
      <c r="G17" s="329"/>
      <c r="H17" s="329"/>
    </row>
    <row r="18" spans="1:14" customHeight="1" ht="26.25">
      <c r="A18" s="110" t="s">
        <v>33</v>
      </c>
      <c r="B18" s="325" t="s">
        <v>5</v>
      </c>
      <c r="C18" s="325"/>
      <c r="D18" s="280"/>
      <c r="E18" s="111"/>
      <c r="F18" s="112"/>
      <c r="G18" s="112"/>
      <c r="H18" s="112"/>
    </row>
    <row r="19" spans="1:14" customHeight="1" ht="26.25">
      <c r="A19" s="110" t="s">
        <v>34</v>
      </c>
      <c r="B19" s="113" t="s">
        <v>7</v>
      </c>
      <c r="C19" s="282">
        <v>1</v>
      </c>
      <c r="D19" s="112"/>
      <c r="E19" s="112"/>
      <c r="F19" s="112"/>
      <c r="G19" s="112"/>
      <c r="H19" s="112"/>
    </row>
    <row r="20" spans="1:14" customHeight="1" ht="26.25">
      <c r="A20" s="110" t="s">
        <v>35</v>
      </c>
      <c r="B20" s="330" t="s">
        <v>9</v>
      </c>
      <c r="C20" s="330"/>
      <c r="D20" s="112"/>
      <c r="E20" s="112"/>
      <c r="F20" s="112"/>
      <c r="G20" s="112"/>
      <c r="H20" s="112"/>
    </row>
    <row r="21" spans="1:14" customHeight="1" ht="26.25">
      <c r="A21" s="110" t="s">
        <v>36</v>
      </c>
      <c r="B21" s="331" t="s">
        <v>11</v>
      </c>
      <c r="C21" s="331"/>
      <c r="D21" s="331"/>
      <c r="E21" s="331"/>
      <c r="F21" s="331"/>
      <c r="G21" s="331"/>
      <c r="H21" s="331"/>
      <c r="I21" s="114"/>
    </row>
    <row r="22" spans="1:14" customHeight="1" ht="26.25">
      <c r="A22" s="110" t="s">
        <v>37</v>
      </c>
      <c r="B22" s="115" t="s">
        <v>12</v>
      </c>
      <c r="C22" s="112"/>
      <c r="D22" s="112"/>
      <c r="E22" s="112"/>
      <c r="F22" s="112"/>
      <c r="G22" s="112"/>
      <c r="H22" s="112"/>
    </row>
    <row r="23" spans="1:14" customHeight="1" ht="26.25">
      <c r="A23" s="110" t="s">
        <v>38</v>
      </c>
      <c r="B23" s="115"/>
      <c r="C23" s="112"/>
      <c r="D23" s="112"/>
      <c r="E23" s="112"/>
      <c r="F23" s="112"/>
      <c r="G23" s="112"/>
      <c r="H23" s="112"/>
    </row>
    <row r="24" spans="1:14">
      <c r="A24" s="110"/>
      <c r="B24" s="116"/>
    </row>
    <row r="25" spans="1:14">
      <c r="A25" s="117" t="s">
        <v>1</v>
      </c>
      <c r="B25" s="116"/>
    </row>
    <row r="26" spans="1:14" customHeight="1" ht="26.25">
      <c r="A26" s="118" t="s">
        <v>4</v>
      </c>
      <c r="B26" s="325"/>
      <c r="C26" s="325"/>
    </row>
    <row r="27" spans="1:14" customHeight="1" ht="26.25">
      <c r="A27" s="119" t="s">
        <v>48</v>
      </c>
      <c r="B27" s="323"/>
      <c r="C27" s="323"/>
    </row>
    <row r="28" spans="1:14" customHeight="1" ht="27">
      <c r="A28" s="119" t="s">
        <v>6</v>
      </c>
      <c r="B28" s="120"/>
    </row>
    <row r="29" spans="1:14" customHeight="1" ht="27" s="15" customFormat="1">
      <c r="A29" s="119" t="s">
        <v>49</v>
      </c>
      <c r="B29" s="121"/>
      <c r="C29" s="300" t="s">
        <v>50</v>
      </c>
      <c r="D29" s="301"/>
      <c r="E29" s="301"/>
      <c r="F29" s="301"/>
      <c r="G29" s="302"/>
      <c r="I29" s="122"/>
      <c r="J29" s="122"/>
      <c r="K29" s="122"/>
      <c r="L29" s="122"/>
    </row>
    <row r="30" spans="1:14" customHeight="1" ht="19.5" s="15" customFormat="1">
      <c r="A30" s="119" t="s">
        <v>51</v>
      </c>
      <c r="B30" s="123">
        <f>B28-B29</f>
        <v>99.13</v>
      </c>
      <c r="C30" s="124"/>
      <c r="D30" s="124"/>
      <c r="E30" s="124"/>
      <c r="F30" s="124"/>
      <c r="G30" s="125"/>
      <c r="I30" s="122"/>
      <c r="J30" s="122"/>
      <c r="K30" s="122"/>
      <c r="L30" s="122"/>
    </row>
    <row r="31" spans="1:14" customHeight="1" ht="27" s="15" customFormat="1">
      <c r="A31" s="119" t="s">
        <v>52</v>
      </c>
      <c r="B31" s="126">
        <v>154.46</v>
      </c>
      <c r="C31" s="303" t="s">
        <v>53</v>
      </c>
      <c r="D31" s="304"/>
      <c r="E31" s="304"/>
      <c r="F31" s="304"/>
      <c r="G31" s="304"/>
      <c r="H31" s="305"/>
      <c r="I31" s="122"/>
      <c r="J31" s="122"/>
      <c r="K31" s="122"/>
      <c r="L31" s="122"/>
    </row>
    <row r="32" spans="1:14" customHeight="1" ht="27" s="15" customFormat="1">
      <c r="A32" s="119" t="s">
        <v>54</v>
      </c>
      <c r="B32" s="126">
        <v>165.23</v>
      </c>
      <c r="C32" s="303" t="s">
        <v>55</v>
      </c>
      <c r="D32" s="304"/>
      <c r="E32" s="304"/>
      <c r="F32" s="304"/>
      <c r="G32" s="304"/>
      <c r="H32" s="305"/>
      <c r="I32" s="122"/>
      <c r="J32" s="122"/>
      <c r="K32" s="122"/>
      <c r="L32" s="127"/>
      <c r="M32" s="127"/>
      <c r="N32" s="128"/>
    </row>
    <row r="33" spans="1:14" customHeight="1" ht="17.25" s="15" customFormat="1">
      <c r="A33" s="119"/>
      <c r="B33" s="129"/>
      <c r="C33" s="130"/>
      <c r="D33" s="130"/>
      <c r="E33" s="130"/>
      <c r="F33" s="130"/>
      <c r="G33" s="130"/>
      <c r="H33" s="130"/>
      <c r="I33" s="122"/>
      <c r="J33" s="122"/>
      <c r="K33" s="122"/>
      <c r="L33" s="127"/>
      <c r="M33" s="127"/>
      <c r="N33" s="128"/>
    </row>
    <row r="34" spans="1:14" s="15" customFormat="1">
      <c r="A34" s="119" t="s">
        <v>56</v>
      </c>
      <c r="B34" s="131">
        <f>B31/B32</f>
        <v>0.93481813230043</v>
      </c>
      <c r="C34" s="109" t="s">
        <v>57</v>
      </c>
      <c r="D34" s="109"/>
      <c r="E34" s="109"/>
      <c r="F34" s="109"/>
      <c r="G34" s="109"/>
      <c r="I34" s="122"/>
      <c r="J34" s="122"/>
      <c r="K34" s="122"/>
      <c r="L34" s="127"/>
      <c r="M34" s="127"/>
      <c r="N34" s="128"/>
    </row>
    <row r="35" spans="1:14" customHeight="1" ht="19.5" s="15" customFormat="1">
      <c r="A35" s="119"/>
      <c r="B35" s="123"/>
      <c r="G35" s="109"/>
      <c r="I35" s="122"/>
      <c r="J35" s="122"/>
      <c r="K35" s="122"/>
      <c r="L35" s="127"/>
      <c r="M35" s="127"/>
      <c r="N35" s="128"/>
    </row>
    <row r="36" spans="1:14" customHeight="1" ht="27" s="15" customFormat="1">
      <c r="A36" s="132" t="s">
        <v>58</v>
      </c>
      <c r="B36" s="133">
        <v>25</v>
      </c>
      <c r="C36" s="109"/>
      <c r="D36" s="306" t="s">
        <v>59</v>
      </c>
      <c r="E36" s="324"/>
      <c r="F36" s="306" t="s">
        <v>60</v>
      </c>
      <c r="G36" s="307"/>
      <c r="J36" s="122"/>
      <c r="K36" s="122"/>
      <c r="L36" s="127"/>
      <c r="M36" s="127"/>
      <c r="N36" s="128"/>
    </row>
    <row r="37" spans="1:14" customHeight="1" ht="27" s="15" customFormat="1">
      <c r="A37" s="134" t="s">
        <v>61</v>
      </c>
      <c r="B37" s="135">
        <v>4</v>
      </c>
      <c r="C37" s="136" t="s">
        <v>62</v>
      </c>
      <c r="D37" s="137" t="s">
        <v>63</v>
      </c>
      <c r="E37" s="138" t="s">
        <v>64</v>
      </c>
      <c r="F37" s="137" t="s">
        <v>63</v>
      </c>
      <c r="G37" s="139" t="s">
        <v>64</v>
      </c>
      <c r="I37" s="140" t="s">
        <v>65</v>
      </c>
      <c r="J37" s="122"/>
      <c r="K37" s="122"/>
      <c r="L37" s="127"/>
      <c r="M37" s="127"/>
      <c r="N37" s="128"/>
    </row>
    <row r="38" spans="1:14" customHeight="1" ht="26.25" s="15" customFormat="1">
      <c r="A38" s="134" t="s">
        <v>66</v>
      </c>
      <c r="B38" s="135">
        <v>200</v>
      </c>
      <c r="C38" s="141">
        <v>1</v>
      </c>
      <c r="D38" s="142">
        <v>52522362</v>
      </c>
      <c r="E38" s="143">
        <f>IF(ISBLANK(D38),"-",$D$48/$D$45*D38)</f>
        <v>56406920.253099</v>
      </c>
      <c r="F38" s="142">
        <v>53289728</v>
      </c>
      <c r="G38" s="144">
        <f>IF(ISBLANK(F38),"-",$D$48/$F$45*F38)</f>
        <v>55765855.024771</v>
      </c>
      <c r="I38" s="145"/>
      <c r="J38" s="122"/>
      <c r="K38" s="122"/>
      <c r="L38" s="127"/>
      <c r="M38" s="127"/>
      <c r="N38" s="128"/>
    </row>
    <row r="39" spans="1:14" customHeight="1" ht="26.25" s="15" customFormat="1">
      <c r="A39" s="134" t="s">
        <v>67</v>
      </c>
      <c r="B39" s="135">
        <v>1</v>
      </c>
      <c r="C39" s="146">
        <v>2</v>
      </c>
      <c r="D39" s="147">
        <v>52553125</v>
      </c>
      <c r="E39" s="148">
        <f>IF(ISBLANK(D39),"-",$D$48/$D$45*D39)</f>
        <v>56439958.487133</v>
      </c>
      <c r="F39" s="147">
        <v>53121237</v>
      </c>
      <c r="G39" s="149">
        <f>IF(ISBLANK(F39),"-",$D$48/$F$45*F39)</f>
        <v>55589535.02781</v>
      </c>
      <c r="I39" s="308">
        <f>ABS((F43/D43*D42)-F42)/D42</f>
        <v>0.0091663928758481</v>
      </c>
      <c r="J39" s="122"/>
      <c r="K39" s="122"/>
      <c r="L39" s="127"/>
      <c r="M39" s="127"/>
      <c r="N39" s="128"/>
    </row>
    <row r="40" spans="1:14" customHeight="1" ht="26.25">
      <c r="A40" s="134" t="s">
        <v>68</v>
      </c>
      <c r="B40" s="135">
        <v>1</v>
      </c>
      <c r="C40" s="146">
        <v>3</v>
      </c>
      <c r="D40" s="147">
        <v>52565096</v>
      </c>
      <c r="E40" s="148">
        <f>IF(ISBLANK(D40),"-",$D$48/$D$45*D40)</f>
        <v>56452814.863287</v>
      </c>
      <c r="F40" s="147">
        <v>54057613</v>
      </c>
      <c r="G40" s="149">
        <f>IF(ISBLANK(F40),"-",$D$48/$F$45*F40)</f>
        <v>56569420.086797</v>
      </c>
      <c r="I40" s="308"/>
      <c r="L40" s="127"/>
      <c r="M40" s="127"/>
      <c r="N40" s="150"/>
    </row>
    <row r="41" spans="1:14" customHeight="1" ht="27">
      <c r="A41" s="134" t="s">
        <v>69</v>
      </c>
      <c r="B41" s="135">
        <v>1</v>
      </c>
      <c r="C41" s="151">
        <v>4</v>
      </c>
      <c r="D41" s="152">
        <v>52522362</v>
      </c>
      <c r="E41" s="153">
        <f>IF(ISBLANK(D41),"-",$D$48/$D$45*D41)</f>
        <v>56406920.253099</v>
      </c>
      <c r="F41" s="152">
        <v>53289728</v>
      </c>
      <c r="G41" s="154">
        <f>IF(ISBLANK(F41),"-",$D$48/$F$45*F41)</f>
        <v>55765855.024771</v>
      </c>
      <c r="I41" s="155"/>
      <c r="L41" s="127"/>
      <c r="M41" s="127"/>
      <c r="N41" s="150"/>
    </row>
    <row r="42" spans="1:14" customHeight="1" ht="27">
      <c r="A42" s="134" t="s">
        <v>70</v>
      </c>
      <c r="B42" s="135">
        <v>1</v>
      </c>
      <c r="C42" s="156" t="s">
        <v>71</v>
      </c>
      <c r="D42" s="157">
        <f>AVERAGE(D38:D41)</f>
        <v>52540736.25</v>
      </c>
      <c r="E42" s="158">
        <f>AVERAGE(E38:E41)</f>
        <v>56426653.464155</v>
      </c>
      <c r="F42" s="157">
        <f>AVERAGE(F38:F41)</f>
        <v>53439576.5</v>
      </c>
      <c r="G42" s="159">
        <f>AVERAGE(G38:G41)</f>
        <v>55922666.291037</v>
      </c>
      <c r="H42" s="160"/>
    </row>
    <row r="43" spans="1:14" customHeight="1" ht="26.25">
      <c r="A43" s="134" t="s">
        <v>72</v>
      </c>
      <c r="B43" s="135">
        <v>1</v>
      </c>
      <c r="C43" s="161" t="s">
        <v>73</v>
      </c>
      <c r="D43" s="162">
        <v>25.12</v>
      </c>
      <c r="E43" s="150"/>
      <c r="F43" s="162">
        <v>25.78</v>
      </c>
      <c r="H43" s="160"/>
    </row>
    <row r="44" spans="1:14" customHeight="1" ht="26.25">
      <c r="A44" s="134" t="s">
        <v>74</v>
      </c>
      <c r="B44" s="135">
        <v>1</v>
      </c>
      <c r="C44" s="163" t="s">
        <v>75</v>
      </c>
      <c r="D44" s="164">
        <f>D43*$B$34</f>
        <v>23.482631483387</v>
      </c>
      <c r="E44" s="165"/>
      <c r="F44" s="164">
        <f>F43*$B$34</f>
        <v>24.099611450705</v>
      </c>
      <c r="H44" s="160"/>
    </row>
    <row r="45" spans="1:14" customHeight="1" ht="19.5">
      <c r="A45" s="134" t="s">
        <v>76</v>
      </c>
      <c r="B45" s="166">
        <f>(B44/B43)*(B42/B41)*(B40/B39)*(B38/B37)*B36</f>
        <v>1250</v>
      </c>
      <c r="C45" s="163" t="s">
        <v>77</v>
      </c>
      <c r="D45" s="167">
        <f>D44*$B$30/100</f>
        <v>23.278332589481</v>
      </c>
      <c r="E45" s="168"/>
      <c r="F45" s="167">
        <f>F44*$B$30/100</f>
        <v>23.889944831084</v>
      </c>
      <c r="H45" s="160"/>
    </row>
    <row r="46" spans="1:14" customHeight="1" ht="19.5">
      <c r="A46" s="294" t="s">
        <v>78</v>
      </c>
      <c r="B46" s="295"/>
      <c r="C46" s="163" t="s">
        <v>79</v>
      </c>
      <c r="D46" s="169">
        <f>D45/$B$45</f>
        <v>0.018622666071585</v>
      </c>
      <c r="E46" s="170"/>
      <c r="F46" s="171">
        <f>F45/$B$45</f>
        <v>0.019111955864867</v>
      </c>
      <c r="H46" s="160"/>
    </row>
    <row r="47" spans="1:14" customHeight="1" ht="27">
      <c r="A47" s="296"/>
      <c r="B47" s="297"/>
      <c r="C47" s="172" t="s">
        <v>80</v>
      </c>
      <c r="D47" s="173">
        <v>0.02</v>
      </c>
      <c r="E47" s="174"/>
      <c r="F47" s="170"/>
      <c r="H47" s="160"/>
    </row>
    <row r="48" spans="1:14">
      <c r="C48" s="175" t="s">
        <v>81</v>
      </c>
      <c r="D48" s="167">
        <f>D47*$B$45</f>
        <v>25</v>
      </c>
      <c r="F48" s="176"/>
      <c r="H48" s="160"/>
    </row>
    <row r="49" spans="1:14" customHeight="1" ht="19.5">
      <c r="C49" s="177" t="s">
        <v>82</v>
      </c>
      <c r="D49" s="178">
        <f>D48/B34</f>
        <v>26.743169752687</v>
      </c>
      <c r="F49" s="176"/>
      <c r="H49" s="160"/>
    </row>
    <row r="50" spans="1:14">
      <c r="C50" s="132" t="s">
        <v>83</v>
      </c>
      <c r="D50" s="179">
        <f>AVERAGE(E38:E41,G38:G41)</f>
        <v>56174659.877596</v>
      </c>
      <c r="F50" s="180"/>
      <c r="H50" s="160"/>
    </row>
    <row r="51" spans="1:14">
      <c r="C51" s="134" t="s">
        <v>84</v>
      </c>
      <c r="D51" s="181">
        <f>STDEV(E38:E41,G38:G41)/D50</f>
        <v>0.0070184870796218</v>
      </c>
      <c r="F51" s="180"/>
      <c r="H51" s="160"/>
    </row>
    <row r="52" spans="1:14" customHeight="1" ht="19.5">
      <c r="C52" s="182" t="s">
        <v>20</v>
      </c>
      <c r="D52" s="183">
        <f>COUNT(E38:E41,G38:G41)</f>
        <v>8</v>
      </c>
      <c r="F52" s="180"/>
    </row>
    <row r="54" spans="1:14">
      <c r="A54" s="184" t="s">
        <v>1</v>
      </c>
      <c r="B54" s="185" t="s">
        <v>85</v>
      </c>
    </row>
    <row r="55" spans="1:14">
      <c r="A55" s="109" t="s">
        <v>86</v>
      </c>
      <c r="B55" s="186" t="str">
        <f>B21</f>
        <v/>
      </c>
    </row>
    <row r="56" spans="1:14" customHeight="1" ht="26.25">
      <c r="A56" s="187" t="s">
        <v>87</v>
      </c>
      <c r="B56" s="188">
        <v>300</v>
      </c>
      <c r="C56" s="109" t="str">
        <f>B20</f>
        <v/>
      </c>
      <c r="H56" s="189"/>
    </row>
    <row r="57" spans="1:14">
      <c r="A57" s="186" t="s">
        <v>88</v>
      </c>
      <c r="B57" s="281">
        <f>Uniformity!C46</f>
        <v>149.0735</v>
      </c>
      <c r="H57" s="189"/>
    </row>
    <row r="58" spans="1:14" customHeight="1" ht="19.5">
      <c r="H58" s="189"/>
    </row>
    <row r="59" spans="1:14" customHeight="1" ht="27" s="15" customFormat="1">
      <c r="A59" s="132" t="s">
        <v>89</v>
      </c>
      <c r="B59" s="133">
        <v>50</v>
      </c>
      <c r="C59" s="109"/>
      <c r="D59" s="190" t="s">
        <v>90</v>
      </c>
      <c r="E59" s="191" t="s">
        <v>62</v>
      </c>
      <c r="F59" s="191" t="s">
        <v>63</v>
      </c>
      <c r="G59" s="191" t="s">
        <v>91</v>
      </c>
      <c r="H59" s="136" t="s">
        <v>92</v>
      </c>
      <c r="L59" s="122"/>
    </row>
    <row r="60" spans="1:14" customHeight="1" ht="26.25" s="15" customFormat="1">
      <c r="A60" s="134" t="s">
        <v>93</v>
      </c>
      <c r="B60" s="135">
        <v>4</v>
      </c>
      <c r="C60" s="311" t="s">
        <v>94</v>
      </c>
      <c r="D60" s="314">
        <v>90.52</v>
      </c>
      <c r="E60" s="192">
        <v>1</v>
      </c>
      <c r="F60" s="193">
        <v>55899703</v>
      </c>
      <c r="G60" s="283">
        <f>IF(ISBLANK(F60),"-",(F60/$D$50*$D$47*$B$68)*($B$57/$D$60))</f>
        <v>81.93981065176</v>
      </c>
      <c r="H60" s="194">
        <f>IF(ISBLANK(F60),"-",G60/$B$56)</f>
        <v>0.27313270217253</v>
      </c>
      <c r="L60" s="122"/>
    </row>
    <row r="61" spans="1:14" customHeight="1" ht="26.25" s="15" customFormat="1">
      <c r="A61" s="134" t="s">
        <v>95</v>
      </c>
      <c r="B61" s="135">
        <v>200</v>
      </c>
      <c r="C61" s="312"/>
      <c r="D61" s="315"/>
      <c r="E61" s="195">
        <v>2</v>
      </c>
      <c r="F61" s="147">
        <v>56207803</v>
      </c>
      <c r="G61" s="284">
        <f>IF(ISBLANK(F61),"-",(F61/$D$50*$D$47*$B$68)*($B$57/$D$60))</f>
        <v>82.391434798346</v>
      </c>
      <c r="H61" s="196">
        <f>IF(ISBLANK(F61),"-",G61/$B$56)</f>
        <v>0.27463811599449</v>
      </c>
      <c r="L61" s="122"/>
    </row>
    <row r="62" spans="1:14" customHeight="1" ht="26.25" s="15" customFormat="1">
      <c r="A62" s="134" t="s">
        <v>96</v>
      </c>
      <c r="B62" s="135">
        <v>1</v>
      </c>
      <c r="C62" s="312"/>
      <c r="D62" s="315"/>
      <c r="E62" s="195">
        <v>3</v>
      </c>
      <c r="F62" s="197">
        <v>54857529</v>
      </c>
      <c r="G62" s="284">
        <f>IF(ISBLANK(F62),"-",(F62/$D$50*$D$47*$B$68)*($B$57/$D$60))</f>
        <v>80.412154230648</v>
      </c>
      <c r="H62" s="196">
        <f>IF(ISBLANK(F62),"-",G62/$B$56)</f>
        <v>0.26804051410216</v>
      </c>
      <c r="L62" s="122"/>
    </row>
    <row r="63" spans="1:14" customHeight="1" ht="27">
      <c r="A63" s="134" t="s">
        <v>97</v>
      </c>
      <c r="B63" s="135">
        <v>1</v>
      </c>
      <c r="C63" s="322"/>
      <c r="D63" s="316"/>
      <c r="E63" s="198">
        <v>4</v>
      </c>
      <c r="F63" s="199">
        <v>55899703</v>
      </c>
      <c r="G63" s="284">
        <f>IF(ISBLANK(F63),"-",(F63/$D$50*$D$47*$B$68)*($B$57/$D$60))</f>
        <v>81.93981065176</v>
      </c>
      <c r="H63" s="196">
        <f>IF(ISBLANK(F63),"-",G63/$B$56)</f>
        <v>0.27313270217253</v>
      </c>
    </row>
    <row r="64" spans="1:14" customHeight="1" ht="26.25">
      <c r="A64" s="134" t="s">
        <v>98</v>
      </c>
      <c r="B64" s="135">
        <v>1</v>
      </c>
      <c r="C64" s="311" t="s">
        <v>99</v>
      </c>
      <c r="D64" s="314">
        <v>87.21</v>
      </c>
      <c r="E64" s="192">
        <v>1</v>
      </c>
      <c r="F64" s="193">
        <v>54374410</v>
      </c>
      <c r="G64" s="285">
        <f>IF(ISBLANK(F64),"-",(F64/$D$50*$D$47*$B$68)*($B$57/$D$64))</f>
        <v>82.729094716379</v>
      </c>
      <c r="H64" s="200">
        <f>IF(ISBLANK(F64),"-",G64/$B$56)</f>
        <v>0.2757636490546</v>
      </c>
    </row>
    <row r="65" spans="1:14" customHeight="1" ht="26.25">
      <c r="A65" s="134" t="s">
        <v>100</v>
      </c>
      <c r="B65" s="135">
        <v>1</v>
      </c>
      <c r="C65" s="312"/>
      <c r="D65" s="315"/>
      <c r="E65" s="195">
        <v>2</v>
      </c>
      <c r="F65" s="147">
        <v>55245409</v>
      </c>
      <c r="G65" s="286">
        <f>IF(ISBLANK(F65),"-",(F65/$D$50*$D$47*$B$68)*($B$57/$D$64))</f>
        <v>84.054294544182</v>
      </c>
      <c r="H65" s="201">
        <f>IF(ISBLANK(F65),"-",G65/$B$56)</f>
        <v>0.28018098181394</v>
      </c>
    </row>
    <row r="66" spans="1:14" customHeight="1" ht="26.25">
      <c r="A66" s="134" t="s">
        <v>101</v>
      </c>
      <c r="B66" s="135">
        <v>1</v>
      </c>
      <c r="C66" s="312"/>
      <c r="D66" s="315"/>
      <c r="E66" s="195">
        <v>3</v>
      </c>
      <c r="F66" s="147">
        <v>54431185</v>
      </c>
      <c r="G66" s="286">
        <f>IF(ISBLANK(F66),"-",(F66/$D$50*$D$47*$B$68)*($B$57/$D$64))</f>
        <v>82.815476239462</v>
      </c>
      <c r="H66" s="201">
        <f>IF(ISBLANK(F66),"-",G66/$B$56)</f>
        <v>0.27605158746487</v>
      </c>
    </row>
    <row r="67" spans="1:14" customHeight="1" ht="27">
      <c r="A67" s="134" t="s">
        <v>102</v>
      </c>
      <c r="B67" s="135">
        <v>1</v>
      </c>
      <c r="C67" s="322"/>
      <c r="D67" s="316"/>
      <c r="E67" s="198">
        <v>4</v>
      </c>
      <c r="F67" s="199">
        <v>54374410</v>
      </c>
      <c r="G67" s="287">
        <f>IF(ISBLANK(F67),"-",(F67/$D$50*$D$47*$B$68)*($B$57/$D$64))</f>
        <v>82.729094716379</v>
      </c>
      <c r="H67" s="202">
        <f>IF(ISBLANK(F67),"-",G67/$B$56)</f>
        <v>0.2757636490546</v>
      </c>
    </row>
    <row r="68" spans="1:14" customHeight="1" ht="26.25">
      <c r="A68" s="134" t="s">
        <v>103</v>
      </c>
      <c r="B68" s="203">
        <f>(B67/B66)*(B65/B64)*(B63/B62)*(B61/B60)*B59</f>
        <v>2500</v>
      </c>
      <c r="C68" s="311" t="s">
        <v>104</v>
      </c>
      <c r="D68" s="314">
        <v>105.17</v>
      </c>
      <c r="E68" s="192">
        <v>1</v>
      </c>
      <c r="F68" s="193">
        <v>63256003</v>
      </c>
      <c r="G68" s="285">
        <f>IF(ISBLANK(F68),"-",(F68/$D$50*$D$47*$B$68)*($B$57/$D$68))</f>
        <v>79.806795593297</v>
      </c>
      <c r="H68" s="196">
        <f>IF(ISBLANK(F68),"-",G68/$B$56)</f>
        <v>0.26602265197766</v>
      </c>
    </row>
    <row r="69" spans="1:14" customHeight="1" ht="27">
      <c r="A69" s="182" t="s">
        <v>105</v>
      </c>
      <c r="B69" s="204">
        <f>(D47*B68)/B56*B57</f>
        <v>24.845583333333</v>
      </c>
      <c r="C69" s="312"/>
      <c r="D69" s="315"/>
      <c r="E69" s="195">
        <v>2</v>
      </c>
      <c r="F69" s="147">
        <v>63562552</v>
      </c>
      <c r="G69" s="286">
        <f>IF(ISBLANK(F69),"-",(F69/$D$50*$D$47*$B$68)*($B$57/$D$68))</f>
        <v>80.193552457817</v>
      </c>
      <c r="H69" s="196">
        <f>IF(ISBLANK(F69),"-",G69/$B$56)</f>
        <v>0.26731184152606</v>
      </c>
    </row>
    <row r="70" spans="1:14" customHeight="1" ht="26.25">
      <c r="A70" s="317" t="s">
        <v>78</v>
      </c>
      <c r="B70" s="318"/>
      <c r="C70" s="312"/>
      <c r="D70" s="315"/>
      <c r="E70" s="195">
        <v>3</v>
      </c>
      <c r="F70" s="147">
        <v>63968506</v>
      </c>
      <c r="G70" s="286">
        <f>IF(ISBLANK(F70),"-",(F70/$D$50*$D$47*$B$68)*($B$57/$D$68))</f>
        <v>80.705723419651</v>
      </c>
      <c r="H70" s="196">
        <f>IF(ISBLANK(F70),"-",G70/$B$56)</f>
        <v>0.2690190780655</v>
      </c>
    </row>
    <row r="71" spans="1:14" customHeight="1" ht="27">
      <c r="A71" s="319"/>
      <c r="B71" s="320"/>
      <c r="C71" s="313"/>
      <c r="D71" s="316"/>
      <c r="E71" s="198">
        <v>4</v>
      </c>
      <c r="F71" s="199">
        <v>63256003</v>
      </c>
      <c r="G71" s="287">
        <f>IF(ISBLANK(F71),"-",(F71/$D$50*$D$47*$B$68)*($B$57/$D$68))</f>
        <v>79.806795593297</v>
      </c>
      <c r="H71" s="205">
        <f>IF(ISBLANK(F71),"-",G71/$B$56)</f>
        <v>0.26602265197766</v>
      </c>
    </row>
    <row r="72" spans="1:14" customHeight="1" ht="26.25">
      <c r="A72" s="206"/>
      <c r="B72" s="206"/>
      <c r="C72" s="206"/>
      <c r="D72" s="206"/>
      <c r="E72" s="206"/>
      <c r="F72" s="207"/>
      <c r="G72" s="208" t="s">
        <v>71</v>
      </c>
      <c r="H72" s="209">
        <f>AVERAGE(H60:H71)</f>
        <v>0.27209001044805</v>
      </c>
    </row>
    <row r="73" spans="1:14" customHeight="1" ht="26.25">
      <c r="C73" s="206"/>
      <c r="D73" s="206"/>
      <c r="E73" s="206"/>
      <c r="F73" s="207"/>
      <c r="G73" s="210" t="s">
        <v>84</v>
      </c>
      <c r="H73" s="288">
        <f>STDEV(H60:H71)/H72</f>
        <v>0.017134944002517</v>
      </c>
    </row>
    <row r="74" spans="1:14" customHeight="1" ht="27">
      <c r="A74" s="206"/>
      <c r="B74" s="206"/>
      <c r="C74" s="207"/>
      <c r="D74" s="207"/>
      <c r="E74" s="211"/>
      <c r="F74" s="207"/>
      <c r="G74" s="212" t="s">
        <v>20</v>
      </c>
      <c r="H74" s="213">
        <f>COUNT(H60:H71)</f>
        <v>12</v>
      </c>
    </row>
    <row r="76" spans="1:14" customHeight="1" ht="26.25">
      <c r="A76" s="118" t="s">
        <v>106</v>
      </c>
      <c r="B76" s="214" t="s">
        <v>107</v>
      </c>
      <c r="C76" s="298" t="str">
        <f>B20</f>
        <v/>
      </c>
      <c r="D76" s="298"/>
      <c r="E76" s="215" t="s">
        <v>108</v>
      </c>
      <c r="F76" s="215"/>
      <c r="G76" s="216">
        <f>H72</f>
        <v>0.27209001044805</v>
      </c>
      <c r="H76" s="217"/>
    </row>
    <row r="77" spans="1:14">
      <c r="A77" s="117" t="s">
        <v>109</v>
      </c>
      <c r="B77" s="117" t="s">
        <v>110</v>
      </c>
    </row>
    <row r="78" spans="1:14">
      <c r="A78" s="117"/>
      <c r="B78" s="117"/>
    </row>
    <row r="79" spans="1:14" customHeight="1" ht="26.25">
      <c r="A79" s="118" t="s">
        <v>4</v>
      </c>
      <c r="B79" s="321" t="str">
        <f>B26</f>
        <v/>
      </c>
      <c r="C79" s="321"/>
    </row>
    <row r="80" spans="1:14" customHeight="1" ht="26.25">
      <c r="A80" s="119" t="s">
        <v>48</v>
      </c>
      <c r="B80" s="321">
        <f>B27</f>
        <v>99.13</v>
      </c>
      <c r="C80" s="321"/>
    </row>
    <row r="81" spans="1:14" customHeight="1" ht="27">
      <c r="A81" s="119" t="s">
        <v>6</v>
      </c>
      <c r="B81" s="218">
        <f>B28</f>
        <v>99.13</v>
      </c>
    </row>
    <row r="82" spans="1:14" customHeight="1" ht="27" s="15" customFormat="1">
      <c r="A82" s="119" t="s">
        <v>49</v>
      </c>
      <c r="B82" s="121">
        <v>0</v>
      </c>
      <c r="C82" s="300" t="s">
        <v>50</v>
      </c>
      <c r="D82" s="301"/>
      <c r="E82" s="301"/>
      <c r="F82" s="301"/>
      <c r="G82" s="302"/>
      <c r="I82" s="122"/>
      <c r="J82" s="122"/>
      <c r="K82" s="122"/>
      <c r="L82" s="122"/>
    </row>
    <row r="83" spans="1:14" customHeight="1" ht="19.5" s="15" customFormat="1">
      <c r="A83" s="119" t="s">
        <v>51</v>
      </c>
      <c r="B83" s="123">
        <f>B81-B82</f>
        <v>99.13</v>
      </c>
      <c r="C83" s="124"/>
      <c r="D83" s="124"/>
      <c r="E83" s="124"/>
      <c r="F83" s="124"/>
      <c r="G83" s="125"/>
      <c r="I83" s="122"/>
      <c r="J83" s="122"/>
      <c r="K83" s="122"/>
      <c r="L83" s="122"/>
    </row>
    <row r="84" spans="1:14" customHeight="1" ht="27" s="15" customFormat="1">
      <c r="A84" s="119" t="s">
        <v>52</v>
      </c>
      <c r="B84" s="126">
        <v>154.46</v>
      </c>
      <c r="C84" s="303" t="s">
        <v>111</v>
      </c>
      <c r="D84" s="304"/>
      <c r="E84" s="304"/>
      <c r="F84" s="304"/>
      <c r="G84" s="304"/>
      <c r="H84" s="305"/>
      <c r="I84" s="122"/>
      <c r="J84" s="122"/>
      <c r="K84" s="122"/>
      <c r="L84" s="122"/>
    </row>
    <row r="85" spans="1:14" customHeight="1" ht="27" s="15" customFormat="1">
      <c r="A85" s="119" t="s">
        <v>54</v>
      </c>
      <c r="B85" s="126">
        <v>165.23</v>
      </c>
      <c r="C85" s="303" t="s">
        <v>112</v>
      </c>
      <c r="D85" s="304"/>
      <c r="E85" s="304"/>
      <c r="F85" s="304"/>
      <c r="G85" s="304"/>
      <c r="H85" s="305"/>
      <c r="I85" s="122"/>
      <c r="J85" s="122"/>
      <c r="K85" s="122"/>
      <c r="L85" s="122"/>
    </row>
    <row r="86" spans="1:14" s="15" customFormat="1">
      <c r="A86" s="119"/>
      <c r="B86" s="129"/>
      <c r="C86" s="130"/>
      <c r="D86" s="130"/>
      <c r="E86" s="130"/>
      <c r="F86" s="130"/>
      <c r="G86" s="130"/>
      <c r="H86" s="130"/>
      <c r="I86" s="122"/>
      <c r="J86" s="122"/>
      <c r="K86" s="122"/>
      <c r="L86" s="122"/>
    </row>
    <row r="87" spans="1:14" s="15" customFormat="1">
      <c r="A87" s="119" t="s">
        <v>56</v>
      </c>
      <c r="B87" s="131">
        <f>B84/B85</f>
        <v>0.93481813230043</v>
      </c>
      <c r="C87" s="109" t="s">
        <v>57</v>
      </c>
      <c r="D87" s="109"/>
      <c r="E87" s="109"/>
      <c r="F87" s="109"/>
      <c r="G87" s="109"/>
      <c r="I87" s="122"/>
      <c r="J87" s="122"/>
      <c r="K87" s="122"/>
      <c r="L87" s="122"/>
    </row>
    <row r="88" spans="1:14" customHeight="1" ht="19.5">
      <c r="A88" s="117"/>
      <c r="B88" s="117"/>
    </row>
    <row r="89" spans="1:14" customHeight="1" ht="27">
      <c r="A89" s="132" t="s">
        <v>58</v>
      </c>
      <c r="B89" s="133">
        <v>25</v>
      </c>
      <c r="D89" s="219" t="s">
        <v>59</v>
      </c>
      <c r="E89" s="220"/>
      <c r="F89" s="306" t="s">
        <v>60</v>
      </c>
      <c r="G89" s="307"/>
    </row>
    <row r="90" spans="1:14" customHeight="1" ht="27">
      <c r="A90" s="134" t="s">
        <v>61</v>
      </c>
      <c r="B90" s="135">
        <v>4</v>
      </c>
      <c r="C90" s="221" t="s">
        <v>62</v>
      </c>
      <c r="D90" s="137" t="s">
        <v>63</v>
      </c>
      <c r="E90" s="138" t="s">
        <v>64</v>
      </c>
      <c r="F90" s="137" t="s">
        <v>63</v>
      </c>
      <c r="G90" s="222" t="s">
        <v>64</v>
      </c>
      <c r="I90" s="140" t="s">
        <v>65</v>
      </c>
    </row>
    <row r="91" spans="1:14" customHeight="1" ht="26.25">
      <c r="A91" s="134" t="s">
        <v>66</v>
      </c>
      <c r="B91" s="135">
        <v>200</v>
      </c>
      <c r="C91" s="223">
        <v>1</v>
      </c>
      <c r="D91" s="142">
        <v>52522362</v>
      </c>
      <c r="E91" s="143">
        <f>IF(ISBLANK(D91),"-",$D$101/$D$98*D91)</f>
        <v>94011533.755166</v>
      </c>
      <c r="F91" s="142">
        <v>53289728</v>
      </c>
      <c r="G91" s="144">
        <f>IF(ISBLANK(F91),"-",$D$101/$F$98*F91)</f>
        <v>92943091.707951</v>
      </c>
      <c r="I91" s="145"/>
    </row>
    <row r="92" spans="1:14" customHeight="1" ht="26.25">
      <c r="A92" s="134" t="s">
        <v>67</v>
      </c>
      <c r="B92" s="135">
        <v>1</v>
      </c>
      <c r="C92" s="207">
        <v>2</v>
      </c>
      <c r="D92" s="147">
        <v>52553125</v>
      </c>
      <c r="E92" s="148">
        <f>IF(ISBLANK(D92),"-",$D$101/$D$98*D92)</f>
        <v>94066597.478555</v>
      </c>
      <c r="F92" s="147">
        <v>53121237</v>
      </c>
      <c r="G92" s="149">
        <f>IF(ISBLANK(F92),"-",$D$101/$F$98*F92)</f>
        <v>92649225.046351</v>
      </c>
      <c r="I92" s="308">
        <f>ABS((F96/D96*D95)-F95)/D95</f>
        <v>0.0091663928758481</v>
      </c>
    </row>
    <row r="93" spans="1:14" customHeight="1" ht="26.25">
      <c r="A93" s="134" t="s">
        <v>68</v>
      </c>
      <c r="B93" s="135">
        <v>1</v>
      </c>
      <c r="C93" s="207">
        <v>3</v>
      </c>
      <c r="D93" s="147">
        <v>52565096</v>
      </c>
      <c r="E93" s="148">
        <f>IF(ISBLANK(D93),"-",$D$101/$D$98*D93)</f>
        <v>94088024.772144</v>
      </c>
      <c r="F93" s="147">
        <v>54057613</v>
      </c>
      <c r="G93" s="149">
        <f>IF(ISBLANK(F93),"-",$D$101/$F$98*F93)</f>
        <v>94282366.811329</v>
      </c>
      <c r="I93" s="308"/>
    </row>
    <row r="94" spans="1:14" customHeight="1" ht="27">
      <c r="A94" s="134" t="s">
        <v>69</v>
      </c>
      <c r="B94" s="135">
        <v>1</v>
      </c>
      <c r="C94" s="224">
        <v>4</v>
      </c>
      <c r="D94" s="152">
        <v>52522362</v>
      </c>
      <c r="E94" s="153">
        <f>IF(ISBLANK(D94),"-",$D$101/$D$98*D94)</f>
        <v>94011533.755166</v>
      </c>
      <c r="F94" s="225">
        <v>53289728</v>
      </c>
      <c r="G94" s="154">
        <f>IF(ISBLANK(F94),"-",$D$101/$F$98*F94)</f>
        <v>92943091.707951</v>
      </c>
      <c r="I94" s="155"/>
    </row>
    <row r="95" spans="1:14" customHeight="1" ht="27">
      <c r="A95" s="134" t="s">
        <v>70</v>
      </c>
      <c r="B95" s="135">
        <v>1</v>
      </c>
      <c r="C95" s="226" t="s">
        <v>71</v>
      </c>
      <c r="D95" s="227">
        <f>AVERAGE(D91:D94)</f>
        <v>52540736.25</v>
      </c>
      <c r="E95" s="158">
        <f>AVERAGE(E91:E94)</f>
        <v>94044422.440258</v>
      </c>
      <c r="F95" s="228">
        <f>AVERAGE(F91:F94)</f>
        <v>53439576.5</v>
      </c>
      <c r="G95" s="229">
        <f>AVERAGE(G91:G94)</f>
        <v>93204443.818396</v>
      </c>
    </row>
    <row r="96" spans="1:14" customHeight="1" ht="26.25">
      <c r="A96" s="134" t="s">
        <v>72</v>
      </c>
      <c r="B96" s="120">
        <v>1</v>
      </c>
      <c r="C96" s="230" t="s">
        <v>113</v>
      </c>
      <c r="D96" s="231">
        <v>25.12</v>
      </c>
      <c r="E96" s="150"/>
      <c r="F96" s="162">
        <v>25.78</v>
      </c>
    </row>
    <row r="97" spans="1:14" customHeight="1" ht="26.25">
      <c r="A97" s="134" t="s">
        <v>74</v>
      </c>
      <c r="B97" s="120">
        <v>1</v>
      </c>
      <c r="C97" s="232" t="s">
        <v>114</v>
      </c>
      <c r="D97" s="233">
        <f>D96*$B$87</f>
        <v>23.482631483387</v>
      </c>
      <c r="E97" s="165"/>
      <c r="F97" s="164">
        <f>F96*$B$87</f>
        <v>24.099611450705</v>
      </c>
    </row>
    <row r="98" spans="1:14" customHeight="1" ht="19.5">
      <c r="A98" s="134" t="s">
        <v>76</v>
      </c>
      <c r="B98" s="234">
        <f>(B97/B96)*(B95/B94)*(B93/B92)*(B91/B90)*B89</f>
        <v>1250</v>
      </c>
      <c r="C98" s="232" t="s">
        <v>115</v>
      </c>
      <c r="D98" s="235">
        <f>D97*$B$83/100</f>
        <v>23.278332589481</v>
      </c>
      <c r="E98" s="168"/>
      <c r="F98" s="167">
        <f>F97*$B$83/100</f>
        <v>23.889944831084</v>
      </c>
    </row>
    <row r="99" spans="1:14" customHeight="1" ht="19.5">
      <c r="A99" s="294" t="s">
        <v>78</v>
      </c>
      <c r="B99" s="309"/>
      <c r="C99" s="232" t="s">
        <v>116</v>
      </c>
      <c r="D99" s="236">
        <f>D98/$B$98</f>
        <v>0.018622666071585</v>
      </c>
      <c r="E99" s="168"/>
      <c r="F99" s="171">
        <f>F98/$B$98</f>
        <v>0.019111955864867</v>
      </c>
      <c r="G99" s="237"/>
      <c r="H99" s="160"/>
    </row>
    <row r="100" spans="1:14" customHeight="1" ht="19.5">
      <c r="A100" s="296"/>
      <c r="B100" s="310"/>
      <c r="C100" s="232" t="s">
        <v>80</v>
      </c>
      <c r="D100" s="238">
        <f>$B$56/$B$116</f>
        <v>0.033333333333333</v>
      </c>
      <c r="F100" s="176"/>
      <c r="G100" s="239"/>
      <c r="H100" s="160"/>
    </row>
    <row r="101" spans="1:14">
      <c r="C101" s="232" t="s">
        <v>81</v>
      </c>
      <c r="D101" s="233">
        <f>D100*$B$98</f>
        <v>41.666666666667</v>
      </c>
      <c r="F101" s="176"/>
      <c r="G101" s="237"/>
      <c r="H101" s="160"/>
    </row>
    <row r="102" spans="1:14" customHeight="1" ht="19.5">
      <c r="C102" s="240" t="s">
        <v>82</v>
      </c>
      <c r="D102" s="241">
        <f>D101/B34</f>
        <v>44.571949587811</v>
      </c>
      <c r="F102" s="180"/>
      <c r="G102" s="237"/>
      <c r="H102" s="160"/>
      <c r="J102" s="242"/>
    </row>
    <row r="103" spans="1:14">
      <c r="C103" s="243" t="s">
        <v>117</v>
      </c>
      <c r="D103" s="244">
        <f>AVERAGE(E91:E94,G91:G94)</f>
        <v>93624433.129327</v>
      </c>
      <c r="F103" s="180"/>
      <c r="G103" s="245"/>
      <c r="H103" s="160"/>
      <c r="J103" s="246"/>
    </row>
    <row r="104" spans="1:14">
      <c r="C104" s="210" t="s">
        <v>84</v>
      </c>
      <c r="D104" s="247">
        <f>STDEV(E91:E94,G91:G94)/D103</f>
        <v>0.0070184870796218</v>
      </c>
      <c r="F104" s="180"/>
      <c r="G104" s="237"/>
      <c r="H104" s="160"/>
      <c r="J104" s="246"/>
    </row>
    <row r="105" spans="1:14" customHeight="1" ht="19.5">
      <c r="C105" s="212" t="s">
        <v>20</v>
      </c>
      <c r="D105" s="248">
        <f>COUNT(E91:E94,G91:G94)</f>
        <v>8</v>
      </c>
      <c r="F105" s="180"/>
      <c r="G105" s="237"/>
      <c r="H105" s="160"/>
      <c r="J105" s="246"/>
    </row>
    <row r="106" spans="1:14" customHeight="1" ht="19.5">
      <c r="A106" s="184"/>
      <c r="B106" s="184"/>
      <c r="C106" s="184"/>
      <c r="D106" s="184"/>
      <c r="E106" s="184"/>
    </row>
    <row r="107" spans="1:14" customHeight="1" ht="26.25">
      <c r="A107" s="132" t="s">
        <v>118</v>
      </c>
      <c r="B107" s="133">
        <v>900</v>
      </c>
      <c r="C107" s="249" t="s">
        <v>119</v>
      </c>
      <c r="D107" s="250" t="s">
        <v>63</v>
      </c>
      <c r="E107" s="251" t="s">
        <v>120</v>
      </c>
      <c r="F107" s="252" t="s">
        <v>121</v>
      </c>
    </row>
    <row r="108" spans="1:14" customHeight="1" ht="26.25">
      <c r="A108" s="134" t="s">
        <v>122</v>
      </c>
      <c r="B108" s="135">
        <v>5</v>
      </c>
      <c r="C108" s="253">
        <v>1</v>
      </c>
      <c r="D108" s="254">
        <v>87619284</v>
      </c>
      <c r="E108" s="289">
        <f>IF(ISBLANK(D108),"-",D108/$D$103*$D$100*$B$116)</f>
        <v>280.75775010237</v>
      </c>
      <c r="F108" s="255">
        <f>IF(ISBLANK(D108), "-", E108/$B$56)</f>
        <v>0.93585916700792</v>
      </c>
    </row>
    <row r="109" spans="1:14" customHeight="1" ht="26.25">
      <c r="A109" s="134" t="s">
        <v>95</v>
      </c>
      <c r="B109" s="135">
        <v>50</v>
      </c>
      <c r="C109" s="253">
        <v>2</v>
      </c>
      <c r="D109" s="254">
        <v>87231228</v>
      </c>
      <c r="E109" s="290">
        <f>IF(ISBLANK(D109),"-",D109/$D$103*$D$100*$B$116)</f>
        <v>279.51430545754</v>
      </c>
      <c r="F109" s="256">
        <f>IF(ISBLANK(D109), "-", E109/$B$56)</f>
        <v>0.93171435152515</v>
      </c>
    </row>
    <row r="110" spans="1:14" customHeight="1" ht="26.25">
      <c r="A110" s="134" t="s">
        <v>96</v>
      </c>
      <c r="B110" s="135">
        <v>1</v>
      </c>
      <c r="C110" s="253">
        <v>3</v>
      </c>
      <c r="D110" s="254">
        <v>87224653</v>
      </c>
      <c r="E110" s="290">
        <f>IF(ISBLANK(D110),"-",D110/$D$103*$D$100*$B$116)</f>
        <v>279.49323723919</v>
      </c>
      <c r="F110" s="256">
        <f>IF(ISBLANK(D110), "-", E110/$B$56)</f>
        <v>0.93164412413065</v>
      </c>
    </row>
    <row r="111" spans="1:14" customHeight="1" ht="26.25">
      <c r="A111" s="134" t="s">
        <v>97</v>
      </c>
      <c r="B111" s="135">
        <v>1</v>
      </c>
      <c r="C111" s="253">
        <v>4</v>
      </c>
      <c r="D111" s="254">
        <v>86491264</v>
      </c>
      <c r="E111" s="290">
        <f>IF(ISBLANK(D111),"-",D111/$D$103*$D$100*$B$116)</f>
        <v>277.14324490657</v>
      </c>
      <c r="F111" s="256">
        <f>IF(ISBLANK(D111), "-", E111/$B$56)</f>
        <v>0.92381081635524</v>
      </c>
    </row>
    <row r="112" spans="1:14" customHeight="1" ht="26.25">
      <c r="A112" s="134" t="s">
        <v>98</v>
      </c>
      <c r="B112" s="135">
        <v>1</v>
      </c>
      <c r="C112" s="253">
        <v>5</v>
      </c>
      <c r="D112" s="254">
        <v>88080316</v>
      </c>
      <c r="E112" s="290">
        <f>IF(ISBLANK(D112),"-",D112/$D$103*$D$100*$B$116)</f>
        <v>282.23503114299</v>
      </c>
      <c r="F112" s="256">
        <f>IF(ISBLANK(D112), "-", E112/$B$56)</f>
        <v>0.94078343714329</v>
      </c>
    </row>
    <row r="113" spans="1:14" customHeight="1" ht="26.25">
      <c r="A113" s="134" t="s">
        <v>100</v>
      </c>
      <c r="B113" s="135">
        <v>1</v>
      </c>
      <c r="C113" s="257">
        <v>6</v>
      </c>
      <c r="D113" s="258">
        <v>87568449</v>
      </c>
      <c r="E113" s="291">
        <f>IF(ISBLANK(D113),"-",D113/$D$103*$D$100*$B$116)</f>
        <v>280.59485993054</v>
      </c>
      <c r="F113" s="259">
        <f>IF(ISBLANK(D113), "-", E113/$B$56)</f>
        <v>0.93531619976848</v>
      </c>
    </row>
    <row r="114" spans="1:14" customHeight="1" ht="26.25">
      <c r="A114" s="134" t="s">
        <v>101</v>
      </c>
      <c r="B114" s="135">
        <v>1</v>
      </c>
      <c r="C114" s="253"/>
      <c r="D114" s="207"/>
      <c r="E114" s="108"/>
      <c r="F114" s="260"/>
    </row>
    <row r="115" spans="1:14" customHeight="1" ht="26.25">
      <c r="A115" s="134" t="s">
        <v>102</v>
      </c>
      <c r="B115" s="135">
        <v>1</v>
      </c>
      <c r="C115" s="253"/>
      <c r="D115" s="261"/>
      <c r="E115" s="262" t="s">
        <v>71</v>
      </c>
      <c r="F115" s="263">
        <f>AVERAGE(F108:F113)</f>
        <v>0.93318801598845</v>
      </c>
    </row>
    <row r="116" spans="1:14" customHeight="1" ht="27">
      <c r="A116" s="134" t="s">
        <v>103</v>
      </c>
      <c r="B116" s="166">
        <f>(B115/B114)*(B113/B112)*(B111/B110)*(B109/B108)*B107</f>
        <v>9000</v>
      </c>
      <c r="C116" s="264"/>
      <c r="D116" s="265"/>
      <c r="E116" s="226" t="s">
        <v>84</v>
      </c>
      <c r="F116" s="266">
        <f>STDEV(F108:F113)/F115</f>
        <v>0.0060966490078913</v>
      </c>
      <c r="I116" s="108"/>
    </row>
    <row r="117" spans="1:14" customHeight="1" ht="27">
      <c r="A117" s="294" t="s">
        <v>78</v>
      </c>
      <c r="B117" s="295"/>
      <c r="C117" s="267"/>
      <c r="D117" s="268"/>
      <c r="E117" s="269" t="s">
        <v>20</v>
      </c>
      <c r="F117" s="270">
        <f>COUNT(F108:F113)</f>
        <v>6</v>
      </c>
      <c r="I117" s="108"/>
      <c r="J117" s="246"/>
    </row>
    <row r="118" spans="1:14" customHeight="1" ht="19.5">
      <c r="A118" s="296"/>
      <c r="B118" s="297"/>
      <c r="C118" s="108"/>
      <c r="D118" s="108"/>
      <c r="E118" s="108"/>
      <c r="F118" s="207"/>
      <c r="G118" s="108"/>
      <c r="H118" s="108"/>
      <c r="I118" s="108"/>
    </row>
    <row r="119" spans="1:14">
      <c r="A119" s="279"/>
      <c r="B119" s="130"/>
      <c r="C119" s="108"/>
      <c r="D119" s="108"/>
      <c r="E119" s="108"/>
      <c r="F119" s="207"/>
      <c r="G119" s="108"/>
      <c r="H119" s="108"/>
      <c r="I119" s="108"/>
    </row>
    <row r="120" spans="1:14" customHeight="1" ht="26.25">
      <c r="A120" s="118" t="s">
        <v>106</v>
      </c>
      <c r="B120" s="214" t="s">
        <v>123</v>
      </c>
      <c r="C120" s="298" t="str">
        <f>B20</f>
        <v/>
      </c>
      <c r="D120" s="298"/>
      <c r="E120" s="215" t="s">
        <v>124</v>
      </c>
      <c r="F120" s="215"/>
      <c r="G120" s="216">
        <f>F115</f>
        <v>0.93318801598845</v>
      </c>
      <c r="H120" s="108"/>
      <c r="I120" s="108"/>
    </row>
    <row r="121" spans="1:14" customHeight="1" ht="19.5">
      <c r="A121" s="271"/>
      <c r="B121" s="271"/>
      <c r="C121" s="272"/>
      <c r="D121" s="272"/>
      <c r="E121" s="272"/>
      <c r="F121" s="272"/>
      <c r="G121" s="272"/>
      <c r="H121" s="272"/>
    </row>
    <row r="122" spans="1:14">
      <c r="B122" s="299" t="s">
        <v>26</v>
      </c>
      <c r="C122" s="299"/>
      <c r="E122" s="221" t="s">
        <v>27</v>
      </c>
      <c r="F122" s="273"/>
      <c r="G122" s="299" t="s">
        <v>28</v>
      </c>
      <c r="H122" s="299"/>
    </row>
    <row r="123" spans="1:14" customHeight="1" ht="69.95">
      <c r="A123" s="274" t="s">
        <v>29</v>
      </c>
      <c r="B123" s="275"/>
      <c r="C123" s="275"/>
      <c r="E123" s="275"/>
      <c r="F123" s="108"/>
      <c r="G123" s="276"/>
      <c r="H123" s="276"/>
    </row>
    <row r="124" spans="1:14" customHeight="1" ht="69.95">
      <c r="A124" s="274" t="s">
        <v>30</v>
      </c>
      <c r="B124" s="277"/>
      <c r="C124" s="277"/>
      <c r="E124" s="277"/>
      <c r="F124" s="108"/>
      <c r="G124" s="278"/>
      <c r="H124" s="278"/>
    </row>
    <row r="125" spans="1:14">
      <c r="A125" s="206"/>
      <c r="B125" s="206"/>
      <c r="C125" s="207"/>
      <c r="D125" s="207"/>
      <c r="E125" s="207"/>
      <c r="F125" s="211"/>
      <c r="G125" s="207"/>
      <c r="H125" s="207"/>
      <c r="I125" s="108"/>
    </row>
    <row r="126" spans="1:14">
      <c r="A126" s="206"/>
      <c r="B126" s="206"/>
      <c r="C126" s="207"/>
      <c r="D126" s="207"/>
      <c r="E126" s="207"/>
      <c r="F126" s="211"/>
      <c r="G126" s="207"/>
      <c r="H126" s="207"/>
      <c r="I126" s="108"/>
    </row>
    <row r="127" spans="1:14">
      <c r="A127" s="206"/>
      <c r="B127" s="206"/>
      <c r="C127" s="207"/>
      <c r="D127" s="207"/>
      <c r="E127" s="207"/>
      <c r="F127" s="211"/>
      <c r="G127" s="207"/>
      <c r="H127" s="207"/>
      <c r="I127" s="108"/>
    </row>
    <row r="128" spans="1:14">
      <c r="A128" s="206"/>
      <c r="B128" s="206"/>
      <c r="C128" s="207"/>
      <c r="D128" s="207"/>
      <c r="E128" s="207"/>
      <c r="F128" s="211"/>
      <c r="G128" s="207"/>
      <c r="H128" s="207"/>
      <c r="I128" s="108"/>
    </row>
    <row r="129" spans="1:14">
      <c r="A129" s="206"/>
      <c r="B129" s="206"/>
      <c r="C129" s="207"/>
      <c r="D129" s="207"/>
      <c r="E129" s="207"/>
      <c r="F129" s="211"/>
      <c r="G129" s="207"/>
      <c r="H129" s="207"/>
      <c r="I129" s="108"/>
    </row>
    <row r="130" spans="1:14">
      <c r="A130" s="206"/>
      <c r="B130" s="206"/>
      <c r="C130" s="207"/>
      <c r="D130" s="207"/>
      <c r="E130" s="207"/>
      <c r="F130" s="211"/>
      <c r="G130" s="207"/>
      <c r="H130" s="207"/>
      <c r="I130" s="108"/>
    </row>
    <row r="131" spans="1:14">
      <c r="A131" s="206"/>
      <c r="B131" s="206"/>
      <c r="C131" s="207"/>
      <c r="D131" s="207"/>
      <c r="E131" s="207"/>
      <c r="F131" s="211"/>
      <c r="G131" s="207"/>
      <c r="H131" s="207"/>
      <c r="I131" s="108"/>
    </row>
    <row r="132" spans="1:14">
      <c r="A132" s="206"/>
      <c r="B132" s="206"/>
      <c r="C132" s="207"/>
      <c r="D132" s="207"/>
      <c r="E132" s="207"/>
      <c r="F132" s="211"/>
      <c r="G132" s="207"/>
      <c r="H132" s="207"/>
      <c r="I132" s="108"/>
    </row>
    <row r="133" spans="1:14">
      <c r="A133" s="206"/>
      <c r="B133" s="206"/>
      <c r="C133" s="207"/>
      <c r="D133" s="207"/>
      <c r="E133" s="207"/>
      <c r="F133" s="211"/>
      <c r="G133" s="207"/>
      <c r="H133" s="207"/>
      <c r="I133" s="108"/>
    </row>
    <row r="250" spans="1:14">
      <c r="A250" s="2">
        <v>5</v>
      </c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" priority="1" operator="greaterThan">
      <formula>0.02</formula>
    </cfRule>
  </conditionalFormatting>
  <conditionalFormatting sqref="D51">
    <cfRule type="cellIs" dxfId="2" priority="2" operator="greaterThan">
      <formula>0.02</formula>
    </cfRule>
  </conditionalFormatting>
  <conditionalFormatting sqref="H73">
    <cfRule type="cellIs" dxfId="3" priority="3" operator="greaterThan">
      <formula>0.02</formula>
    </cfRule>
  </conditionalFormatting>
  <conditionalFormatting sqref="D104">
    <cfRule type="cellIs" dxfId="3" priority="4" operator="greaterThan">
      <formula>0.02</formula>
    </cfRule>
  </conditionalFormatting>
  <conditionalFormatting sqref="I39">
    <cfRule type="cellIs" dxfId="4" priority="5" operator="lessThanOrEqual">
      <formula>0.02</formula>
    </cfRule>
  </conditionalFormatting>
  <conditionalFormatting sqref="I39">
    <cfRule type="cellIs" dxfId="5" priority="6" operator="greaterThan">
      <formula>0.02</formula>
    </cfRule>
  </conditionalFormatting>
  <conditionalFormatting sqref="I92">
    <cfRule type="cellIs" dxfId="4" priority="7" operator="lessThanOrEqual">
      <formula>0.02</formula>
    </cfRule>
  </conditionalFormatting>
  <conditionalFormatting sqref="I92">
    <cfRule type="cellIs" dxfId="5" priority="8" operator="greaterThan">
      <formula>0.02</formula>
    </cfRule>
  </conditionalFormatting>
  <printOptions gridLines="false" gridLinesSet="true"/>
  <pageMargins left="0.7" right="0.7" top="0.75" bottom="0.75" header="0.3" footer="0.3"/>
  <pageSetup paperSize="1" orientation="portrait" scale="24" fitToHeight="1" fitToWidth="1"/>
  <headerFooter differentOddEven="false" differentFirst="false" scaleWithDoc="true" alignWithMargins="true">
    <oddHeader>&amp;LVer 2</oddHeader>
    <oddFooter>&amp;LNQCL/ADDO/014&amp;CPage &amp;P of &amp;N&amp;R&amp;D &amp;T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Uniformity</vt:lpstr>
      <vt:lpstr>amlodipine 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Alphy</cp:lastModifiedBy>
  <dcterms:created xsi:type="dcterms:W3CDTF">2005-07-05T12:19:27+02:00</dcterms:created>
  <dcterms:modified xsi:type="dcterms:W3CDTF">2015-02-24T16:09:01+01:00</dcterms:modified>
  <dc:title/>
  <dc:description/>
  <dc:subject/>
  <cp:keywords/>
  <cp:category/>
</cp:coreProperties>
</file>