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Levofloxacin" sheetId="3" r:id="rId3"/>
  </sheets>
  <definedNames>
    <definedName name="_xlnm.Print_Area" localSheetId="2">Levofloxacin!$A$1:$H$172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68" i="3" l="1"/>
  <c r="B159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D144" i="3"/>
  <c r="D145" i="3" s="1"/>
  <c r="D143" i="3"/>
  <c r="B141" i="3"/>
  <c r="F138" i="3"/>
  <c r="D138" i="3"/>
  <c r="G137" i="3"/>
  <c r="E137" i="3"/>
  <c r="G136" i="3"/>
  <c r="E136" i="3"/>
  <c r="G135" i="3"/>
  <c r="E135" i="3"/>
  <c r="G134" i="3"/>
  <c r="E134" i="3"/>
  <c r="E138" i="3" s="1"/>
  <c r="B130" i="3"/>
  <c r="F140" i="3" s="1"/>
  <c r="F141" i="3" s="1"/>
  <c r="F142" i="3" s="1"/>
  <c r="B116" i="3"/>
  <c r="D100" i="3" s="1"/>
  <c r="E113" i="3"/>
  <c r="F113" i="3" s="1"/>
  <c r="E112" i="3"/>
  <c r="F112" i="3" s="1"/>
  <c r="E111" i="3"/>
  <c r="F111" i="3" s="1"/>
  <c r="E110" i="3"/>
  <c r="F110" i="3" s="1"/>
  <c r="E109" i="3"/>
  <c r="F109" i="3" s="1"/>
  <c r="B98" i="3"/>
  <c r="F97" i="3"/>
  <c r="D97" i="3"/>
  <c r="F95" i="3"/>
  <c r="D95" i="3"/>
  <c r="G94" i="3"/>
  <c r="E94" i="3"/>
  <c r="G93" i="3"/>
  <c r="E93" i="3"/>
  <c r="G92" i="3"/>
  <c r="E92" i="3"/>
  <c r="G91" i="3"/>
  <c r="E91" i="3"/>
  <c r="B87" i="3"/>
  <c r="B83" i="3"/>
  <c r="B82" i="3"/>
  <c r="B81" i="3"/>
  <c r="B80" i="3"/>
  <c r="B79" i="3"/>
  <c r="C76" i="3"/>
  <c r="H71" i="3"/>
  <c r="G71" i="3"/>
  <c r="B68" i="3"/>
  <c r="H67" i="3"/>
  <c r="G67" i="3"/>
  <c r="H63" i="3"/>
  <c r="G63" i="3"/>
  <c r="C56" i="3"/>
  <c r="B55" i="3"/>
  <c r="B45" i="3"/>
  <c r="D48" i="3" s="1"/>
  <c r="D49" i="3" s="1"/>
  <c r="F44" i="3"/>
  <c r="D44" i="3"/>
  <c r="F42" i="3"/>
  <c r="D42" i="3"/>
  <c r="G41" i="3"/>
  <c r="E41" i="3"/>
  <c r="B34" i="3"/>
  <c r="B30" i="3"/>
  <c r="C46" i="2"/>
  <c r="D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D30" i="2"/>
  <c r="D34" i="2"/>
  <c r="D41" i="2"/>
  <c r="D25" i="2"/>
  <c r="D35" i="2"/>
  <c r="D29" i="2"/>
  <c r="D39" i="2"/>
  <c r="D50" i="2"/>
  <c r="D26" i="2"/>
  <c r="D31" i="2"/>
  <c r="D37" i="2"/>
  <c r="D42" i="2"/>
  <c r="B49" i="2"/>
  <c r="D27" i="2"/>
  <c r="D33" i="2"/>
  <c r="D38" i="2"/>
  <c r="D43" i="2"/>
  <c r="C49" i="2"/>
  <c r="F160" i="3"/>
  <c r="E38" i="3"/>
  <c r="E42" i="3" s="1"/>
  <c r="E39" i="3"/>
  <c r="E40" i="3"/>
  <c r="G39" i="3"/>
  <c r="G38" i="3"/>
  <c r="G40" i="3"/>
  <c r="D103" i="3"/>
  <c r="G138" i="3"/>
  <c r="G95" i="3"/>
  <c r="F158" i="3"/>
  <c r="F159" i="3" s="1"/>
  <c r="D98" i="3"/>
  <c r="D99" i="3" s="1"/>
  <c r="D45" i="3"/>
  <c r="D46" i="3" s="1"/>
  <c r="F98" i="3"/>
  <c r="F99" i="3" s="1"/>
  <c r="F45" i="3"/>
  <c r="F46" i="3" s="1"/>
  <c r="D105" i="3"/>
  <c r="C50" i="2"/>
  <c r="D146" i="3"/>
  <c r="D147" i="3" s="1"/>
  <c r="E95" i="3"/>
  <c r="B57" i="3"/>
  <c r="D140" i="3"/>
  <c r="D141" i="3" s="1"/>
  <c r="D142" i="3" s="1"/>
  <c r="D148" i="3"/>
  <c r="D24" i="2"/>
  <c r="D28" i="2"/>
  <c r="D32" i="2"/>
  <c r="D36" i="2"/>
  <c r="D40" i="2"/>
  <c r="D104" i="3" l="1"/>
  <c r="E108" i="3"/>
  <c r="F108" i="3" s="1"/>
  <c r="B69" i="3"/>
  <c r="G60" i="3"/>
  <c r="H60" i="3" s="1"/>
  <c r="G70" i="3"/>
  <c r="H70" i="3" s="1"/>
  <c r="G66" i="3"/>
  <c r="H66" i="3" s="1"/>
  <c r="G69" i="3"/>
  <c r="H69" i="3" s="1"/>
  <c r="G65" i="3"/>
  <c r="H65" i="3" s="1"/>
  <c r="G62" i="3"/>
  <c r="H62" i="3" s="1"/>
  <c r="G64" i="3"/>
  <c r="H64" i="3" s="1"/>
  <c r="G61" i="3"/>
  <c r="H61" i="3" s="1"/>
  <c r="G68" i="3"/>
  <c r="H68" i="3" s="1"/>
  <c r="D52" i="3"/>
  <c r="D50" i="3"/>
  <c r="D51" i="3" s="1"/>
  <c r="G42" i="3"/>
  <c r="F115" i="3" l="1"/>
  <c r="F116" i="3" s="1"/>
  <c r="F117" i="3"/>
  <c r="B167" i="3"/>
  <c r="B165" i="3"/>
  <c r="G168" i="3" s="1"/>
  <c r="H72" i="3"/>
  <c r="H74" i="3"/>
  <c r="B166" i="3" l="1"/>
  <c r="H73" i="3"/>
  <c r="G76" i="3"/>
</calcChain>
</file>

<file path=xl/sharedStrings.xml><?xml version="1.0" encoding="utf-8"?>
<sst xmlns="http://schemas.openxmlformats.org/spreadsheetml/2006/main" count="299" uniqueCount="130">
  <si>
    <t>HPLC System Suitability Report</t>
  </si>
  <si>
    <t>Analysis Data</t>
  </si>
  <si>
    <t>Assay</t>
  </si>
  <si>
    <t>Sample(s)</t>
  </si>
  <si>
    <t>Reference Substance:</t>
  </si>
  <si>
    <t>SAFELEVO 750 TABLETS</t>
  </si>
  <si>
    <t>% age Purity:</t>
  </si>
  <si>
    <t>NDQD201503152</t>
  </si>
  <si>
    <t>Weight (mg):</t>
  </si>
  <si>
    <t>Levofloxacin hemihydrate</t>
  </si>
  <si>
    <t>Standard Conc (mg/mL):</t>
  </si>
  <si>
    <t>Each tablet contains: Levofloxacin Hemihydrate USP equivalent to Levofloxacin 750 mg</t>
  </si>
  <si>
    <t>2015-04-01 07:45:52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</si>
  <si>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</si>
  <si>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</si>
  <si>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</si>
  <si>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</si>
  <si>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</si>
  <si>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</si>
  <si>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</si>
  <si>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</si>
  <si>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</si>
  <si>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</si>
  <si>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</si>
  <si>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</si>
  <si>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</si>
  <si>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</si>
  <si>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</si>
  <si>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</si>
  <si>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</si>
  <si>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</si>
  <si>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</si>
  <si>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</si>
  <si>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</si>
  <si>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</si>
  <si>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</si>
  <si>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</si>
  <si>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</si>
  <si>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</si>
  <si>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</si>
  <si>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</si>
  <si>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</si>
  <si>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</si>
  <si>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</si>
  <si>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</si>
  <si>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</si>
  <si>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</si>
  <si>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</si>
  <si>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</si>
  <si>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</si>
  <si>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</si>
  <si>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</si>
  <si>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</si>
  <si>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</si>
  <si>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</si>
  <si>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</si>
  <si>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</si>
  <si>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</si>
  <si>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</si>
  <si>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</si>
  <si>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</si>
  <si>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</si>
  <si>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</si>
  <si>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</si>
  <si>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</si>
  <si>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</si>
  <si>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</si>
  <si>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</si>
  <si>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</si>
  <si>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</si>
  <si>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</si>
  <si>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</si>
  <si>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</si>
  <si>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</si>
  <si>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</si>
  <si>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</si>
  <si>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</si>
  <si>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</si>
  <si>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</si>
  <si>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</si>
  <si>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</si>
  <si>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</si>
  <si>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</si>
  <si>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</si>
  <si>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</si>
  <si>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</si>
  <si>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</si>
  <si>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</si>
  <si>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</si>
  <si>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</si>
  <si>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</si>
  <si>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</si>
  <si>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</si>
  <si>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</si>
  <si>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</si>
  <si>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</si>
  <si>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</si>
  <si>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</si>
  <si>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</si>
  <si>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</si>
  <si>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</si>
  <si>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</si>
  <si>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</si>
  <si>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</si>
  <si>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</t>
  </si>
  <si>
    <t>Comment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</si>
  <si>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</si>
  <si>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</si>
  <si>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</si>
  <si>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</si>
  <si>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</si>
  <si>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</si>
  <si>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tablet No.</t>
  </si>
  <si>
    <t>Amt Released (mg):</t>
  </si>
  <si>
    <t>%age Released:</t>
  </si>
  <si>
    <t>Analysis Data:</t>
  </si>
  <si>
    <t>Repeat Determination of Active Ingredient Dissolved</t>
  </si>
  <si>
    <t>If correction for water content is not needed please enter 0</t>
  </si>
  <si>
    <t>Inj</t>
  </si>
  <si>
    <t>Amt of RS (mg):</t>
  </si>
  <si>
    <t>Amt of RS as free base (mg):</t>
  </si>
  <si>
    <t>Purity correction:</t>
  </si>
  <si>
    <t>Conc (mg/mL):</t>
  </si>
  <si>
    <t>Dissolution Result Summary</t>
  </si>
  <si>
    <t xml:space="preserve">The amount  of </t>
  </si>
  <si>
    <t xml:space="preserve">dissolved as a percentage of the stated  label claim is </t>
  </si>
  <si>
    <t>L9 8</t>
  </si>
  <si>
    <t>Levofloxacin Hemihydrate</t>
  </si>
  <si>
    <t>NDQD201504167</t>
  </si>
  <si>
    <t>MIRACIN 500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</si>
</sst>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 applyAlignment="1">
      <alignment horizontal="left" vertical="center" wrapText="1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left" vertical="center" wrapText="1"/>
    </xf>
    <xf numFmtId="168" fontId="11" fillId="2" borderId="24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3" borderId="0" xfId="0" applyFont="1" applyFill="1" applyAlignment="1" applyProtection="1">
      <alignment horizontal="left" vertical="center"/>
      <protection locked="0"/>
    </xf>
    <xf numFmtId="0" fontId="16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169" fontId="16" fillId="3" borderId="0" xfId="0" applyNumberFormat="1" applyFont="1" applyFill="1" applyAlignment="1" applyProtection="1">
      <alignment horizontal="left" vertical="center"/>
      <protection locked="0"/>
    </xf>
    <xf numFmtId="169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7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2" fontId="17" fillId="3" borderId="0" xfId="0" applyNumberFormat="1" applyFont="1" applyFill="1" applyAlignment="1" applyProtection="1">
      <alignment horizontal="center" vertical="center"/>
      <protection locked="0"/>
    </xf>
    <xf numFmtId="2" fontId="13" fillId="2" borderId="0" xfId="0" applyNumberFormat="1" applyFont="1" applyFill="1" applyAlignment="1">
      <alignment horizontal="center" vertical="center"/>
    </xf>
    <xf numFmtId="170" fontId="13" fillId="2" borderId="0" xfId="0" applyNumberFormat="1" applyFont="1" applyFill="1" applyAlignment="1">
      <alignment horizontal="center" vertical="center"/>
    </xf>
    <xf numFmtId="0" fontId="11" fillId="2" borderId="25" xfId="0" applyFont="1" applyFill="1" applyBorder="1" applyAlignment="1">
      <alignment horizontal="right" vertical="center"/>
    </xf>
    <xf numFmtId="0" fontId="17" fillId="3" borderId="21" xfId="0" applyFont="1" applyFill="1" applyBorder="1" applyAlignment="1" applyProtection="1">
      <alignment horizontal="center" vertical="center"/>
      <protection locked="0"/>
    </xf>
    <xf numFmtId="0" fontId="11" fillId="2" borderId="26" xfId="0" applyFont="1" applyFill="1" applyBorder="1" applyAlignment="1">
      <alignment horizontal="right" vertical="center"/>
    </xf>
    <xf numFmtId="0" fontId="17" fillId="3" borderId="22" xfId="0" applyFont="1" applyFill="1" applyBorder="1" applyAlignment="1" applyProtection="1">
      <alignment horizontal="center" vertical="center"/>
      <protection locked="0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7" fillId="3" borderId="27" xfId="0" applyFont="1" applyFill="1" applyBorder="1" applyAlignment="1" applyProtection="1">
      <alignment horizontal="center" vertical="center"/>
      <protection locked="0"/>
    </xf>
    <xf numFmtId="168" fontId="11" fillId="2" borderId="3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7" fillId="3" borderId="31" xfId="0" applyFont="1" applyFill="1" applyBorder="1" applyAlignment="1" applyProtection="1">
      <alignment horizontal="center" vertical="center"/>
      <protection locked="0"/>
    </xf>
    <xf numFmtId="168" fontId="11" fillId="2" borderId="0" xfId="0" applyNumberFormat="1" applyFont="1" applyFill="1" applyAlignment="1">
      <alignment horizontal="center" vertical="center"/>
    </xf>
    <xf numFmtId="168" fontId="11" fillId="2" borderId="22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3" borderId="32" xfId="0" applyFont="1" applyFill="1" applyBorder="1" applyAlignment="1" applyProtection="1">
      <alignment horizontal="center" vertical="center"/>
      <protection locked="0"/>
    </xf>
    <xf numFmtId="168" fontId="11" fillId="2" borderId="7" xfId="0" applyNumberFormat="1" applyFont="1" applyFill="1" applyBorder="1" applyAlignment="1">
      <alignment horizontal="center" vertical="center"/>
    </xf>
    <xf numFmtId="168" fontId="11" fillId="2" borderId="3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68" fontId="13" fillId="6" borderId="31" xfId="0" applyNumberFormat="1" applyFont="1" applyFill="1" applyBorder="1" applyAlignment="1">
      <alignment horizontal="center" vertical="center"/>
    </xf>
    <xf numFmtId="168" fontId="13" fillId="6" borderId="34" xfId="0" applyNumberFormat="1" applyFont="1" applyFill="1" applyBorder="1" applyAlignment="1">
      <alignment horizontal="center" vertical="center"/>
    </xf>
    <xf numFmtId="1" fontId="13" fillId="6" borderId="35" xfId="0" applyNumberFormat="1" applyFont="1" applyFill="1" applyBorder="1" applyAlignment="1">
      <alignment horizontal="center" vertical="center"/>
    </xf>
    <xf numFmtId="168" fontId="13" fillId="6" borderId="3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7" fillId="3" borderId="37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7" fillId="3" borderId="16" xfId="0" applyFont="1" applyFill="1" applyBorder="1" applyAlignment="1" applyProtection="1">
      <alignment horizontal="center" vertical="center"/>
      <protection locked="0"/>
    </xf>
    <xf numFmtId="0" fontId="11" fillId="2" borderId="38" xfId="0" applyFont="1" applyFill="1" applyBorder="1" applyAlignment="1">
      <alignment horizontal="right" vertical="center"/>
    </xf>
    <xf numFmtId="2" fontId="11" fillId="6" borderId="39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40" xfId="0" applyNumberFormat="1" applyFont="1" applyFill="1" applyBorder="1" applyAlignment="1">
      <alignment horizontal="center" vertical="center"/>
    </xf>
    <xf numFmtId="2" fontId="11" fillId="7" borderId="39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40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166" fontId="17" fillId="3" borderId="39" xfId="0" applyNumberFormat="1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27" xfId="0" applyFont="1" applyFill="1" applyBorder="1" applyAlignment="1">
      <alignment horizontal="right" vertical="center"/>
    </xf>
    <xf numFmtId="2" fontId="11" fillId="6" borderId="29" xfId="0" applyNumberFormat="1" applyFont="1" applyFill="1" applyBorder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68" fontId="13" fillId="7" borderId="16" xfId="0" applyNumberFormat="1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right" vertical="center"/>
    </xf>
    <xf numFmtId="10" fontId="11" fillId="6" borderId="40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7" fillId="3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/>
    </xf>
    <xf numFmtId="2" fontId="13" fillId="2" borderId="13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7" fillId="3" borderId="25" xfId="0" applyFont="1" applyFill="1" applyBorder="1" applyAlignment="1" applyProtection="1">
      <alignment horizontal="center" vertical="center"/>
      <protection locked="0"/>
    </xf>
    <xf numFmtId="2" fontId="11" fillId="2" borderId="25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7" fillId="3" borderId="26" xfId="0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7" fillId="3" borderId="41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right" vertical="center"/>
    </xf>
    <xf numFmtId="2" fontId="13" fillId="2" borderId="2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2" xfId="0" applyFont="1" applyFill="1" applyBorder="1" applyAlignment="1">
      <alignment horizontal="right" vertical="center"/>
    </xf>
    <xf numFmtId="2" fontId="11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7" fillId="3" borderId="45" xfId="0" applyFont="1" applyFill="1" applyBorder="1" applyAlignment="1" applyProtection="1">
      <alignment horizontal="center" vertical="center"/>
      <protection locked="0"/>
    </xf>
    <xf numFmtId="168" fontId="11" fillId="2" borderId="28" xfId="0" applyNumberFormat="1" applyFont="1" applyFill="1" applyBorder="1" applyAlignment="1">
      <alignment horizontal="center" vertical="center"/>
    </xf>
    <xf numFmtId="168" fontId="11" fillId="2" borderId="29" xfId="0" applyNumberFormat="1" applyFont="1" applyFill="1" applyBorder="1" applyAlignment="1">
      <alignment horizontal="center" vertical="center"/>
    </xf>
    <xf numFmtId="168" fontId="11" fillId="2" borderId="46" xfId="0" applyNumberFormat="1" applyFont="1" applyFill="1" applyBorder="1" applyAlignment="1">
      <alignment horizontal="center" vertical="center"/>
    </xf>
    <xf numFmtId="168" fontId="11" fillId="2" borderId="47" xfId="0" applyNumberFormat="1" applyFont="1" applyFill="1" applyBorder="1" applyAlignment="1">
      <alignment horizontal="center" vertical="center"/>
    </xf>
    <xf numFmtId="0" fontId="17" fillId="3" borderId="48" xfId="0" applyFont="1" applyFill="1" applyBorder="1" applyAlignment="1" applyProtection="1">
      <alignment horizontal="center" vertical="center"/>
      <protection locked="0"/>
    </xf>
    <xf numFmtId="168" fontId="11" fillId="2" borderId="49" xfId="0" applyNumberFormat="1" applyFont="1" applyFill="1" applyBorder="1" applyAlignment="1">
      <alignment horizontal="center" vertical="center"/>
    </xf>
    <xf numFmtId="168" fontId="11" fillId="2" borderId="50" xfId="0" applyNumberFormat="1" applyFont="1" applyFill="1" applyBorder="1" applyAlignment="1">
      <alignment horizontal="center" vertical="center"/>
    </xf>
    <xf numFmtId="168" fontId="13" fillId="6" borderId="35" xfId="0" applyNumberFormat="1" applyFont="1" applyFill="1" applyBorder="1" applyAlignment="1">
      <alignment horizontal="center" vertical="center"/>
    </xf>
    <xf numFmtId="168" fontId="13" fillId="6" borderId="15" xfId="0" applyNumberFormat="1" applyFont="1" applyFill="1" applyBorder="1" applyAlignment="1">
      <alignment horizontal="center" vertical="center"/>
    </xf>
    <xf numFmtId="164" fontId="11" fillId="6" borderId="39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1" fillId="6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3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2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0" fontId="13" fillId="6" borderId="40" xfId="0" applyNumberFormat="1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vertical="center"/>
    </xf>
    <xf numFmtId="0" fontId="13" fillId="2" borderId="21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2" fontId="11" fillId="2" borderId="28" xfId="0" applyNumberFormat="1" applyFont="1" applyFill="1" applyBorder="1" applyAlignment="1">
      <alignment horizontal="center" vertical="center"/>
    </xf>
    <xf numFmtId="10" fontId="11" fillId="2" borderId="29" xfId="0" applyNumberFormat="1" applyFont="1" applyFill="1" applyBorder="1" applyAlignment="1">
      <alignment horizontal="center" vertical="center"/>
    </xf>
    <xf numFmtId="2" fontId="11" fillId="2" borderId="46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2" fontId="11" fillId="2" borderId="49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22" xfId="0" applyNumberFormat="1" applyFont="1" applyFill="1" applyBorder="1" applyAlignment="1">
      <alignment horizontal="center" vertical="center"/>
    </xf>
    <xf numFmtId="168" fontId="13" fillId="2" borderId="0" xfId="0" applyNumberFormat="1" applyFont="1" applyFill="1" applyAlignment="1">
      <alignment horizontal="center" vertical="center"/>
    </xf>
    <xf numFmtId="168" fontId="11" fillId="2" borderId="2" xfId="0" applyNumberFormat="1" applyFont="1" applyFill="1" applyBorder="1" applyAlignment="1">
      <alignment horizontal="right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41" xfId="0" applyFont="1" applyFill="1" applyBorder="1" applyAlignment="1">
      <alignment vertical="center"/>
    </xf>
    <xf numFmtId="0" fontId="11" fillId="2" borderId="53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3" fillId="2" borderId="11" xfId="0" applyFont="1" applyFill="1" applyBorder="1" applyAlignment="1" applyProtection="1">
      <alignment vertical="center"/>
      <protection locked="0"/>
    </xf>
    <xf numFmtId="0" fontId="13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0" fontId="17" fillId="7" borderId="39" xfId="0" applyNumberFormat="1" applyFont="1" applyFill="1" applyBorder="1" applyAlignment="1">
      <alignment horizontal="center" vertical="center"/>
    </xf>
    <xf numFmtId="10" fontId="17" fillId="6" borderId="39" xfId="0" applyNumberFormat="1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11" fillId="2" borderId="5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0" fontId="11" fillId="2" borderId="25" xfId="0" applyFont="1" applyFill="1" applyBorder="1" applyAlignment="1">
      <alignment horizontal="right"/>
    </xf>
    <xf numFmtId="0" fontId="11" fillId="2" borderId="26" xfId="0" applyFont="1" applyFill="1" applyBorder="1" applyAlignment="1">
      <alignment horizontal="right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8" fontId="11" fillId="2" borderId="4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1" fillId="2" borderId="5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3" fillId="6" borderId="35" xfId="0" applyNumberFormat="1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1" fillId="2" borderId="38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40" xfId="0" applyNumberFormat="1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7" borderId="58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0" fontId="11" fillId="2" borderId="42" xfId="0" applyFont="1" applyFill="1" applyBorder="1" applyAlignment="1">
      <alignment horizontal="right"/>
    </xf>
    <xf numFmtId="168" fontId="13" fillId="7" borderId="4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10" fontId="13" fillId="6" borderId="40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3" fillId="2" borderId="0" xfId="0" applyFont="1" applyFill="1"/>
    <xf numFmtId="0" fontId="13" fillId="2" borderId="43" xfId="0" applyFont="1" applyFill="1" applyBorder="1" applyAlignment="1">
      <alignment horizontal="center"/>
    </xf>
    <xf numFmtId="0" fontId="13" fillId="2" borderId="52" xfId="0" applyFont="1" applyFill="1" applyBorder="1"/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0" fontId="11" fillId="2" borderId="26" xfId="0" applyFont="1" applyFill="1" applyBorder="1"/>
    <xf numFmtId="0" fontId="11" fillId="2" borderId="41" xfId="0" applyFont="1" applyFill="1" applyBorder="1"/>
    <xf numFmtId="0" fontId="3" fillId="2" borderId="0" xfId="0" applyFont="1" applyFill="1" applyAlignment="1">
      <alignment horizontal="left" vertical="center"/>
    </xf>
    <xf numFmtId="0" fontId="17" fillId="3" borderId="13" xfId="0" applyFont="1" applyFill="1" applyBorder="1" applyAlignment="1" applyProtection="1">
      <alignment horizontal="center" vertical="center"/>
      <protection locked="0"/>
    </xf>
    <xf numFmtId="0" fontId="13" fillId="2" borderId="27" xfId="0" applyFont="1" applyFill="1" applyBorder="1" applyAlignment="1">
      <alignment horizontal="center"/>
    </xf>
    <xf numFmtId="0" fontId="17" fillId="3" borderId="59" xfId="0" applyFont="1" applyFill="1" applyBorder="1" applyAlignment="1" applyProtection="1">
      <alignment horizontal="center" vertical="center"/>
      <protection locked="0"/>
    </xf>
    <xf numFmtId="0" fontId="17" fillId="3" borderId="47" xfId="0" applyFont="1" applyFill="1" applyBorder="1" applyAlignment="1" applyProtection="1">
      <alignment horizontal="center" vertical="center"/>
      <protection locked="0"/>
    </xf>
    <xf numFmtId="168" fontId="11" fillId="2" borderId="36" xfId="0" applyNumberFormat="1" applyFont="1" applyFill="1" applyBorder="1" applyAlignment="1">
      <alignment horizontal="center"/>
    </xf>
    <xf numFmtId="168" fontId="13" fillId="6" borderId="36" xfId="0" applyNumberFormat="1" applyFont="1" applyFill="1" applyBorder="1" applyAlignment="1">
      <alignment horizontal="center"/>
    </xf>
    <xf numFmtId="1" fontId="13" fillId="6" borderId="23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center"/>
    </xf>
    <xf numFmtId="0" fontId="17" fillId="3" borderId="28" xfId="0" applyFont="1" applyFill="1" applyBorder="1" applyAlignment="1" applyProtection="1">
      <alignment horizontal="center" vertical="center"/>
      <protection locked="0"/>
    </xf>
    <xf numFmtId="0" fontId="17" fillId="3" borderId="46" xfId="0" applyFont="1" applyFill="1" applyBorder="1" applyAlignment="1" applyProtection="1">
      <alignment horizontal="center" vertical="center"/>
      <protection locked="0"/>
    </xf>
    <xf numFmtId="0" fontId="17" fillId="3" borderId="49" xfId="0" applyFont="1" applyFill="1" applyBorder="1" applyAlignment="1" applyProtection="1">
      <alignment horizontal="center" vertical="center"/>
      <protection locked="0"/>
    </xf>
    <xf numFmtId="168" fontId="11" fillId="2" borderId="43" xfId="0" applyNumberFormat="1" applyFont="1" applyFill="1" applyBorder="1" applyAlignment="1">
      <alignment horizontal="right"/>
    </xf>
    <xf numFmtId="0" fontId="11" fillId="2" borderId="60" xfId="0" applyFont="1" applyFill="1" applyBorder="1" applyAlignment="1">
      <alignment horizontal="right"/>
    </xf>
    <xf numFmtId="165" fontId="17" fillId="6" borderId="39" xfId="0" applyNumberFormat="1" applyFont="1" applyFill="1" applyBorder="1" applyAlignment="1">
      <alignment horizontal="center"/>
    </xf>
    <xf numFmtId="165" fontId="17" fillId="7" borderId="37" xfId="0" applyNumberFormat="1" applyFont="1" applyFill="1" applyBorder="1" applyAlignment="1">
      <alignment horizontal="center"/>
    </xf>
    <xf numFmtId="165" fontId="17" fillId="2" borderId="0" xfId="0" applyNumberFormat="1" applyFont="1" applyFill="1" applyAlignment="1">
      <alignment horizontal="center" vertical="center"/>
    </xf>
    <xf numFmtId="0" fontId="17" fillId="7" borderId="5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7" fillId="7" borderId="61" xfId="0" applyFont="1" applyFill="1" applyBorder="1" applyAlignment="1">
      <alignment horizontal="center"/>
    </xf>
    <xf numFmtId="10" fontId="17" fillId="7" borderId="62" xfId="0" applyNumberFormat="1" applyFont="1" applyFill="1" applyBorder="1" applyAlignment="1">
      <alignment horizontal="center"/>
    </xf>
    <xf numFmtId="10" fontId="17" fillId="6" borderId="62" xfId="0" applyNumberFormat="1" applyFont="1" applyFill="1" applyBorder="1" applyAlignment="1">
      <alignment horizontal="center"/>
    </xf>
    <xf numFmtId="168" fontId="11" fillId="2" borderId="1" xfId="0" applyNumberFormat="1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11" fillId="2" borderId="63" xfId="0" applyFont="1" applyFill="1" applyBorder="1" applyAlignment="1">
      <alignment horizontal="right"/>
    </xf>
    <xf numFmtId="10" fontId="17" fillId="7" borderId="33" xfId="0" applyNumberFormat="1" applyFont="1" applyFill="1" applyBorder="1" applyAlignment="1">
      <alignment horizontal="center" vertical="center"/>
    </xf>
    <xf numFmtId="10" fontId="17" fillId="6" borderId="62" xfId="0" applyNumberFormat="1" applyFont="1" applyFill="1" applyBorder="1" applyAlignment="1">
      <alignment horizontal="center" vertical="center"/>
    </xf>
    <xf numFmtId="0" fontId="17" fillId="7" borderId="61" xfId="0" applyFont="1" applyFill="1" applyBorder="1" applyAlignment="1">
      <alignment horizontal="center" vertical="center"/>
    </xf>
    <xf numFmtId="166" fontId="13" fillId="2" borderId="0" xfId="0" applyNumberFormat="1" applyFont="1" applyFill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/>
      <protection locked="0"/>
    </xf>
    <xf numFmtId="1" fontId="1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8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 applyProtection="1">
      <alignment horizontal="left" vertical="center"/>
      <protection locked="0"/>
    </xf>
    <xf numFmtId="168" fontId="17" fillId="3" borderId="45" xfId="0" applyNumberFormat="1" applyFont="1" applyFill="1" applyBorder="1" applyAlignment="1" applyProtection="1">
      <alignment horizontal="center" vertical="center"/>
      <protection locked="0"/>
    </xf>
    <xf numFmtId="168" fontId="17" fillId="3" borderId="46" xfId="0" applyNumberFormat="1" applyFont="1" applyFill="1" applyBorder="1" applyAlignment="1" applyProtection="1">
      <alignment horizontal="center" vertical="center"/>
      <protection locked="0"/>
    </xf>
    <xf numFmtId="168" fontId="17" fillId="3" borderId="49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3" fillId="2" borderId="43" xfId="0" applyFont="1" applyFill="1" applyBorder="1" applyAlignment="1">
      <alignment horizontal="center"/>
    </xf>
    <xf numFmtId="0" fontId="13" fillId="2" borderId="64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3" fillId="2" borderId="44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7" fillId="3" borderId="0" xfId="0" applyFont="1" applyFill="1" applyAlignment="1" applyProtection="1">
      <alignment horizontal="left" vertical="center"/>
      <protection locked="0"/>
    </xf>
    <xf numFmtId="0" fontId="16" fillId="3" borderId="0" xfId="0" applyFont="1" applyFill="1" applyAlignment="1" applyProtection="1">
      <alignment horizontal="left" vertical="center"/>
      <protection locked="0"/>
    </xf>
    <xf numFmtId="0" fontId="20" fillId="2" borderId="10" xfId="0" applyFont="1" applyFill="1" applyBorder="1" applyAlignment="1">
      <alignment horizontal="center" vertical="center"/>
    </xf>
    <xf numFmtId="0" fontId="24" fillId="3" borderId="0" xfId="0" applyFont="1" applyFill="1" applyAlignment="1" applyProtection="1">
      <alignment horizontal="left" vertical="center"/>
      <protection locked="0"/>
    </xf>
    <xf numFmtId="168" fontId="17" fillId="3" borderId="26" xfId="0" applyNumberFormat="1" applyFont="1" applyFill="1" applyBorder="1" applyAlignment="1" applyProtection="1">
      <alignment horizontal="center" vertical="center"/>
      <protection locked="0"/>
    </xf>
    <xf numFmtId="168" fontId="17" fillId="3" borderId="48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8" t="s">
        <v>0</v>
      </c>
      <c r="B15" s="368"/>
      <c r="C15" s="368"/>
      <c r="D15" s="368"/>
      <c r="E15" s="36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308341398</v>
      </c>
      <c r="C24" s="18">
        <v>4218.8</v>
      </c>
      <c r="D24" s="19">
        <v>1.2</v>
      </c>
      <c r="E24" s="20">
        <v>2.8</v>
      </c>
    </row>
    <row r="25" spans="1:6" ht="16.5" customHeight="1" x14ac:dyDescent="0.3">
      <c r="A25" s="17">
        <v>2</v>
      </c>
      <c r="B25" s="18">
        <v>309035600</v>
      </c>
      <c r="C25" s="18">
        <v>4108.6000000000004</v>
      </c>
      <c r="D25" s="19">
        <v>1.2</v>
      </c>
      <c r="E25" s="19">
        <v>2.8</v>
      </c>
    </row>
    <row r="26" spans="1:6" ht="16.5" customHeight="1" x14ac:dyDescent="0.3">
      <c r="A26" s="17">
        <v>3</v>
      </c>
      <c r="B26" s="18">
        <v>310213570</v>
      </c>
      <c r="C26" s="18">
        <v>4056.5</v>
      </c>
      <c r="D26" s="19">
        <v>1.2</v>
      </c>
      <c r="E26" s="19">
        <v>2.8</v>
      </c>
    </row>
    <row r="27" spans="1:6" ht="16.5" customHeight="1" x14ac:dyDescent="0.3">
      <c r="A27" s="17">
        <v>4</v>
      </c>
      <c r="B27" s="18">
        <v>309925206</v>
      </c>
      <c r="C27" s="18">
        <v>3993.4</v>
      </c>
      <c r="D27" s="19">
        <v>1.2</v>
      </c>
      <c r="E27" s="19">
        <v>2.8</v>
      </c>
    </row>
    <row r="28" spans="1:6" ht="16.5" customHeight="1" x14ac:dyDescent="0.3">
      <c r="A28" s="17">
        <v>5</v>
      </c>
      <c r="B28" s="18">
        <v>310343914</v>
      </c>
      <c r="C28" s="18">
        <v>3968.1</v>
      </c>
      <c r="D28" s="19">
        <v>1.2</v>
      </c>
      <c r="E28" s="19">
        <v>2.8</v>
      </c>
    </row>
    <row r="29" spans="1:6" ht="16.5" customHeight="1" x14ac:dyDescent="0.3">
      <c r="A29" s="17">
        <v>6</v>
      </c>
      <c r="B29" s="21">
        <v>310076200</v>
      </c>
      <c r="C29" s="21">
        <v>3970.9</v>
      </c>
      <c r="D29" s="22">
        <v>1.2</v>
      </c>
      <c r="E29" s="22">
        <v>2.8</v>
      </c>
    </row>
    <row r="30" spans="1:6" ht="16.5" customHeight="1" x14ac:dyDescent="0.3">
      <c r="A30" s="23" t="s">
        <v>18</v>
      </c>
      <c r="B30" s="24">
        <f>AVERAGE(B24:B29)</f>
        <v>309655981.33333331</v>
      </c>
      <c r="C30" s="25">
        <f>AVERAGE(C24:C29)</f>
        <v>4052.7166666666672</v>
      </c>
      <c r="D30" s="26">
        <f>AVERAGE(D24:D29)</f>
        <v>1.2</v>
      </c>
      <c r="E30" s="26">
        <f>AVERAGE(E24:E29)</f>
        <v>2.8000000000000003</v>
      </c>
    </row>
    <row r="31" spans="1:6" ht="16.5" customHeight="1" x14ac:dyDescent="0.3">
      <c r="A31" s="27" t="s">
        <v>19</v>
      </c>
      <c r="B31" s="28">
        <f>(STDEV(B24:B29)/B30)</f>
        <v>2.5617124343594129E-3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9" t="s">
        <v>26</v>
      </c>
      <c r="C59" s="36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73" t="s">
        <v>31</v>
      </c>
      <c r="B11" s="374"/>
      <c r="C11" s="374"/>
      <c r="D11" s="374"/>
      <c r="E11" s="374"/>
      <c r="F11" s="375"/>
      <c r="G11" s="91"/>
    </row>
    <row r="12" spans="1:7" ht="16.5" customHeight="1" x14ac:dyDescent="0.3">
      <c r="A12" s="372" t="s">
        <v>32</v>
      </c>
      <c r="B12" s="372"/>
      <c r="C12" s="372"/>
      <c r="D12" s="372"/>
      <c r="E12" s="372"/>
      <c r="F12" s="372"/>
      <c r="G12" s="90"/>
    </row>
    <row r="14" spans="1:7" ht="16.5" customHeight="1" x14ac:dyDescent="0.3">
      <c r="A14" s="377" t="s">
        <v>33</v>
      </c>
      <c r="B14" s="377"/>
      <c r="C14" s="60" t="s">
        <v>5</v>
      </c>
    </row>
    <row r="15" spans="1:7" ht="16.5" customHeight="1" x14ac:dyDescent="0.3">
      <c r="A15" s="377" t="s">
        <v>34</v>
      </c>
      <c r="B15" s="377"/>
      <c r="C15" s="60" t="s">
        <v>7</v>
      </c>
    </row>
    <row r="16" spans="1:7" ht="16.5" customHeight="1" x14ac:dyDescent="0.3">
      <c r="A16" s="377" t="s">
        <v>35</v>
      </c>
      <c r="B16" s="377"/>
      <c r="C16" s="60" t="s">
        <v>9</v>
      </c>
    </row>
    <row r="17" spans="1:5" ht="16.5" customHeight="1" x14ac:dyDescent="0.3">
      <c r="A17" s="377" t="s">
        <v>36</v>
      </c>
      <c r="B17" s="377"/>
      <c r="C17" s="60" t="s">
        <v>11</v>
      </c>
    </row>
    <row r="18" spans="1:5" ht="16.5" customHeight="1" x14ac:dyDescent="0.3">
      <c r="A18" s="377" t="s">
        <v>37</v>
      </c>
      <c r="B18" s="377"/>
      <c r="C18" s="97" t="s">
        <v>12</v>
      </c>
    </row>
    <row r="19" spans="1:5" ht="16.5" customHeight="1" x14ac:dyDescent="0.3">
      <c r="A19" s="377" t="s">
        <v>38</v>
      </c>
      <c r="B19" s="37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72" t="s">
        <v>1</v>
      </c>
      <c r="B21" s="372"/>
      <c r="C21" s="59" t="s">
        <v>39</v>
      </c>
      <c r="D21" s="66"/>
    </row>
    <row r="22" spans="1:5" ht="15.75" customHeight="1" x14ac:dyDescent="0.3">
      <c r="A22" s="376"/>
      <c r="B22" s="376"/>
      <c r="C22" s="57"/>
      <c r="D22" s="376"/>
      <c r="E22" s="37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696.89</v>
      </c>
      <c r="D24" s="87">
        <f t="shared" ref="D24:D43" si="0">(C24-$C$46)/$C$46</f>
        <v>-4.0188537405922787E-3</v>
      </c>
      <c r="E24" s="53"/>
    </row>
    <row r="25" spans="1:5" ht="15.75" customHeight="1" x14ac:dyDescent="0.3">
      <c r="C25" s="95">
        <v>727.98</v>
      </c>
      <c r="D25" s="88">
        <f t="shared" si="0"/>
        <v>4.0414347822358858E-2</v>
      </c>
      <c r="E25" s="53"/>
    </row>
    <row r="26" spans="1:5" ht="15.75" customHeight="1" x14ac:dyDescent="0.3">
      <c r="C26" s="95">
        <v>698.36</v>
      </c>
      <c r="D26" s="88">
        <f t="shared" si="0"/>
        <v>-1.917959359841577E-3</v>
      </c>
      <c r="E26" s="53"/>
    </row>
    <row r="27" spans="1:5" ht="15.75" customHeight="1" x14ac:dyDescent="0.3">
      <c r="C27" s="95">
        <v>686.82</v>
      </c>
      <c r="D27" s="88">
        <f t="shared" si="0"/>
        <v>-1.8410694838659654E-2</v>
      </c>
      <c r="E27" s="53"/>
    </row>
    <row r="28" spans="1:5" ht="15.75" customHeight="1" x14ac:dyDescent="0.3">
      <c r="C28" s="95">
        <v>704.14</v>
      </c>
      <c r="D28" s="88">
        <f t="shared" si="0"/>
        <v>6.3427001780759556E-3</v>
      </c>
      <c r="E28" s="53"/>
    </row>
    <row r="29" spans="1:5" ht="15.75" customHeight="1" x14ac:dyDescent="0.3">
      <c r="C29" s="95">
        <v>695.79</v>
      </c>
      <c r="D29" s="88">
        <f t="shared" si="0"/>
        <v>-5.5909515765281814E-3</v>
      </c>
      <c r="E29" s="53"/>
    </row>
    <row r="30" spans="1:5" ht="15.75" customHeight="1" x14ac:dyDescent="0.3">
      <c r="C30" s="95">
        <v>696.3</v>
      </c>
      <c r="D30" s="88">
        <f t="shared" si="0"/>
        <v>-4.8620698525942913E-3</v>
      </c>
      <c r="E30" s="53"/>
    </row>
    <row r="31" spans="1:5" ht="15.75" customHeight="1" x14ac:dyDescent="0.3">
      <c r="C31" s="95">
        <v>698.08</v>
      </c>
      <c r="D31" s="88">
        <f t="shared" si="0"/>
        <v>-2.3181297180797592E-3</v>
      </c>
      <c r="E31" s="53"/>
    </row>
    <row r="32" spans="1:5" ht="15.75" customHeight="1" x14ac:dyDescent="0.3">
      <c r="C32" s="95">
        <v>701.87</v>
      </c>
      <c r="D32" s="88">
        <f t="shared" si="0"/>
        <v>3.0984619166446866E-3</v>
      </c>
      <c r="E32" s="53"/>
    </row>
    <row r="33" spans="1:7" ht="15.75" customHeight="1" x14ac:dyDescent="0.3">
      <c r="C33" s="95">
        <v>691.31</v>
      </c>
      <c r="D33" s="88">
        <f t="shared" si="0"/>
        <v>-1.1993677308339751E-2</v>
      </c>
      <c r="E33" s="53"/>
    </row>
    <row r="34" spans="1:7" ht="15.75" customHeight="1" x14ac:dyDescent="0.3">
      <c r="C34" s="95">
        <v>698.5</v>
      </c>
      <c r="D34" s="88">
        <f t="shared" si="0"/>
        <v>-1.7178741807224857E-3</v>
      </c>
      <c r="E34" s="53"/>
    </row>
    <row r="35" spans="1:7" ht="15.75" customHeight="1" x14ac:dyDescent="0.3">
      <c r="C35" s="95">
        <v>696.64</v>
      </c>
      <c r="D35" s="88">
        <f t="shared" si="0"/>
        <v>-4.3761487033049766E-3</v>
      </c>
      <c r="E35" s="53"/>
    </row>
    <row r="36" spans="1:7" ht="15.75" customHeight="1" x14ac:dyDescent="0.3">
      <c r="C36" s="95">
        <v>691.67</v>
      </c>
      <c r="D36" s="88">
        <f t="shared" si="0"/>
        <v>-1.1479172562033447E-2</v>
      </c>
      <c r="E36" s="53"/>
    </row>
    <row r="37" spans="1:7" ht="15.75" customHeight="1" x14ac:dyDescent="0.3">
      <c r="C37" s="95">
        <v>714.81</v>
      </c>
      <c r="D37" s="88">
        <f t="shared" si="0"/>
        <v>2.1592049186653837E-2</v>
      </c>
      <c r="E37" s="53"/>
    </row>
    <row r="38" spans="1:7" ht="15.75" customHeight="1" x14ac:dyDescent="0.3">
      <c r="C38" s="95">
        <v>682.5</v>
      </c>
      <c r="D38" s="88">
        <f t="shared" si="0"/>
        <v>-2.4584751794335141E-2</v>
      </c>
      <c r="E38" s="53"/>
    </row>
    <row r="39" spans="1:7" ht="15.75" customHeight="1" x14ac:dyDescent="0.3">
      <c r="C39" s="95">
        <v>701.43</v>
      </c>
      <c r="D39" s="88">
        <f t="shared" si="0"/>
        <v>2.4696227822702606E-3</v>
      </c>
      <c r="E39" s="53"/>
    </row>
    <row r="40" spans="1:7" ht="15.75" customHeight="1" x14ac:dyDescent="0.3">
      <c r="C40" s="95">
        <v>717.05</v>
      </c>
      <c r="D40" s="88">
        <f t="shared" si="0"/>
        <v>2.4793412052559624E-2</v>
      </c>
      <c r="E40" s="53"/>
    </row>
    <row r="41" spans="1:7" ht="15.75" customHeight="1" x14ac:dyDescent="0.3">
      <c r="C41" s="95">
        <v>695.78</v>
      </c>
      <c r="D41" s="88">
        <f t="shared" si="0"/>
        <v>-5.6052433750366764E-3</v>
      </c>
      <c r="E41" s="53"/>
    </row>
    <row r="42" spans="1:7" ht="15.75" customHeight="1" x14ac:dyDescent="0.3">
      <c r="C42" s="95">
        <v>694.4</v>
      </c>
      <c r="D42" s="88">
        <f t="shared" si="0"/>
        <v>-7.5775115692107613E-3</v>
      </c>
      <c r="E42" s="53"/>
    </row>
    <row r="43" spans="1:7" ht="16.5" customHeight="1" x14ac:dyDescent="0.3">
      <c r="C43" s="96">
        <v>703.72</v>
      </c>
      <c r="D43" s="89">
        <f t="shared" si="0"/>
        <v>5.7424446407186823E-3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13994.039999999997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699.70199999999988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370">
        <f>C46</f>
        <v>699.70199999999988</v>
      </c>
      <c r="C49" s="93">
        <f>-IF(C46&lt;=80,10%,IF(C46&lt;250,7.5%,5%))</f>
        <v>-0.05</v>
      </c>
      <c r="D49" s="81">
        <f>IF(C46&lt;=80,C46*0.9,IF(C46&lt;250,C46*0.925,C46*0.95))</f>
        <v>664.7168999999999</v>
      </c>
    </row>
    <row r="50" spans="1:6" ht="17.25" customHeight="1" x14ac:dyDescent="0.3">
      <c r="B50" s="371"/>
      <c r="C50" s="94">
        <f>IF(C46&lt;=80, 10%, IF(C46&lt;250, 7.5%, 5%))</f>
        <v>0.05</v>
      </c>
      <c r="D50" s="81">
        <f>IF(C46&lt;=80, C46*1.1, IF(C46&lt;250, C46*1.075, C46*1.05))</f>
        <v>734.68709999999987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view="pageBreakPreview" topLeftCell="A85" zoomScale="55" zoomScaleNormal="75" workbookViewId="0">
      <selection activeCell="F91" sqref="F91:F94"/>
    </sheetView>
  </sheetViews>
  <sheetFormatPr defaultRowHeight="16.5" x14ac:dyDescent="0.3"/>
  <cols>
    <col min="1" max="1" width="55.42578125" style="19" customWidth="1"/>
    <col min="2" max="2" width="33.7109375" style="19" customWidth="1"/>
    <col min="3" max="3" width="42.28515625" style="19" customWidth="1"/>
    <col min="4" max="4" width="30.5703125" style="19" customWidth="1"/>
    <col min="5" max="5" width="39.85546875" style="19" customWidth="1"/>
    <col min="6" max="6" width="30.7109375" style="19" customWidth="1"/>
    <col min="7" max="7" width="36.42578125" style="19" customWidth="1"/>
    <col min="8" max="8" width="41.140625" style="19" customWidth="1"/>
    <col min="9" max="9" width="30.42578125" style="1" customWidth="1"/>
    <col min="10" max="10" width="21.28515625" style="1" customWidth="1"/>
    <col min="11" max="11" width="9.140625" style="1" customWidth="1"/>
  </cols>
  <sheetData>
    <row r="1" spans="1:8" ht="15" x14ac:dyDescent="0.3">
      <c r="A1" s="402" t="s">
        <v>45</v>
      </c>
      <c r="B1" s="402"/>
      <c r="C1" s="402"/>
      <c r="D1" s="402"/>
      <c r="E1" s="402"/>
      <c r="F1" s="402"/>
      <c r="G1" s="402"/>
      <c r="H1" s="402"/>
    </row>
    <row r="2" spans="1:8" ht="15" x14ac:dyDescent="0.3">
      <c r="A2" s="402"/>
      <c r="B2" s="402"/>
      <c r="C2" s="402"/>
      <c r="D2" s="402"/>
      <c r="E2" s="402"/>
      <c r="F2" s="402"/>
      <c r="G2" s="402"/>
      <c r="H2" s="402"/>
    </row>
    <row r="3" spans="1:8" ht="15" x14ac:dyDescent="0.3">
      <c r="A3" s="402"/>
      <c r="B3" s="402"/>
      <c r="C3" s="402"/>
      <c r="D3" s="402"/>
      <c r="E3" s="402"/>
      <c r="F3" s="402"/>
      <c r="G3" s="402"/>
      <c r="H3" s="402"/>
    </row>
    <row r="4" spans="1:8" ht="15" x14ac:dyDescent="0.3">
      <c r="A4" s="402"/>
      <c r="B4" s="402"/>
      <c r="C4" s="402"/>
      <c r="D4" s="402"/>
      <c r="E4" s="402"/>
      <c r="F4" s="402"/>
      <c r="G4" s="402"/>
      <c r="H4" s="402"/>
    </row>
    <row r="5" spans="1:8" ht="15" x14ac:dyDescent="0.3">
      <c r="A5" s="402"/>
      <c r="B5" s="402"/>
      <c r="C5" s="402"/>
      <c r="D5" s="402"/>
      <c r="E5" s="402"/>
      <c r="F5" s="402"/>
      <c r="G5" s="402"/>
      <c r="H5" s="402"/>
    </row>
    <row r="6" spans="1:8" ht="15" x14ac:dyDescent="0.3">
      <c r="A6" s="402"/>
      <c r="B6" s="402"/>
      <c r="C6" s="402"/>
      <c r="D6" s="402"/>
      <c r="E6" s="402"/>
      <c r="F6" s="402"/>
      <c r="G6" s="402"/>
      <c r="H6" s="402"/>
    </row>
    <row r="7" spans="1:8" ht="15" x14ac:dyDescent="0.3">
      <c r="A7" s="402"/>
      <c r="B7" s="402"/>
      <c r="C7" s="402"/>
      <c r="D7" s="402"/>
      <c r="E7" s="402"/>
      <c r="F7" s="402"/>
      <c r="G7" s="402"/>
      <c r="H7" s="402"/>
    </row>
    <row r="8" spans="1:8" ht="15" x14ac:dyDescent="0.3">
      <c r="A8" s="403" t="s">
        <v>46</v>
      </c>
      <c r="B8" s="403"/>
      <c r="C8" s="403"/>
      <c r="D8" s="403"/>
      <c r="E8" s="403"/>
      <c r="F8" s="403"/>
      <c r="G8" s="403"/>
      <c r="H8" s="403"/>
    </row>
    <row r="9" spans="1:8" ht="15" x14ac:dyDescent="0.3">
      <c r="A9" s="403"/>
      <c r="B9" s="403"/>
      <c r="C9" s="403"/>
      <c r="D9" s="403"/>
      <c r="E9" s="403"/>
      <c r="F9" s="403"/>
      <c r="G9" s="403"/>
      <c r="H9" s="403"/>
    </row>
    <row r="10" spans="1:8" ht="15" x14ac:dyDescent="0.3">
      <c r="A10" s="403"/>
      <c r="B10" s="403"/>
      <c r="C10" s="403"/>
      <c r="D10" s="403"/>
      <c r="E10" s="403"/>
      <c r="F10" s="403"/>
      <c r="G10" s="403"/>
      <c r="H10" s="403"/>
    </row>
    <row r="11" spans="1:8" ht="15" x14ac:dyDescent="0.3">
      <c r="A11" s="403"/>
      <c r="B11" s="403"/>
      <c r="C11" s="403"/>
      <c r="D11" s="403"/>
      <c r="E11" s="403"/>
      <c r="F11" s="403"/>
      <c r="G11" s="403"/>
      <c r="H11" s="403"/>
    </row>
    <row r="12" spans="1:8" ht="15" x14ac:dyDescent="0.3">
      <c r="A12" s="403"/>
      <c r="B12" s="403"/>
      <c r="C12" s="403"/>
      <c r="D12" s="403"/>
      <c r="E12" s="403"/>
      <c r="F12" s="403"/>
      <c r="G12" s="403"/>
      <c r="H12" s="403"/>
    </row>
    <row r="13" spans="1:8" ht="15" x14ac:dyDescent="0.3">
      <c r="A13" s="403"/>
      <c r="B13" s="403"/>
      <c r="C13" s="403"/>
      <c r="D13" s="403"/>
      <c r="E13" s="403"/>
      <c r="F13" s="403"/>
      <c r="G13" s="403"/>
      <c r="H13" s="403"/>
    </row>
    <row r="14" spans="1:8" ht="15" x14ac:dyDescent="0.3">
      <c r="A14" s="403"/>
      <c r="B14" s="403"/>
      <c r="C14" s="403"/>
      <c r="D14" s="403"/>
      <c r="E14" s="403"/>
      <c r="F14" s="403"/>
      <c r="G14" s="403"/>
      <c r="H14" s="403"/>
    </row>
    <row r="15" spans="1:8" ht="19.5" customHeight="1" x14ac:dyDescent="0.3">
      <c r="A15" s="358"/>
      <c r="B15" s="358"/>
      <c r="C15" s="358"/>
      <c r="D15" s="358"/>
      <c r="E15" s="358"/>
      <c r="F15" s="358"/>
      <c r="G15" s="358"/>
      <c r="H15" s="358"/>
    </row>
    <row r="16" spans="1:8" ht="19.5" customHeight="1" x14ac:dyDescent="0.3">
      <c r="A16" s="404" t="s">
        <v>31</v>
      </c>
      <c r="B16" s="405"/>
      <c r="C16" s="405"/>
      <c r="D16" s="405"/>
      <c r="E16" s="405"/>
      <c r="F16" s="405"/>
      <c r="G16" s="405"/>
      <c r="H16" s="406"/>
    </row>
    <row r="17" spans="1:13" ht="20.25" customHeight="1" x14ac:dyDescent="0.3">
      <c r="A17" s="409" t="s">
        <v>47</v>
      </c>
      <c r="B17" s="409"/>
      <c r="C17" s="409"/>
      <c r="D17" s="409"/>
      <c r="E17" s="409"/>
      <c r="F17" s="409"/>
      <c r="G17" s="409"/>
      <c r="H17" s="409"/>
    </row>
    <row r="18" spans="1:13" ht="26.25" customHeight="1" x14ac:dyDescent="0.3">
      <c r="A18" s="117" t="s">
        <v>33</v>
      </c>
      <c r="B18" s="407" t="s">
        <v>129</v>
      </c>
      <c r="C18" s="407"/>
      <c r="D18" s="364"/>
      <c r="E18" s="364"/>
      <c r="F18" s="358"/>
      <c r="G18" s="358"/>
      <c r="H18" s="358"/>
    </row>
    <row r="19" spans="1:13" ht="26.25" customHeight="1" x14ac:dyDescent="0.3">
      <c r="A19" s="117" t="s">
        <v>34</v>
      </c>
      <c r="B19" s="118" t="s">
        <v>128</v>
      </c>
      <c r="C19" s="116">
        <v>11</v>
      </c>
      <c r="D19" s="358"/>
      <c r="E19" s="358"/>
      <c r="F19" s="358"/>
      <c r="G19" s="358"/>
      <c r="H19" s="358"/>
    </row>
    <row r="20" spans="1:13" ht="26.25" customHeight="1" x14ac:dyDescent="0.3">
      <c r="A20" s="117" t="s">
        <v>35</v>
      </c>
      <c r="B20" s="118" t="s">
        <v>9</v>
      </c>
      <c r="D20" s="358"/>
      <c r="E20" s="358"/>
      <c r="F20" s="358"/>
      <c r="G20" s="358"/>
      <c r="H20" s="358"/>
    </row>
    <row r="21" spans="1:13" ht="26.25" customHeight="1" x14ac:dyDescent="0.3">
      <c r="A21" s="117" t="s">
        <v>36</v>
      </c>
      <c r="B21" s="119" t="s">
        <v>11</v>
      </c>
      <c r="C21" s="120"/>
      <c r="D21" s="120"/>
      <c r="E21" s="120"/>
      <c r="F21" s="120"/>
      <c r="G21" s="120"/>
      <c r="H21" s="120"/>
    </row>
    <row r="22" spans="1:13" ht="26.25" customHeight="1" x14ac:dyDescent="0.3">
      <c r="A22" s="117" t="s">
        <v>37</v>
      </c>
      <c r="B22" s="121" t="s">
        <v>12</v>
      </c>
      <c r="D22" s="358"/>
      <c r="E22" s="358"/>
      <c r="F22" s="358"/>
      <c r="G22" s="358"/>
      <c r="H22" s="358"/>
    </row>
    <row r="23" spans="1:13" ht="26.25" customHeight="1" x14ac:dyDescent="0.3">
      <c r="A23" s="117" t="s">
        <v>38</v>
      </c>
      <c r="B23" s="121"/>
      <c r="D23" s="358"/>
      <c r="E23" s="358"/>
      <c r="F23" s="358"/>
      <c r="G23" s="358"/>
      <c r="H23" s="358"/>
    </row>
    <row r="24" spans="1:13" ht="18.75" x14ac:dyDescent="0.3">
      <c r="A24" s="117"/>
      <c r="B24" s="122"/>
      <c r="D24" s="358"/>
      <c r="E24" s="358"/>
      <c r="F24" s="358"/>
      <c r="G24" s="358"/>
      <c r="H24" s="358"/>
    </row>
    <row r="25" spans="1:13" ht="18.75" x14ac:dyDescent="0.3">
      <c r="A25" s="123" t="s">
        <v>1</v>
      </c>
      <c r="B25" s="122"/>
      <c r="D25" s="358"/>
      <c r="E25" s="358"/>
      <c r="F25" s="358"/>
      <c r="G25" s="358"/>
      <c r="H25" s="358"/>
    </row>
    <row r="26" spans="1:13" ht="26.25" customHeight="1" x14ac:dyDescent="0.3">
      <c r="A26" s="124" t="s">
        <v>4</v>
      </c>
      <c r="B26" s="407" t="s">
        <v>127</v>
      </c>
      <c r="C26" s="407"/>
      <c r="D26" s="358"/>
      <c r="E26" s="358"/>
      <c r="F26" s="358"/>
      <c r="G26" s="358"/>
      <c r="H26" s="358"/>
    </row>
    <row r="27" spans="1:13" ht="26.25" customHeight="1" x14ac:dyDescent="0.3">
      <c r="A27" s="125" t="s">
        <v>48</v>
      </c>
      <c r="B27" s="410" t="s">
        <v>126</v>
      </c>
      <c r="C27" s="410"/>
      <c r="D27" s="358"/>
      <c r="E27" s="358"/>
      <c r="F27" s="358"/>
      <c r="G27" s="358"/>
      <c r="H27" s="358"/>
    </row>
    <row r="28" spans="1:13" ht="27" customHeight="1" x14ac:dyDescent="0.3">
      <c r="A28" s="125" t="s">
        <v>6</v>
      </c>
      <c r="B28" s="126">
        <v>99.66</v>
      </c>
      <c r="D28" s="358"/>
      <c r="E28" s="358"/>
      <c r="F28" s="358"/>
      <c r="G28" s="358"/>
      <c r="H28" s="358"/>
    </row>
    <row r="29" spans="1:13" s="2" customFormat="1" ht="15.75" customHeight="1" x14ac:dyDescent="0.25">
      <c r="A29" s="125" t="s">
        <v>49</v>
      </c>
      <c r="B29" s="127"/>
      <c r="C29" s="378" t="s">
        <v>50</v>
      </c>
      <c r="D29" s="379"/>
      <c r="E29" s="379"/>
      <c r="F29" s="379"/>
      <c r="G29" s="380"/>
      <c r="H29" s="128"/>
      <c r="I29" s="99"/>
      <c r="J29" s="99"/>
      <c r="K29" s="99"/>
    </row>
    <row r="30" spans="1:13" s="2" customFormat="1" ht="19.5" customHeight="1" x14ac:dyDescent="0.25">
      <c r="A30" s="125" t="s">
        <v>51</v>
      </c>
      <c r="B30" s="129">
        <f>B28-B29</f>
        <v>99.66</v>
      </c>
      <c r="C30" s="130"/>
      <c r="D30" s="130"/>
      <c r="E30" s="130"/>
      <c r="F30" s="130"/>
      <c r="G30" s="131"/>
      <c r="H30" s="128"/>
      <c r="I30" s="99"/>
      <c r="J30" s="99"/>
      <c r="K30" s="99"/>
    </row>
    <row r="31" spans="1:13" s="2" customFormat="1" ht="27" customHeight="1" x14ac:dyDescent="0.25">
      <c r="A31" s="125" t="s">
        <v>52</v>
      </c>
      <c r="B31" s="132">
        <v>1</v>
      </c>
      <c r="C31" s="389" t="s">
        <v>53</v>
      </c>
      <c r="D31" s="390"/>
      <c r="E31" s="390"/>
      <c r="F31" s="390"/>
      <c r="G31" s="390"/>
      <c r="H31" s="391"/>
      <c r="I31" s="99"/>
      <c r="J31" s="99"/>
      <c r="K31" s="99"/>
    </row>
    <row r="32" spans="1:13" s="2" customFormat="1" ht="27" customHeight="1" x14ac:dyDescent="0.25">
      <c r="A32" s="125" t="s">
        <v>54</v>
      </c>
      <c r="B32" s="132">
        <v>1</v>
      </c>
      <c r="C32" s="389" t="s">
        <v>55</v>
      </c>
      <c r="D32" s="390"/>
      <c r="E32" s="390"/>
      <c r="F32" s="390"/>
      <c r="G32" s="390"/>
      <c r="H32" s="391"/>
      <c r="I32" s="99"/>
      <c r="J32" s="99"/>
      <c r="K32" s="100"/>
      <c r="L32" s="100"/>
      <c r="M32" s="101"/>
    </row>
    <row r="33" spans="1:13" s="2" customFormat="1" ht="17.25" customHeight="1" x14ac:dyDescent="0.25">
      <c r="A33" s="125"/>
      <c r="B33" s="133"/>
      <c r="C33" s="102"/>
      <c r="D33" s="102"/>
      <c r="E33" s="102"/>
      <c r="F33" s="102"/>
      <c r="G33" s="102"/>
      <c r="H33" s="102"/>
      <c r="I33" s="99"/>
      <c r="J33" s="99"/>
      <c r="K33" s="100"/>
      <c r="L33" s="100"/>
      <c r="M33" s="101"/>
    </row>
    <row r="34" spans="1:13" s="2" customFormat="1" ht="18.75" x14ac:dyDescent="0.25">
      <c r="A34" s="125" t="s">
        <v>56</v>
      </c>
      <c r="B34" s="134">
        <f>B31/B32</f>
        <v>1</v>
      </c>
      <c r="C34" s="116" t="s">
        <v>57</v>
      </c>
      <c r="D34" s="116"/>
      <c r="E34" s="116"/>
      <c r="F34" s="116"/>
      <c r="G34" s="116"/>
      <c r="H34" s="128"/>
      <c r="I34" s="99"/>
      <c r="J34" s="99"/>
      <c r="K34" s="100"/>
      <c r="L34" s="100"/>
      <c r="M34" s="101"/>
    </row>
    <row r="35" spans="1:13" s="2" customFormat="1" ht="19.5" customHeight="1" x14ac:dyDescent="0.25">
      <c r="A35" s="125"/>
      <c r="B35" s="129"/>
      <c r="C35" s="128"/>
      <c r="D35" s="128"/>
      <c r="E35" s="128"/>
      <c r="F35" s="128"/>
      <c r="G35" s="116"/>
      <c r="H35" s="128"/>
      <c r="I35" s="99"/>
      <c r="J35" s="99"/>
      <c r="K35" s="100"/>
      <c r="L35" s="100"/>
      <c r="M35" s="101"/>
    </row>
    <row r="36" spans="1:13" s="2" customFormat="1" ht="27" customHeight="1" x14ac:dyDescent="0.25">
      <c r="A36" s="135" t="s">
        <v>58</v>
      </c>
      <c r="B36" s="136">
        <v>100</v>
      </c>
      <c r="C36" s="116"/>
      <c r="D36" s="393" t="s">
        <v>59</v>
      </c>
      <c r="E36" s="401"/>
      <c r="F36" s="393" t="s">
        <v>60</v>
      </c>
      <c r="G36" s="394"/>
      <c r="H36" s="128"/>
      <c r="I36" s="99"/>
      <c r="J36" s="99"/>
      <c r="K36" s="100"/>
      <c r="L36" s="100"/>
      <c r="M36" s="101"/>
    </row>
    <row r="37" spans="1:13" s="2" customFormat="1" ht="26.25" customHeight="1" x14ac:dyDescent="0.25">
      <c r="A37" s="137" t="s">
        <v>61</v>
      </c>
      <c r="B37" s="138">
        <v>10</v>
      </c>
      <c r="C37" s="113" t="s">
        <v>62</v>
      </c>
      <c r="D37" s="139" t="s">
        <v>63</v>
      </c>
      <c r="E37" s="140" t="s">
        <v>64</v>
      </c>
      <c r="F37" s="139" t="s">
        <v>63</v>
      </c>
      <c r="G37" s="141" t="s">
        <v>64</v>
      </c>
      <c r="H37" s="128"/>
      <c r="I37" s="99"/>
      <c r="J37" s="99"/>
      <c r="K37" s="100"/>
      <c r="L37" s="100"/>
      <c r="M37" s="101"/>
    </row>
    <row r="38" spans="1:13" s="2" customFormat="1" ht="26.25" customHeight="1" x14ac:dyDescent="0.25">
      <c r="A38" s="137" t="s">
        <v>65</v>
      </c>
      <c r="B38" s="138">
        <v>20</v>
      </c>
      <c r="C38" s="142">
        <v>1</v>
      </c>
      <c r="D38" s="143">
        <v>311451701</v>
      </c>
      <c r="E38" s="115">
        <f>IF(ISBLANK(D38),"-",$D$48/$D$45*D38)</f>
        <v>235326995.06635815</v>
      </c>
      <c r="F38" s="143">
        <v>259660607</v>
      </c>
      <c r="G38" s="144">
        <f>IF(ISBLANK(F38),"-",$D$48/$F$45*F38)</f>
        <v>238595663.90195531</v>
      </c>
      <c r="H38" s="128"/>
      <c r="I38" s="99"/>
      <c r="J38" s="99"/>
      <c r="K38" s="100"/>
      <c r="L38" s="100"/>
      <c r="M38" s="101"/>
    </row>
    <row r="39" spans="1:13" s="2" customFormat="1" ht="26.25" customHeight="1" x14ac:dyDescent="0.25">
      <c r="A39" s="137" t="s">
        <v>66</v>
      </c>
      <c r="B39" s="138">
        <v>1</v>
      </c>
      <c r="C39" s="145">
        <v>2</v>
      </c>
      <c r="D39" s="146">
        <v>312383976</v>
      </c>
      <c r="E39" s="147">
        <f>IF(ISBLANK(D39),"-",$D$48/$D$45*D39)</f>
        <v>236031404.36520314</v>
      </c>
      <c r="F39" s="146">
        <v>259633917</v>
      </c>
      <c r="G39" s="148">
        <f>IF(ISBLANK(F39),"-",$D$48/$F$45*F39)</f>
        <v>238571139.12577489</v>
      </c>
      <c r="H39" s="128"/>
      <c r="I39" s="99"/>
      <c r="J39" s="99"/>
      <c r="K39" s="100"/>
      <c r="L39" s="100"/>
      <c r="M39" s="101"/>
    </row>
    <row r="40" spans="1:13" ht="26.25" customHeight="1" x14ac:dyDescent="0.3">
      <c r="A40" s="137" t="s">
        <v>67</v>
      </c>
      <c r="B40" s="138">
        <v>1</v>
      </c>
      <c r="C40" s="145">
        <v>3</v>
      </c>
      <c r="D40" s="146">
        <v>311615065</v>
      </c>
      <c r="E40" s="147">
        <f>IF(ISBLANK(D40),"-",$D$48/$D$45*D40)</f>
        <v>235450429.80470952</v>
      </c>
      <c r="F40" s="146">
        <v>259947793</v>
      </c>
      <c r="G40" s="148">
        <f>IF(ISBLANK(F40),"-",$D$48/$F$45*F40)</f>
        <v>238859551.96385661</v>
      </c>
      <c r="H40" s="358"/>
      <c r="K40" s="100"/>
      <c r="L40" s="100"/>
      <c r="M40" s="103"/>
    </row>
    <row r="41" spans="1:13" ht="26.25" customHeight="1" x14ac:dyDescent="0.3">
      <c r="A41" s="137" t="s">
        <v>68</v>
      </c>
      <c r="B41" s="138">
        <v>1</v>
      </c>
      <c r="C41" s="149">
        <v>4</v>
      </c>
      <c r="D41" s="150"/>
      <c r="E41" s="151" t="str">
        <f>IF(ISBLANK(D41),"-",$D$48/$D$45*D41)</f>
        <v>-</v>
      </c>
      <c r="F41" s="150"/>
      <c r="G41" s="152" t="str">
        <f>IF(ISBLANK(F41),"-",$D$48/$F$45*F41)</f>
        <v>-</v>
      </c>
      <c r="H41" s="358"/>
      <c r="K41" s="100"/>
      <c r="L41" s="100"/>
      <c r="M41" s="103"/>
    </row>
    <row r="42" spans="1:13" ht="27" customHeight="1" x14ac:dyDescent="0.3">
      <c r="A42" s="137" t="s">
        <v>69</v>
      </c>
      <c r="B42" s="138">
        <v>1</v>
      </c>
      <c r="C42" s="153" t="s">
        <v>70</v>
      </c>
      <c r="D42" s="154">
        <f>AVERAGE(D38:D41)</f>
        <v>311816914</v>
      </c>
      <c r="E42" s="155">
        <f>AVERAGE(E38:E41)</f>
        <v>235602943.07875693</v>
      </c>
      <c r="F42" s="156">
        <f>AVERAGE(F38:F41)</f>
        <v>259747439</v>
      </c>
      <c r="G42" s="157">
        <f>AVERAGE(G38:G41)</f>
        <v>238675451.66386226</v>
      </c>
      <c r="H42" s="158"/>
    </row>
    <row r="43" spans="1:13" ht="26.25" customHeight="1" x14ac:dyDescent="0.3">
      <c r="A43" s="137" t="s">
        <v>71</v>
      </c>
      <c r="B43" s="138">
        <v>1</v>
      </c>
      <c r="C43" s="266" t="s">
        <v>72</v>
      </c>
      <c r="D43" s="159">
        <v>13.28</v>
      </c>
      <c r="E43" s="160"/>
      <c r="F43" s="161">
        <v>10.92</v>
      </c>
      <c r="G43" s="358"/>
      <c r="H43" s="158"/>
    </row>
    <row r="44" spans="1:13" ht="26.25" customHeight="1" x14ac:dyDescent="0.3">
      <c r="A44" s="137" t="s">
        <v>73</v>
      </c>
      <c r="B44" s="138">
        <v>1</v>
      </c>
      <c r="C44" s="267" t="s">
        <v>74</v>
      </c>
      <c r="D44" s="163">
        <f>D43*$B$34</f>
        <v>13.28</v>
      </c>
      <c r="E44" s="164"/>
      <c r="F44" s="165">
        <f>F43*$B$34</f>
        <v>10.92</v>
      </c>
      <c r="G44" s="358"/>
      <c r="H44" s="158"/>
    </row>
    <row r="45" spans="1:13" ht="19.5" customHeight="1" x14ac:dyDescent="0.3">
      <c r="A45" s="137" t="s">
        <v>75</v>
      </c>
      <c r="B45" s="248">
        <f>(B44/B43)*(B42/B41)*(B40/B39)*(B38/B37)*B36</f>
        <v>200</v>
      </c>
      <c r="C45" s="267" t="s">
        <v>76</v>
      </c>
      <c r="D45" s="166">
        <f>D44*$B$30/100</f>
        <v>13.234848</v>
      </c>
      <c r="E45" s="167"/>
      <c r="F45" s="168">
        <f>F44*$B$30/100</f>
        <v>10.882871999999999</v>
      </c>
      <c r="G45" s="358"/>
      <c r="H45" s="158"/>
    </row>
    <row r="46" spans="1:13" ht="19.5" customHeight="1" x14ac:dyDescent="0.3">
      <c r="A46" s="383" t="s">
        <v>77</v>
      </c>
      <c r="B46" s="387"/>
      <c r="C46" s="267" t="s">
        <v>78</v>
      </c>
      <c r="D46" s="163">
        <f>D45/$B$45</f>
        <v>6.6174239999999995E-2</v>
      </c>
      <c r="E46" s="167"/>
      <c r="F46" s="169">
        <f>F45/$B$45</f>
        <v>5.4414359999999995E-2</v>
      </c>
      <c r="G46" s="358"/>
      <c r="H46" s="158"/>
    </row>
    <row r="47" spans="1:13" ht="27" customHeight="1" x14ac:dyDescent="0.3">
      <c r="A47" s="385"/>
      <c r="B47" s="388"/>
      <c r="C47" s="268" t="s">
        <v>79</v>
      </c>
      <c r="D47" s="170">
        <v>0.05</v>
      </c>
      <c r="E47" s="358"/>
      <c r="F47" s="359"/>
      <c r="G47" s="358"/>
      <c r="H47" s="360"/>
    </row>
    <row r="48" spans="1:13" ht="18.75" x14ac:dyDescent="0.3">
      <c r="A48" s="358"/>
      <c r="B48" s="358"/>
      <c r="C48" s="162" t="s">
        <v>80</v>
      </c>
      <c r="D48" s="166">
        <f>D47*$B$45</f>
        <v>10</v>
      </c>
      <c r="E48" s="358"/>
      <c r="F48" s="359"/>
      <c r="G48" s="358"/>
      <c r="H48" s="360"/>
    </row>
    <row r="49" spans="1:11" ht="19.5" customHeight="1" x14ac:dyDescent="0.3">
      <c r="A49" s="358"/>
      <c r="B49" s="358"/>
      <c r="C49" s="172" t="s">
        <v>81</v>
      </c>
      <c r="D49" s="173">
        <f>D48/B34</f>
        <v>10</v>
      </c>
      <c r="E49" s="358"/>
      <c r="F49" s="361"/>
      <c r="G49" s="358"/>
      <c r="H49" s="360"/>
    </row>
    <row r="50" spans="1:11" ht="18.75" x14ac:dyDescent="0.3">
      <c r="A50" s="358"/>
      <c r="B50" s="358"/>
      <c r="C50" s="175" t="s">
        <v>82</v>
      </c>
      <c r="D50" s="176">
        <f>AVERAGE(E38:E41,G38:G41)</f>
        <v>237139197.37130961</v>
      </c>
      <c r="E50" s="358"/>
      <c r="F50" s="361"/>
      <c r="G50" s="358"/>
      <c r="H50" s="360"/>
    </row>
    <row r="51" spans="1:11" ht="18.75" x14ac:dyDescent="0.3">
      <c r="A51" s="358"/>
      <c r="B51" s="358"/>
      <c r="C51" s="177" t="s">
        <v>83</v>
      </c>
      <c r="D51" s="178">
        <f>STDEV(E38:E41,G38:G41)/D50</f>
        <v>7.1798376535260567E-3</v>
      </c>
      <c r="E51" s="358"/>
      <c r="F51" s="361"/>
      <c r="G51" s="358"/>
      <c r="H51" s="358"/>
    </row>
    <row r="52" spans="1:11" ht="19.5" customHeight="1" x14ac:dyDescent="0.3">
      <c r="A52" s="358"/>
      <c r="B52" s="358"/>
      <c r="C52" s="179" t="s">
        <v>20</v>
      </c>
      <c r="D52" s="180">
        <f>COUNT(E38:E41,G38:G41)</f>
        <v>6</v>
      </c>
      <c r="E52" s="358"/>
      <c r="F52" s="361"/>
      <c r="G52" s="358"/>
      <c r="H52" s="358"/>
    </row>
    <row r="53" spans="1:11" x14ac:dyDescent="0.3">
      <c r="A53" s="358"/>
      <c r="B53" s="358"/>
      <c r="C53" s="358"/>
      <c r="D53" s="358"/>
      <c r="E53" s="358"/>
      <c r="F53" s="358"/>
      <c r="G53" s="358"/>
      <c r="H53" s="358"/>
    </row>
    <row r="54" spans="1:11" ht="18.75" x14ac:dyDescent="0.3">
      <c r="A54" s="181" t="s">
        <v>1</v>
      </c>
      <c r="B54" s="182" t="s">
        <v>84</v>
      </c>
      <c r="C54" s="358"/>
      <c r="D54" s="358"/>
      <c r="E54" s="358"/>
      <c r="F54" s="358"/>
      <c r="G54" s="358"/>
      <c r="H54" s="358"/>
    </row>
    <row r="55" spans="1:11" ht="18.75" x14ac:dyDescent="0.3">
      <c r="A55" s="116" t="s">
        <v>85</v>
      </c>
      <c r="B55" s="183" t="str">
        <f>B21</f>
        <v>Each tablet contains: Levofloxacin Hemihydrate USP equivalent to Levofloxacin 750 mg</v>
      </c>
      <c r="C55" s="358"/>
      <c r="D55" s="358"/>
      <c r="E55" s="358"/>
      <c r="F55" s="358"/>
      <c r="G55" s="358"/>
      <c r="H55" s="358"/>
    </row>
    <row r="56" spans="1:11" ht="26.25" customHeight="1" x14ac:dyDescent="0.3">
      <c r="A56" s="184" t="s">
        <v>86</v>
      </c>
      <c r="B56" s="185">
        <v>500</v>
      </c>
      <c r="C56" s="363" t="str">
        <f>B20</f>
        <v>Levofloxacin hemihydrate</v>
      </c>
      <c r="D56" s="358"/>
      <c r="E56" s="358"/>
      <c r="F56" s="358"/>
      <c r="G56" s="358"/>
      <c r="H56" s="362"/>
    </row>
    <row r="57" spans="1:11" ht="18.75" x14ac:dyDescent="0.3">
      <c r="A57" s="183" t="s">
        <v>87</v>
      </c>
      <c r="B57" s="357">
        <f>Uniformity!C46</f>
        <v>699.70199999999988</v>
      </c>
      <c r="C57" s="358"/>
      <c r="D57" s="358"/>
      <c r="E57" s="358"/>
      <c r="F57" s="358"/>
      <c r="G57" s="358"/>
      <c r="H57" s="362"/>
    </row>
    <row r="58" spans="1:11" ht="19.5" customHeight="1" x14ac:dyDescent="0.3">
      <c r="A58" s="358"/>
      <c r="B58" s="358"/>
      <c r="C58" s="358"/>
      <c r="D58" s="358"/>
      <c r="E58" s="358"/>
      <c r="F58" s="358"/>
      <c r="G58" s="358"/>
      <c r="H58" s="186"/>
    </row>
    <row r="59" spans="1:11" s="2" customFormat="1" ht="27" customHeight="1" x14ac:dyDescent="0.25">
      <c r="A59" s="135" t="s">
        <v>88</v>
      </c>
      <c r="B59" s="136">
        <v>200</v>
      </c>
      <c r="C59" s="116"/>
      <c r="D59" s="187" t="s">
        <v>89</v>
      </c>
      <c r="E59" s="188" t="s">
        <v>62</v>
      </c>
      <c r="F59" s="188" t="s">
        <v>63</v>
      </c>
      <c r="G59" s="188" t="s">
        <v>90</v>
      </c>
      <c r="H59" s="189" t="s">
        <v>91</v>
      </c>
      <c r="K59" s="99"/>
    </row>
    <row r="60" spans="1:11" s="2" customFormat="1" ht="26.25" customHeight="1" x14ac:dyDescent="0.25">
      <c r="A60" s="137" t="s">
        <v>92</v>
      </c>
      <c r="B60" s="138">
        <v>5</v>
      </c>
      <c r="C60" s="392" t="s">
        <v>93</v>
      </c>
      <c r="D60" s="398">
        <v>686.88</v>
      </c>
      <c r="E60" s="190">
        <v>1</v>
      </c>
      <c r="F60" s="191">
        <v>308327822</v>
      </c>
      <c r="G60" s="192">
        <f>IF(ISBLANK(F60),"-",(F60/$D$50*$D$47*$B$68)*($B$57/$D$60))</f>
        <v>529.78737533152639</v>
      </c>
      <c r="H60" s="107">
        <f t="shared" ref="H60:H71" si="0">IF(ISBLANK(F60),"-",G60/$B$56)</f>
        <v>1.0595747506630528</v>
      </c>
      <c r="K60" s="99"/>
    </row>
    <row r="61" spans="1:11" s="2" customFormat="1" ht="26.25" customHeight="1" x14ac:dyDescent="0.25">
      <c r="A61" s="137" t="s">
        <v>94</v>
      </c>
      <c r="B61" s="138">
        <v>200</v>
      </c>
      <c r="C61" s="395"/>
      <c r="D61" s="399"/>
      <c r="E61" s="193">
        <v>2</v>
      </c>
      <c r="F61" s="194">
        <v>301971090</v>
      </c>
      <c r="G61" s="195">
        <f>IF(ISBLANK(F61),"-",(F61/$D$50*$D$47*$B$68)*($B$57/$D$60))</f>
        <v>518.86485675982931</v>
      </c>
      <c r="H61" s="108">
        <f t="shared" si="0"/>
        <v>1.0377297135196586</v>
      </c>
      <c r="K61" s="99"/>
    </row>
    <row r="62" spans="1:11" s="2" customFormat="1" ht="26.25" customHeight="1" x14ac:dyDescent="0.25">
      <c r="A62" s="137" t="s">
        <v>95</v>
      </c>
      <c r="B62" s="138">
        <v>1</v>
      </c>
      <c r="C62" s="395"/>
      <c r="D62" s="399"/>
      <c r="E62" s="193">
        <v>3</v>
      </c>
      <c r="F62" s="194">
        <v>307980902</v>
      </c>
      <c r="G62" s="195">
        <f>IF(ISBLANK(F62),"-",(F62/$D$50*$D$47*$B$68)*($B$57/$D$60))</f>
        <v>529.19127655893487</v>
      </c>
      <c r="H62" s="108">
        <f t="shared" si="0"/>
        <v>1.0583825531178697</v>
      </c>
      <c r="K62" s="99"/>
    </row>
    <row r="63" spans="1:11" ht="27" customHeight="1" x14ac:dyDescent="0.3">
      <c r="A63" s="137" t="s">
        <v>96</v>
      </c>
      <c r="B63" s="138">
        <v>1</v>
      </c>
      <c r="C63" s="396"/>
      <c r="D63" s="400"/>
      <c r="E63" s="196">
        <v>4</v>
      </c>
      <c r="F63" s="197"/>
      <c r="G63" s="195" t="str">
        <f>IF(ISBLANK(F63),"-",(F63/$D$50*$D$47*$B$68)*($B$57/$D$60))</f>
        <v>-</v>
      </c>
      <c r="H63" s="108" t="str">
        <f t="shared" si="0"/>
        <v>-</v>
      </c>
    </row>
    <row r="64" spans="1:11" ht="26.25" customHeight="1" x14ac:dyDescent="0.3">
      <c r="A64" s="137" t="s">
        <v>97</v>
      </c>
      <c r="B64" s="138">
        <v>1</v>
      </c>
      <c r="C64" s="392" t="s">
        <v>98</v>
      </c>
      <c r="D64" s="398">
        <v>704.55</v>
      </c>
      <c r="E64" s="190">
        <v>1</v>
      </c>
      <c r="F64" s="191">
        <v>303324045</v>
      </c>
      <c r="G64" s="198">
        <f>IF(ISBLANK(F64),"-",(F64/$D$50*$D$47*$B$68)*($B$57/$D$64))</f>
        <v>508.11823480306771</v>
      </c>
      <c r="H64" s="110">
        <f t="shared" si="0"/>
        <v>1.0162364696061355</v>
      </c>
    </row>
    <row r="65" spans="1:8" ht="26.25" customHeight="1" x14ac:dyDescent="0.3">
      <c r="A65" s="137" t="s">
        <v>99</v>
      </c>
      <c r="B65" s="138">
        <v>1</v>
      </c>
      <c r="C65" s="395"/>
      <c r="D65" s="399"/>
      <c r="E65" s="193">
        <v>2</v>
      </c>
      <c r="F65" s="194">
        <v>307334148</v>
      </c>
      <c r="G65" s="199">
        <f>IF(ISBLANK(F65),"-",(F65/$D$50*$D$47*$B$68)*($B$57/$D$64))</f>
        <v>514.83582442817794</v>
      </c>
      <c r="H65" s="111">
        <f t="shared" si="0"/>
        <v>1.029671648856356</v>
      </c>
    </row>
    <row r="66" spans="1:8" ht="26.25" customHeight="1" x14ac:dyDescent="0.3">
      <c r="A66" s="137" t="s">
        <v>100</v>
      </c>
      <c r="B66" s="138">
        <v>1</v>
      </c>
      <c r="C66" s="395"/>
      <c r="D66" s="399"/>
      <c r="E66" s="193">
        <v>3</v>
      </c>
      <c r="F66" s="194">
        <v>309380918</v>
      </c>
      <c r="G66" s="199">
        <f>IF(ISBLANK(F66),"-",(F66/$D$50*$D$47*$B$68)*($B$57/$D$64))</f>
        <v>518.26450466830829</v>
      </c>
      <c r="H66" s="111">
        <f t="shared" si="0"/>
        <v>1.0365290093366166</v>
      </c>
    </row>
    <row r="67" spans="1:8" ht="27" customHeight="1" x14ac:dyDescent="0.3">
      <c r="A67" s="137" t="s">
        <v>101</v>
      </c>
      <c r="B67" s="138">
        <v>1</v>
      </c>
      <c r="C67" s="396"/>
      <c r="D67" s="400"/>
      <c r="E67" s="196">
        <v>4</v>
      </c>
      <c r="F67" s="197"/>
      <c r="G67" s="200" t="str">
        <f>IF(ISBLANK(F67),"-",(F67/$D$50*$D$47*$B$68)*($B$57/$D$64))</f>
        <v>-</v>
      </c>
      <c r="H67" s="112" t="str">
        <f t="shared" si="0"/>
        <v>-</v>
      </c>
    </row>
    <row r="68" spans="1:8" ht="21.75" customHeight="1" x14ac:dyDescent="0.3">
      <c r="A68" s="137" t="s">
        <v>102</v>
      </c>
      <c r="B68" s="201">
        <f>(B67/B66)*(B65/B64)*(B63/B62)*(B61/B60)*B59</f>
        <v>8000</v>
      </c>
      <c r="C68" s="392" t="s">
        <v>103</v>
      </c>
      <c r="D68" s="398">
        <v>694.11</v>
      </c>
      <c r="E68" s="190">
        <v>1</v>
      </c>
      <c r="F68" s="191">
        <v>306267589</v>
      </c>
      <c r="G68" s="198">
        <f>IF(ISBLANK(F68),"-",(F68/$D$50*$D$47*$B$68)*($B$57/$D$68))</f>
        <v>520.76585289681907</v>
      </c>
      <c r="H68" s="108">
        <f t="shared" si="0"/>
        <v>1.0415317057936382</v>
      </c>
    </row>
    <row r="69" spans="1:8" ht="21.75" customHeight="1" x14ac:dyDescent="0.3">
      <c r="A69" s="202" t="s">
        <v>104</v>
      </c>
      <c r="B69" s="203">
        <f>D47*B68/B56*B57</f>
        <v>559.76159999999993</v>
      </c>
      <c r="C69" s="395"/>
      <c r="D69" s="399"/>
      <c r="E69" s="193">
        <v>2</v>
      </c>
      <c r="F69" s="194">
        <v>303869668</v>
      </c>
      <c r="G69" s="199">
        <f>IF(ISBLANK(F69),"-",(F69/$D$50*$D$47*$B$68)*($B$57/$D$68))</f>
        <v>516.68851850168608</v>
      </c>
      <c r="H69" s="108">
        <f t="shared" si="0"/>
        <v>1.0333770370033721</v>
      </c>
    </row>
    <row r="70" spans="1:8" ht="22.5" customHeight="1" x14ac:dyDescent="0.3">
      <c r="A70" s="383" t="s">
        <v>77</v>
      </c>
      <c r="B70" s="387"/>
      <c r="C70" s="395"/>
      <c r="D70" s="399"/>
      <c r="E70" s="193">
        <v>3</v>
      </c>
      <c r="F70" s="194">
        <v>302190061</v>
      </c>
      <c r="G70" s="199">
        <f>IF(ISBLANK(F70),"-",(F70/$D$50*$D$47*$B$68)*($B$57/$D$68))</f>
        <v>513.8325781302533</v>
      </c>
      <c r="H70" s="108">
        <f t="shared" si="0"/>
        <v>1.0276651562605066</v>
      </c>
    </row>
    <row r="71" spans="1:8" ht="21.75" customHeight="1" x14ac:dyDescent="0.3">
      <c r="A71" s="385"/>
      <c r="B71" s="388"/>
      <c r="C71" s="397"/>
      <c r="D71" s="400"/>
      <c r="E71" s="196">
        <v>4</v>
      </c>
      <c r="F71" s="197"/>
      <c r="G71" s="200" t="str">
        <f>IF(ISBLANK(F71),"-",(F71/$D$50*$D$47*$B$68)*($B$57/$D$68))</f>
        <v>-</v>
      </c>
      <c r="H71" s="109" t="str">
        <f t="shared" si="0"/>
        <v>-</v>
      </c>
    </row>
    <row r="72" spans="1:8" ht="26.25" customHeight="1" x14ac:dyDescent="0.3">
      <c r="A72" s="204"/>
      <c r="B72" s="204"/>
      <c r="C72" s="204"/>
      <c r="D72" s="204"/>
      <c r="E72" s="204"/>
      <c r="F72" s="145"/>
      <c r="G72" s="205" t="s">
        <v>70</v>
      </c>
      <c r="H72" s="354">
        <f>AVERAGE(H60:H71)</f>
        <v>1.0378553382396898</v>
      </c>
    </row>
    <row r="73" spans="1:8" ht="26.25" customHeight="1" x14ac:dyDescent="0.3">
      <c r="C73" s="204"/>
      <c r="D73" s="204"/>
      <c r="E73" s="204"/>
      <c r="F73" s="145"/>
      <c r="G73" s="177" t="s">
        <v>83</v>
      </c>
      <c r="H73" s="355">
        <f>STDEV(H60:H71)/H72</f>
        <v>1.3483475701891231E-2</v>
      </c>
    </row>
    <row r="74" spans="1:8" ht="27" customHeight="1" x14ac:dyDescent="0.3">
      <c r="A74" s="204"/>
      <c r="B74" s="204"/>
      <c r="C74" s="145"/>
      <c r="D74" s="145"/>
      <c r="E74" s="206"/>
      <c r="F74" s="145"/>
      <c r="G74" s="179" t="s">
        <v>20</v>
      </c>
      <c r="H74" s="356">
        <f>COUNT(H60:H71)</f>
        <v>9</v>
      </c>
    </row>
    <row r="75" spans="1:8" ht="18.75" x14ac:dyDescent="0.3">
      <c r="A75" s="204"/>
      <c r="B75" s="204"/>
      <c r="C75" s="145"/>
      <c r="D75" s="145"/>
      <c r="E75" s="206"/>
      <c r="F75" s="145"/>
      <c r="G75" s="153"/>
      <c r="H75" s="207"/>
    </row>
    <row r="76" spans="1:8" ht="26.25" customHeight="1" x14ac:dyDescent="0.3">
      <c r="A76" s="124" t="s">
        <v>105</v>
      </c>
      <c r="B76" s="208" t="s">
        <v>106</v>
      </c>
      <c r="C76" s="395" t="str">
        <f>B20</f>
        <v>Levofloxacin hemihydrate</v>
      </c>
      <c r="D76" s="395"/>
      <c r="E76" s="209" t="s">
        <v>107</v>
      </c>
      <c r="F76" s="209"/>
      <c r="G76" s="345">
        <f>H72</f>
        <v>1.0378553382396898</v>
      </c>
      <c r="H76" s="207"/>
    </row>
    <row r="77" spans="1:8" ht="18.75" x14ac:dyDescent="0.3">
      <c r="A77" s="123" t="s">
        <v>108</v>
      </c>
      <c r="B77" s="123" t="s">
        <v>109</v>
      </c>
      <c r="C77" s="358"/>
      <c r="D77" s="358"/>
      <c r="E77" s="358"/>
      <c r="F77" s="358"/>
      <c r="G77" s="358"/>
      <c r="H77" s="358"/>
    </row>
    <row r="78" spans="1:8" ht="18.75" x14ac:dyDescent="0.3">
      <c r="A78" s="123"/>
      <c r="B78" s="123"/>
      <c r="C78" s="358"/>
      <c r="D78" s="358"/>
      <c r="E78" s="358"/>
      <c r="F78" s="358"/>
      <c r="G78" s="358"/>
      <c r="H78" s="358"/>
    </row>
    <row r="79" spans="1:8" ht="26.25" customHeight="1" x14ac:dyDescent="0.3">
      <c r="A79" s="124" t="s">
        <v>4</v>
      </c>
      <c r="B79" s="407" t="str">
        <f>B26</f>
        <v>Levofloxacin Hemihydrate</v>
      </c>
      <c r="C79" s="407"/>
      <c r="D79" s="358"/>
      <c r="E79" s="358"/>
      <c r="F79" s="358"/>
      <c r="G79" s="358"/>
      <c r="H79" s="358"/>
    </row>
    <row r="80" spans="1:8" ht="26.25" customHeight="1" x14ac:dyDescent="0.3">
      <c r="A80" s="125" t="s">
        <v>48</v>
      </c>
      <c r="B80" s="408" t="str">
        <f>B27</f>
        <v>L9 8</v>
      </c>
      <c r="C80" s="408"/>
      <c r="D80" s="358"/>
      <c r="E80" s="358"/>
      <c r="F80" s="358"/>
      <c r="G80" s="358"/>
      <c r="H80" s="358"/>
    </row>
    <row r="81" spans="1:11" ht="27" customHeight="1" x14ac:dyDescent="0.3">
      <c r="A81" s="125" t="s">
        <v>6</v>
      </c>
      <c r="B81" s="126">
        <f>B28</f>
        <v>99.66</v>
      </c>
      <c r="D81" s="358"/>
      <c r="E81" s="358"/>
      <c r="F81" s="358"/>
      <c r="G81" s="358"/>
      <c r="H81" s="358"/>
    </row>
    <row r="82" spans="1:11" s="2" customFormat="1" ht="27" customHeight="1" x14ac:dyDescent="0.25">
      <c r="A82" s="125" t="s">
        <v>49</v>
      </c>
      <c r="B82" s="126">
        <f>B29</f>
        <v>0</v>
      </c>
      <c r="C82" s="378" t="s">
        <v>50</v>
      </c>
      <c r="D82" s="379"/>
      <c r="E82" s="379"/>
      <c r="F82" s="379"/>
      <c r="G82" s="380"/>
      <c r="H82" s="128"/>
      <c r="I82" s="99"/>
      <c r="J82" s="99"/>
      <c r="K82" s="99"/>
    </row>
    <row r="83" spans="1:11" s="2" customFormat="1" ht="19.5" customHeight="1" x14ac:dyDescent="0.25">
      <c r="A83" s="125" t="s">
        <v>51</v>
      </c>
      <c r="B83" s="129">
        <f>B81-B82</f>
        <v>99.66</v>
      </c>
      <c r="C83" s="130"/>
      <c r="D83" s="130"/>
      <c r="E83" s="130"/>
      <c r="F83" s="130"/>
      <c r="G83" s="131"/>
      <c r="H83" s="128"/>
      <c r="I83" s="99"/>
      <c r="J83" s="99"/>
      <c r="K83" s="99"/>
    </row>
    <row r="84" spans="1:11" s="2" customFormat="1" ht="27" customHeight="1" x14ac:dyDescent="0.25">
      <c r="A84" s="125" t="s">
        <v>52</v>
      </c>
      <c r="B84" s="132">
        <v>1</v>
      </c>
      <c r="C84" s="389" t="s">
        <v>53</v>
      </c>
      <c r="D84" s="390"/>
      <c r="E84" s="390"/>
      <c r="F84" s="390"/>
      <c r="G84" s="390"/>
      <c r="H84" s="391"/>
      <c r="I84" s="99"/>
      <c r="J84" s="99"/>
      <c r="K84" s="99"/>
    </row>
    <row r="85" spans="1:11" s="2" customFormat="1" ht="27" customHeight="1" x14ac:dyDescent="0.25">
      <c r="A85" s="125" t="s">
        <v>54</v>
      </c>
      <c r="B85" s="132">
        <v>1</v>
      </c>
      <c r="C85" s="389" t="s">
        <v>55</v>
      </c>
      <c r="D85" s="390"/>
      <c r="E85" s="390"/>
      <c r="F85" s="390"/>
      <c r="G85" s="390"/>
      <c r="H85" s="391"/>
      <c r="I85" s="99"/>
      <c r="J85" s="99"/>
      <c r="K85" s="99"/>
    </row>
    <row r="86" spans="1:11" s="2" customFormat="1" ht="18.75" x14ac:dyDescent="0.25">
      <c r="A86" s="125"/>
      <c r="B86" s="133"/>
      <c r="C86" s="102"/>
      <c r="D86" s="102"/>
      <c r="E86" s="102"/>
      <c r="F86" s="102"/>
      <c r="G86" s="102"/>
      <c r="H86" s="102"/>
      <c r="I86" s="99"/>
      <c r="J86" s="99"/>
      <c r="K86" s="99"/>
    </row>
    <row r="87" spans="1:11" ht="18.75" x14ac:dyDescent="0.3">
      <c r="A87" s="125" t="s">
        <v>56</v>
      </c>
      <c r="B87" s="134">
        <f>B84/B85</f>
        <v>1</v>
      </c>
      <c r="C87" s="116" t="s">
        <v>57</v>
      </c>
      <c r="D87" s="358"/>
      <c r="E87" s="358"/>
      <c r="F87" s="358"/>
      <c r="G87" s="358"/>
      <c r="H87" s="128"/>
    </row>
    <row r="88" spans="1:11" ht="19.5" customHeight="1" x14ac:dyDescent="0.3">
      <c r="A88" s="125"/>
      <c r="B88" s="134"/>
      <c r="C88" s="358"/>
      <c r="D88" s="358"/>
      <c r="E88" s="358"/>
      <c r="F88" s="358"/>
      <c r="G88" s="358"/>
      <c r="H88" s="128"/>
    </row>
    <row r="89" spans="1:11" ht="27" customHeight="1" x14ac:dyDescent="0.3">
      <c r="A89" s="135" t="s">
        <v>58</v>
      </c>
      <c r="B89" s="136">
        <v>100</v>
      </c>
      <c r="C89" s="358"/>
      <c r="D89" s="210" t="s">
        <v>59</v>
      </c>
      <c r="E89" s="211"/>
      <c r="F89" s="393" t="s">
        <v>60</v>
      </c>
      <c r="G89" s="394"/>
      <c r="H89" s="358"/>
    </row>
    <row r="90" spans="1:11" ht="26.25" customHeight="1" x14ac:dyDescent="0.3">
      <c r="A90" s="137" t="s">
        <v>61</v>
      </c>
      <c r="B90" s="138">
        <v>1</v>
      </c>
      <c r="C90" s="113" t="s">
        <v>62</v>
      </c>
      <c r="D90" s="212" t="s">
        <v>63</v>
      </c>
      <c r="E90" s="140" t="s">
        <v>64</v>
      </c>
      <c r="F90" s="212" t="s">
        <v>63</v>
      </c>
      <c r="G90" s="141" t="s">
        <v>64</v>
      </c>
      <c r="H90" s="358"/>
    </row>
    <row r="91" spans="1:11" ht="26.25" customHeight="1" x14ac:dyDescent="0.3">
      <c r="A91" s="137" t="s">
        <v>65</v>
      </c>
      <c r="B91" s="138">
        <v>20</v>
      </c>
      <c r="C91" s="142">
        <v>1</v>
      </c>
      <c r="D91" s="213">
        <v>0.65900000000000003</v>
      </c>
      <c r="E91" s="214">
        <f>IF(ISBLANK(D91),"-",$D$101/$D$98*D91)</f>
        <v>0.55325321622297607</v>
      </c>
      <c r="F91" s="365">
        <v>0.55500000000000005</v>
      </c>
      <c r="G91" s="215">
        <f>IF(ISBLANK(F91),"-",$D$101/$F$98*F91)</f>
        <v>0.56663963948732177</v>
      </c>
      <c r="H91" s="358"/>
    </row>
    <row r="92" spans="1:11" ht="26.25" customHeight="1" x14ac:dyDescent="0.3">
      <c r="A92" s="137" t="s">
        <v>66</v>
      </c>
      <c r="B92" s="138">
        <v>1</v>
      </c>
      <c r="C92" s="145">
        <v>2</v>
      </c>
      <c r="D92" s="194">
        <v>0.66400000000000003</v>
      </c>
      <c r="E92" s="216">
        <f>IF(ISBLANK(D92),"-",$D$101/$D$98*D92)</f>
        <v>0.55745088857671643</v>
      </c>
      <c r="F92" s="411">
        <v>0.55500000000000005</v>
      </c>
      <c r="G92" s="217">
        <f>IF(ISBLANK(F92),"-",$D$101/$F$98*F92)</f>
        <v>0.56663963948732177</v>
      </c>
      <c r="H92" s="358"/>
    </row>
    <row r="93" spans="1:11" ht="26.25" customHeight="1" x14ac:dyDescent="0.3">
      <c r="A93" s="137" t="s">
        <v>67</v>
      </c>
      <c r="B93" s="138">
        <v>1</v>
      </c>
      <c r="C93" s="145">
        <v>3</v>
      </c>
      <c r="D93" s="194">
        <v>0.66600000000000004</v>
      </c>
      <c r="E93" s="216">
        <f>IF(ISBLANK(D93),"-",$D$101/$D$98*D93)</f>
        <v>0.55912995751821259</v>
      </c>
      <c r="F93" s="411">
        <v>0.55400000000000005</v>
      </c>
      <c r="G93" s="217">
        <f>IF(ISBLANK(F93),"-",$D$101/$F$98*F93)</f>
        <v>0.56561866716392117</v>
      </c>
      <c r="H93" s="358"/>
    </row>
    <row r="94" spans="1:11" ht="26.25" customHeight="1" x14ac:dyDescent="0.3">
      <c r="A94" s="137" t="s">
        <v>68</v>
      </c>
      <c r="B94" s="138">
        <v>1</v>
      </c>
      <c r="C94" s="149">
        <v>4</v>
      </c>
      <c r="D94" s="218"/>
      <c r="E94" s="219" t="str">
        <f>IF(ISBLANK(D94),"-",$D$101/$D$98*D94)</f>
        <v>-</v>
      </c>
      <c r="F94" s="412"/>
      <c r="G94" s="220" t="str">
        <f>IF(ISBLANK(F94),"-",$D$101/$F$98*F94)</f>
        <v>-</v>
      </c>
      <c r="H94" s="358"/>
    </row>
    <row r="95" spans="1:11" ht="27" customHeight="1" x14ac:dyDescent="0.3">
      <c r="A95" s="137" t="s">
        <v>69</v>
      </c>
      <c r="B95" s="138">
        <v>1</v>
      </c>
      <c r="C95" s="153" t="s">
        <v>70</v>
      </c>
      <c r="D95" s="154">
        <f>AVERAGE(D91:D94)</f>
        <v>0.66299999999999992</v>
      </c>
      <c r="E95" s="155">
        <f>AVERAGE(E91:E94)</f>
        <v>0.5566113541059684</v>
      </c>
      <c r="F95" s="221">
        <f>AVERAGE(F91:F94)</f>
        <v>0.55466666666666675</v>
      </c>
      <c r="G95" s="222">
        <f>AVERAGE(G91:G94)</f>
        <v>0.56629931537952161</v>
      </c>
      <c r="H95" s="358"/>
    </row>
    <row r="96" spans="1:11" ht="26.25" customHeight="1" x14ac:dyDescent="0.3">
      <c r="A96" s="137" t="s">
        <v>71</v>
      </c>
      <c r="B96" s="138">
        <v>1</v>
      </c>
      <c r="C96" s="266" t="s">
        <v>72</v>
      </c>
      <c r="D96" s="159">
        <v>13.28</v>
      </c>
      <c r="E96" s="160"/>
      <c r="F96" s="161">
        <v>10.92</v>
      </c>
      <c r="G96" s="358"/>
      <c r="H96" s="358"/>
    </row>
    <row r="97" spans="1:9" ht="26.25" customHeight="1" x14ac:dyDescent="0.3">
      <c r="A97" s="137" t="s">
        <v>73</v>
      </c>
      <c r="B97" s="138">
        <v>1</v>
      </c>
      <c r="C97" s="267" t="s">
        <v>74</v>
      </c>
      <c r="D97" s="163">
        <f>D96*$B$87</f>
        <v>13.28</v>
      </c>
      <c r="E97" s="164"/>
      <c r="F97" s="165">
        <f>F96*$B$87</f>
        <v>10.92</v>
      </c>
      <c r="G97" s="358"/>
      <c r="H97" s="358"/>
    </row>
    <row r="98" spans="1:9" ht="19.5" customHeight="1" x14ac:dyDescent="0.3">
      <c r="A98" s="202" t="s">
        <v>75</v>
      </c>
      <c r="B98" s="336">
        <f>(B97/B96)*(B95/B94)*(B93/B92)*(B91/B90)*B89</f>
        <v>2000</v>
      </c>
      <c r="C98" s="267" t="s">
        <v>76</v>
      </c>
      <c r="D98" s="166">
        <f>D97*$B$83/100</f>
        <v>13.234848</v>
      </c>
      <c r="E98" s="167"/>
      <c r="F98" s="168">
        <f>F97*$B$83/100</f>
        <v>10.882871999999999</v>
      </c>
      <c r="G98" s="358"/>
      <c r="H98" s="358"/>
    </row>
    <row r="99" spans="1:9" ht="19.5" customHeight="1" x14ac:dyDescent="0.3">
      <c r="A99" s="383" t="s">
        <v>77</v>
      </c>
      <c r="B99" s="387"/>
      <c r="C99" s="267" t="s">
        <v>78</v>
      </c>
      <c r="D99" s="223">
        <f>D98/$B$98</f>
        <v>6.6174239999999994E-3</v>
      </c>
      <c r="E99" s="224"/>
      <c r="F99" s="225">
        <f>F98/$B$98</f>
        <v>5.4414359999999991E-3</v>
      </c>
      <c r="G99" s="226"/>
      <c r="H99" s="158"/>
    </row>
    <row r="100" spans="1:9" ht="19.5" customHeight="1" x14ac:dyDescent="0.3">
      <c r="A100" s="385"/>
      <c r="B100" s="388"/>
      <c r="C100" s="162" t="s">
        <v>79</v>
      </c>
      <c r="D100" s="227">
        <f>$B$56/$B$116</f>
        <v>5.5555555555555558E-3</v>
      </c>
      <c r="E100" s="358"/>
      <c r="F100" s="171"/>
      <c r="G100" s="228"/>
      <c r="H100" s="158"/>
    </row>
    <row r="101" spans="1:9" ht="18.75" x14ac:dyDescent="0.3">
      <c r="A101" s="358"/>
      <c r="B101" s="358"/>
      <c r="C101" s="162" t="s">
        <v>80</v>
      </c>
      <c r="D101" s="163">
        <f>D100*$B$98</f>
        <v>11.111111111111111</v>
      </c>
      <c r="E101" s="358"/>
      <c r="F101" s="171"/>
      <c r="G101" s="226"/>
      <c r="H101" s="158"/>
    </row>
    <row r="102" spans="1:9" ht="19.5" customHeight="1" x14ac:dyDescent="0.3">
      <c r="A102" s="358"/>
      <c r="B102" s="358"/>
      <c r="C102" s="172" t="s">
        <v>81</v>
      </c>
      <c r="D102" s="229">
        <f>D101/B34</f>
        <v>11.111111111111111</v>
      </c>
      <c r="E102" s="358"/>
      <c r="F102" s="174"/>
      <c r="G102" s="226"/>
      <c r="H102" s="158"/>
      <c r="I102" s="105"/>
    </row>
    <row r="103" spans="1:9" ht="18.75" x14ac:dyDescent="0.3">
      <c r="A103" s="358"/>
      <c r="B103" s="358"/>
      <c r="C103" s="175" t="s">
        <v>110</v>
      </c>
      <c r="D103" s="176">
        <f>AVERAGE(E91:E94,G91:G94)</f>
        <v>0.561455334742745</v>
      </c>
      <c r="E103" s="358"/>
      <c r="F103" s="174"/>
      <c r="G103" s="230"/>
      <c r="H103" s="158"/>
      <c r="I103" s="106"/>
    </row>
    <row r="104" spans="1:9" ht="18.75" x14ac:dyDescent="0.3">
      <c r="A104" s="358"/>
      <c r="B104" s="358"/>
      <c r="C104" s="177" t="s">
        <v>83</v>
      </c>
      <c r="D104" s="231">
        <f>STDEV(E91:E94,G91:G94)/D103</f>
        <v>1.0069202664041819E-2</v>
      </c>
      <c r="E104" s="358"/>
      <c r="F104" s="174"/>
      <c r="G104" s="226"/>
      <c r="H104" s="158"/>
      <c r="I104" s="106"/>
    </row>
    <row r="105" spans="1:9" ht="19.5" customHeight="1" x14ac:dyDescent="0.3">
      <c r="A105" s="358"/>
      <c r="B105" s="358"/>
      <c r="C105" s="179" t="s">
        <v>20</v>
      </c>
      <c r="D105" s="232">
        <f>COUNT(E91:E94,G91:G94)</f>
        <v>6</v>
      </c>
      <c r="E105" s="358"/>
      <c r="F105" s="174"/>
      <c r="G105" s="226"/>
      <c r="H105" s="158"/>
      <c r="I105" s="106"/>
    </row>
    <row r="106" spans="1:9" ht="19.5" customHeight="1" x14ac:dyDescent="0.3">
      <c r="A106" s="181"/>
      <c r="B106" s="181"/>
      <c r="C106" s="181"/>
      <c r="D106" s="181"/>
      <c r="E106" s="181"/>
      <c r="F106" s="358"/>
      <c r="G106" s="358"/>
      <c r="H106" s="358"/>
    </row>
    <row r="107" spans="1:9" ht="26.25" customHeight="1" x14ac:dyDescent="0.3">
      <c r="A107" s="135" t="s">
        <v>111</v>
      </c>
      <c r="B107" s="136">
        <v>900</v>
      </c>
      <c r="C107" s="233" t="s">
        <v>112</v>
      </c>
      <c r="D107" s="234" t="s">
        <v>63</v>
      </c>
      <c r="E107" s="235" t="s">
        <v>113</v>
      </c>
      <c r="F107" s="236" t="s">
        <v>114</v>
      </c>
      <c r="G107" s="358"/>
      <c r="H107" s="358"/>
    </row>
    <row r="108" spans="1:9" ht="26.25" customHeight="1" x14ac:dyDescent="0.3">
      <c r="A108" s="137" t="s">
        <v>92</v>
      </c>
      <c r="B108" s="138">
        <v>1</v>
      </c>
      <c r="C108" s="237">
        <v>1</v>
      </c>
      <c r="D108" s="366">
        <v>0.50700000000000001</v>
      </c>
      <c r="E108" s="238">
        <f t="shared" ref="E108:E113" si="1">IF(ISBLANK(D108),"-",D108/$D$103*$D$100*$B$116)</f>
        <v>451.50519429324146</v>
      </c>
      <c r="F108" s="239">
        <f t="shared" ref="F108:F113" si="2">IF(ISBLANK(D108), "-", E108/$B$56)</f>
        <v>0.90301038858648297</v>
      </c>
      <c r="G108" s="358"/>
      <c r="H108" s="358"/>
    </row>
    <row r="109" spans="1:9" ht="26.25" customHeight="1" x14ac:dyDescent="0.3">
      <c r="A109" s="137" t="s">
        <v>94</v>
      </c>
      <c r="B109" s="138">
        <v>100</v>
      </c>
      <c r="C109" s="237">
        <v>2</v>
      </c>
      <c r="D109" s="366">
        <v>0.50600000000000001</v>
      </c>
      <c r="E109" s="240">
        <f t="shared" si="1"/>
        <v>450.61465150370844</v>
      </c>
      <c r="F109" s="241">
        <f t="shared" si="2"/>
        <v>0.90122930300741688</v>
      </c>
      <c r="G109" s="358"/>
      <c r="H109" s="358"/>
    </row>
    <row r="110" spans="1:9" ht="26.25" customHeight="1" x14ac:dyDescent="0.3">
      <c r="A110" s="137" t="s">
        <v>95</v>
      </c>
      <c r="B110" s="138">
        <v>1</v>
      </c>
      <c r="C110" s="237">
        <v>3</v>
      </c>
      <c r="D110" s="366">
        <v>0.50600000000000001</v>
      </c>
      <c r="E110" s="240">
        <f t="shared" si="1"/>
        <v>450.61465150370844</v>
      </c>
      <c r="F110" s="241">
        <f t="shared" si="2"/>
        <v>0.90122930300741688</v>
      </c>
      <c r="G110" s="358"/>
      <c r="H110" s="358"/>
    </row>
    <row r="111" spans="1:9" ht="26.25" customHeight="1" x14ac:dyDescent="0.3">
      <c r="A111" s="137" t="s">
        <v>96</v>
      </c>
      <c r="B111" s="138">
        <v>1</v>
      </c>
      <c r="C111" s="237">
        <v>4</v>
      </c>
      <c r="D111" s="366">
        <v>0.50900000000000001</v>
      </c>
      <c r="E111" s="240">
        <f t="shared" si="1"/>
        <v>453.28627987230755</v>
      </c>
      <c r="F111" s="241">
        <f t="shared" si="2"/>
        <v>0.90657255974461504</v>
      </c>
      <c r="G111" s="358"/>
      <c r="H111" s="358"/>
    </row>
    <row r="112" spans="1:9" ht="26.25" customHeight="1" x14ac:dyDescent="0.3">
      <c r="A112" s="137" t="s">
        <v>97</v>
      </c>
      <c r="B112" s="138">
        <v>1</v>
      </c>
      <c r="C112" s="237">
        <v>5</v>
      </c>
      <c r="D112" s="366">
        <v>0.50900000000000001</v>
      </c>
      <c r="E112" s="240">
        <f t="shared" si="1"/>
        <v>453.28627987230755</v>
      </c>
      <c r="F112" s="241">
        <f t="shared" si="2"/>
        <v>0.90657255974461504</v>
      </c>
      <c r="G112" s="358"/>
      <c r="H112" s="358"/>
    </row>
    <row r="113" spans="1:11" ht="26.25" customHeight="1" x14ac:dyDescent="0.3">
      <c r="A113" s="137" t="s">
        <v>99</v>
      </c>
      <c r="B113" s="138">
        <v>1</v>
      </c>
      <c r="C113" s="242">
        <v>6</v>
      </c>
      <c r="D113" s="367">
        <v>0.502</v>
      </c>
      <c r="E113" s="243">
        <f t="shared" si="1"/>
        <v>447.05248034557638</v>
      </c>
      <c r="F113" s="244">
        <f t="shared" si="2"/>
        <v>0.89410496069115275</v>
      </c>
      <c r="G113" s="358"/>
      <c r="H113" s="358"/>
    </row>
    <row r="114" spans="1:11" ht="26.25" customHeight="1" x14ac:dyDescent="0.3">
      <c r="A114" s="137" t="s">
        <v>100</v>
      </c>
      <c r="B114" s="138">
        <v>1</v>
      </c>
      <c r="C114" s="237"/>
      <c r="D114" s="145"/>
      <c r="E114" s="209"/>
      <c r="F114" s="245"/>
      <c r="G114" s="358"/>
      <c r="H114" s="358"/>
    </row>
    <row r="115" spans="1:11" ht="26.25" customHeight="1" x14ac:dyDescent="0.3">
      <c r="A115" s="137" t="s">
        <v>101</v>
      </c>
      <c r="B115" s="138">
        <v>1</v>
      </c>
      <c r="C115" s="237"/>
      <c r="D115" s="246"/>
      <c r="E115" s="247" t="s">
        <v>70</v>
      </c>
      <c r="F115" s="263">
        <f>AVERAGE(F108:F113)</f>
        <v>0.90211984579694982</v>
      </c>
      <c r="G115" s="358"/>
      <c r="H115" s="358"/>
    </row>
    <row r="116" spans="1:11" ht="27" customHeight="1" x14ac:dyDescent="0.3">
      <c r="A116" s="137" t="s">
        <v>102</v>
      </c>
      <c r="B116" s="248">
        <f>(B115/B114)*(B113/B112)*(B111/B110)*(B109/B108)*B107</f>
        <v>90000</v>
      </c>
      <c r="C116" s="249"/>
      <c r="D116" s="250"/>
      <c r="E116" s="153" t="s">
        <v>83</v>
      </c>
      <c r="F116" s="264">
        <f>STDEV(F108:F113)/F115</f>
        <v>5.1104359745487828E-3</v>
      </c>
      <c r="G116" s="358"/>
      <c r="H116" s="358"/>
    </row>
    <row r="117" spans="1:11" ht="19.5" customHeight="1" x14ac:dyDescent="0.3">
      <c r="A117" s="383" t="s">
        <v>77</v>
      </c>
      <c r="B117" s="387"/>
      <c r="C117" s="251"/>
      <c r="D117" s="252"/>
      <c r="E117" s="253" t="s">
        <v>20</v>
      </c>
      <c r="F117" s="265">
        <f>COUNT(F108:F113)</f>
        <v>6</v>
      </c>
      <c r="G117" s="358"/>
      <c r="H117" s="358"/>
      <c r="I117" s="106"/>
    </row>
    <row r="118" spans="1:11" ht="19.5" customHeight="1" x14ac:dyDescent="0.3">
      <c r="A118" s="385"/>
      <c r="B118" s="388"/>
      <c r="C118" s="209"/>
      <c r="D118" s="209"/>
      <c r="E118" s="209"/>
      <c r="F118" s="145"/>
      <c r="G118" s="209"/>
      <c r="H118" s="209"/>
    </row>
    <row r="119" spans="1:11" ht="18.75" x14ac:dyDescent="0.3">
      <c r="A119" s="102"/>
      <c r="B119" s="102"/>
      <c r="C119" s="209"/>
      <c r="D119" s="209"/>
      <c r="E119" s="209"/>
      <c r="F119" s="145"/>
      <c r="G119" s="209"/>
      <c r="H119" s="209"/>
    </row>
    <row r="120" spans="1:11" ht="18.75" x14ac:dyDescent="0.3">
      <c r="A120" s="269" t="s">
        <v>115</v>
      </c>
      <c r="B120" s="269" t="s">
        <v>116</v>
      </c>
      <c r="C120" s="98"/>
      <c r="D120" s="98"/>
      <c r="E120" s="98"/>
      <c r="F120" s="98"/>
      <c r="G120" s="98"/>
      <c r="H120" s="98"/>
    </row>
    <row r="121" spans="1:11" ht="18.75" x14ac:dyDescent="0.3">
      <c r="A121" s="269"/>
      <c r="B121" s="269"/>
      <c r="C121" s="98"/>
      <c r="D121" s="98"/>
      <c r="E121" s="98"/>
      <c r="F121" s="98"/>
      <c r="G121" s="98"/>
      <c r="H121" s="98"/>
    </row>
    <row r="122" spans="1:11" ht="18.75" x14ac:dyDescent="0.3">
      <c r="A122" s="270" t="s">
        <v>4</v>
      </c>
      <c r="B122" s="271"/>
      <c r="C122" s="98"/>
      <c r="D122" s="98"/>
      <c r="E122" s="98"/>
      <c r="F122" s="98"/>
      <c r="G122" s="98"/>
      <c r="H122" s="98"/>
    </row>
    <row r="123" spans="1:11" ht="18.75" x14ac:dyDescent="0.3">
      <c r="A123" s="272" t="s">
        <v>48</v>
      </c>
      <c r="B123" s="271"/>
      <c r="C123" s="98"/>
      <c r="D123" s="98"/>
      <c r="E123" s="98"/>
      <c r="F123" s="98"/>
      <c r="G123" s="98"/>
      <c r="H123" s="98"/>
    </row>
    <row r="124" spans="1:11" ht="19.5" customHeight="1" x14ac:dyDescent="0.3">
      <c r="A124" s="272" t="s">
        <v>6</v>
      </c>
      <c r="B124" s="271">
        <v>1</v>
      </c>
      <c r="C124" s="98"/>
      <c r="D124" s="98"/>
      <c r="E124" s="98"/>
      <c r="F124" s="98"/>
      <c r="G124" s="98"/>
      <c r="H124" s="98"/>
    </row>
    <row r="125" spans="1:11" s="2" customFormat="1" ht="15.75" customHeight="1" x14ac:dyDescent="0.3">
      <c r="A125" s="272" t="s">
        <v>49</v>
      </c>
      <c r="B125" s="271"/>
      <c r="C125" s="378" t="s">
        <v>117</v>
      </c>
      <c r="D125" s="379"/>
      <c r="E125" s="379"/>
      <c r="F125" s="379"/>
      <c r="G125" s="380"/>
      <c r="I125" s="99"/>
      <c r="J125" s="99"/>
      <c r="K125" s="99"/>
    </row>
    <row r="126" spans="1:11" s="2" customFormat="1" ht="19.5" customHeight="1" x14ac:dyDescent="0.3">
      <c r="A126" s="272" t="s">
        <v>51</v>
      </c>
      <c r="B126" s="273">
        <v>1</v>
      </c>
      <c r="C126" s="274"/>
      <c r="D126" s="274"/>
      <c r="E126" s="274"/>
      <c r="F126" s="274"/>
      <c r="G126" s="275"/>
      <c r="I126" s="99"/>
      <c r="J126" s="99"/>
      <c r="K126" s="99"/>
    </row>
    <row r="127" spans="1:11" s="2" customFormat="1" ht="27" customHeight="1" x14ac:dyDescent="0.25">
      <c r="A127" s="125" t="s">
        <v>52</v>
      </c>
      <c r="B127" s="132">
        <v>1</v>
      </c>
      <c r="C127" s="389" t="s">
        <v>53</v>
      </c>
      <c r="D127" s="390"/>
      <c r="E127" s="390"/>
      <c r="F127" s="390"/>
      <c r="G127" s="390"/>
      <c r="H127" s="391"/>
      <c r="I127" s="99"/>
      <c r="J127" s="99"/>
      <c r="K127" s="99"/>
    </row>
    <row r="128" spans="1:11" s="2" customFormat="1" ht="27" customHeight="1" x14ac:dyDescent="0.25">
      <c r="A128" s="125" t="s">
        <v>54</v>
      </c>
      <c r="B128" s="132">
        <v>1</v>
      </c>
      <c r="C128" s="389" t="s">
        <v>55</v>
      </c>
      <c r="D128" s="390"/>
      <c r="E128" s="390"/>
      <c r="F128" s="390"/>
      <c r="G128" s="390"/>
      <c r="H128" s="391"/>
      <c r="I128" s="99"/>
      <c r="J128" s="99"/>
      <c r="K128" s="99"/>
    </row>
    <row r="129" spans="1:11" s="2" customFormat="1" ht="18.75" x14ac:dyDescent="0.25">
      <c r="A129" s="125"/>
      <c r="B129" s="133"/>
      <c r="C129" s="102"/>
      <c r="D129" s="102"/>
      <c r="E129" s="102"/>
      <c r="F129" s="102"/>
      <c r="G129" s="102"/>
      <c r="H129" s="102"/>
      <c r="I129" s="99"/>
      <c r="J129" s="99"/>
      <c r="K129" s="99"/>
    </row>
    <row r="130" spans="1:11" ht="18.75" x14ac:dyDescent="0.3">
      <c r="A130" s="125" t="s">
        <v>56</v>
      </c>
      <c r="B130" s="134">
        <f>B127/B128</f>
        <v>1</v>
      </c>
      <c r="C130" s="116" t="s">
        <v>57</v>
      </c>
      <c r="H130" s="128"/>
    </row>
    <row r="131" spans="1:11" ht="19.5" customHeight="1" x14ac:dyDescent="0.3">
      <c r="A131" s="269"/>
      <c r="B131" s="269"/>
      <c r="C131" s="98"/>
      <c r="D131" s="98"/>
      <c r="E131" s="98"/>
      <c r="F131" s="98"/>
      <c r="G131" s="98"/>
      <c r="H131" s="98"/>
    </row>
    <row r="132" spans="1:11" ht="27" customHeight="1" x14ac:dyDescent="0.3">
      <c r="A132" s="276" t="s">
        <v>58</v>
      </c>
      <c r="B132" s="331">
        <v>1</v>
      </c>
      <c r="C132" s="98"/>
      <c r="D132" s="381" t="s">
        <v>59</v>
      </c>
      <c r="E132" s="382"/>
      <c r="F132" s="381" t="s">
        <v>60</v>
      </c>
      <c r="G132" s="382"/>
      <c r="H132" s="98"/>
    </row>
    <row r="133" spans="1:11" ht="26.25" customHeight="1" x14ac:dyDescent="0.3">
      <c r="A133" s="277" t="s">
        <v>61</v>
      </c>
      <c r="B133" s="332">
        <v>1</v>
      </c>
      <c r="C133" s="278" t="s">
        <v>118</v>
      </c>
      <c r="D133" s="330" t="s">
        <v>63</v>
      </c>
      <c r="E133" s="279" t="s">
        <v>64</v>
      </c>
      <c r="F133" s="330" t="s">
        <v>63</v>
      </c>
      <c r="G133" s="279" t="s">
        <v>64</v>
      </c>
      <c r="H133" s="98"/>
    </row>
    <row r="134" spans="1:11" ht="26.25" customHeight="1" x14ac:dyDescent="0.3">
      <c r="A134" s="277" t="s">
        <v>65</v>
      </c>
      <c r="B134" s="332">
        <v>1</v>
      </c>
      <c r="C134" s="280">
        <v>1</v>
      </c>
      <c r="D134" s="213"/>
      <c r="E134" s="281" t="str">
        <f>IF(ISBLANK(D134),"-",$D$144/$D$141*D134)</f>
        <v>-</v>
      </c>
      <c r="F134" s="213"/>
      <c r="G134" s="281" t="str">
        <f>IF(ISBLANK(F134),"-",$D$144/$F$141*F134)</f>
        <v>-</v>
      </c>
      <c r="H134" s="98"/>
    </row>
    <row r="135" spans="1:11" ht="26.25" customHeight="1" x14ac:dyDescent="0.3">
      <c r="A135" s="277" t="s">
        <v>66</v>
      </c>
      <c r="B135" s="332">
        <v>1</v>
      </c>
      <c r="C135" s="282">
        <v>2</v>
      </c>
      <c r="D135" s="194"/>
      <c r="E135" s="283" t="str">
        <f>IF(ISBLANK(D135),"-",$D$144/$D$141*D135)</f>
        <v>-</v>
      </c>
      <c r="F135" s="194"/>
      <c r="G135" s="283" t="str">
        <f>IF(ISBLANK(F135),"-",$D$144/$F$141*F135)</f>
        <v>-</v>
      </c>
      <c r="H135" s="98"/>
    </row>
    <row r="136" spans="1:11" ht="26.25" customHeight="1" x14ac:dyDescent="0.3">
      <c r="A136" s="277" t="s">
        <v>67</v>
      </c>
      <c r="B136" s="332">
        <v>1</v>
      </c>
      <c r="C136" s="282">
        <v>3</v>
      </c>
      <c r="D136" s="194"/>
      <c r="E136" s="283" t="str">
        <f>IF(ISBLANK(D136),"-",$D$144/$D$141*D136)</f>
        <v>-</v>
      </c>
      <c r="F136" s="194"/>
      <c r="G136" s="283" t="str">
        <f>IF(ISBLANK(F136),"-",$D$144/$F$141*F136)</f>
        <v>-</v>
      </c>
      <c r="H136" s="98"/>
    </row>
    <row r="137" spans="1:11" ht="26.25" customHeight="1" x14ac:dyDescent="0.3">
      <c r="A137" s="277" t="s">
        <v>68</v>
      </c>
      <c r="B137" s="332">
        <v>1</v>
      </c>
      <c r="C137" s="284">
        <v>4</v>
      </c>
      <c r="D137" s="218"/>
      <c r="E137" s="285" t="str">
        <f>IF(ISBLANK(D137),"-",$D$144/$D$141*D137)</f>
        <v>-</v>
      </c>
      <c r="F137" s="218"/>
      <c r="G137" s="285" t="str">
        <f>IF(ISBLANK(F137),"-",$D$144/$D$141*F137)</f>
        <v>-</v>
      </c>
      <c r="H137" s="98"/>
    </row>
    <row r="138" spans="1:11" ht="27" customHeight="1" x14ac:dyDescent="0.3">
      <c r="A138" s="277" t="s">
        <v>69</v>
      </c>
      <c r="B138" s="332">
        <v>1</v>
      </c>
      <c r="C138" s="286" t="s">
        <v>70</v>
      </c>
      <c r="D138" s="287" t="e">
        <f>AVERAGE(D134:D137)</f>
        <v>#DIV/0!</v>
      </c>
      <c r="E138" s="334" t="e">
        <f>AVERAGE(E134:E137)</f>
        <v>#DIV/0!</v>
      </c>
      <c r="F138" s="287" t="e">
        <f>AVERAGE(F134:F137)</f>
        <v>#DIV/0!</v>
      </c>
      <c r="G138" s="335" t="e">
        <f>AVERAGE(G134:G137)</f>
        <v>#DIV/0!</v>
      </c>
      <c r="H138" s="98"/>
    </row>
    <row r="139" spans="1:11" ht="26.25" customHeight="1" x14ac:dyDescent="0.3">
      <c r="A139" s="277" t="s">
        <v>71</v>
      </c>
      <c r="B139" s="332">
        <v>1</v>
      </c>
      <c r="C139" s="288" t="s">
        <v>119</v>
      </c>
      <c r="D139" s="138">
        <v>25.12</v>
      </c>
      <c r="E139" s="103"/>
      <c r="F139" s="329">
        <v>25.78</v>
      </c>
      <c r="G139" s="98"/>
      <c r="H139" s="98"/>
    </row>
    <row r="140" spans="1:11" ht="26.25" customHeight="1" x14ac:dyDescent="0.3">
      <c r="A140" s="277" t="s">
        <v>73</v>
      </c>
      <c r="B140" s="332">
        <v>1</v>
      </c>
      <c r="C140" s="289" t="s">
        <v>120</v>
      </c>
      <c r="D140" s="290">
        <f>D139*B130</f>
        <v>25.12</v>
      </c>
      <c r="E140" s="291"/>
      <c r="F140" s="292">
        <f>F139*B130</f>
        <v>25.78</v>
      </c>
      <c r="G140" s="98"/>
      <c r="H140" s="98"/>
    </row>
    <row r="141" spans="1:11" ht="19.5" customHeight="1" x14ac:dyDescent="0.3">
      <c r="A141" s="277" t="s">
        <v>75</v>
      </c>
      <c r="B141" s="333">
        <f>(B140/B139)*(B138/B137)*(B136/B135)*(B134/B133)*B132</f>
        <v>1</v>
      </c>
      <c r="C141" s="289" t="s">
        <v>121</v>
      </c>
      <c r="D141" s="293">
        <f>D140*B126/100</f>
        <v>0.25120000000000003</v>
      </c>
      <c r="E141" s="294"/>
      <c r="F141" s="295">
        <f>F140*B126/100</f>
        <v>0.25780000000000003</v>
      </c>
      <c r="G141" s="98"/>
      <c r="H141" s="98"/>
    </row>
    <row r="142" spans="1:11" ht="19.5" customHeight="1" x14ac:dyDescent="0.3">
      <c r="A142" s="383" t="s">
        <v>77</v>
      </c>
      <c r="B142" s="384"/>
      <c r="C142" s="289" t="s">
        <v>122</v>
      </c>
      <c r="D142" s="290">
        <f>D141/$B$141</f>
        <v>0.25120000000000003</v>
      </c>
      <c r="E142" s="294"/>
      <c r="F142" s="296">
        <f>F141/$B$141</f>
        <v>0.25780000000000003</v>
      </c>
      <c r="G142" s="297"/>
      <c r="H142" s="298"/>
    </row>
    <row r="143" spans="1:11" ht="19.5" customHeight="1" x14ac:dyDescent="0.3">
      <c r="A143" s="385"/>
      <c r="B143" s="386"/>
      <c r="C143" s="289" t="s">
        <v>79</v>
      </c>
      <c r="D143" s="299">
        <f>$B$56/$B$159</f>
        <v>500</v>
      </c>
      <c r="E143" s="98"/>
      <c r="F143" s="300"/>
      <c r="G143" s="301"/>
      <c r="H143" s="298"/>
    </row>
    <row r="144" spans="1:11" ht="18.75" x14ac:dyDescent="0.3">
      <c r="A144" s="98"/>
      <c r="B144" s="98"/>
      <c r="C144" s="289" t="s">
        <v>80</v>
      </c>
      <c r="D144" s="290">
        <f>D143*$B$141</f>
        <v>500</v>
      </c>
      <c r="E144" s="98"/>
      <c r="F144" s="300"/>
      <c r="G144" s="297"/>
      <c r="H144" s="298"/>
    </row>
    <row r="145" spans="1:9" ht="19.5" customHeight="1" x14ac:dyDescent="0.3">
      <c r="A145" s="98"/>
      <c r="B145" s="98"/>
      <c r="C145" s="302" t="s">
        <v>81</v>
      </c>
      <c r="D145" s="303">
        <f>D144/B130</f>
        <v>500</v>
      </c>
      <c r="E145" s="98"/>
      <c r="F145" s="304"/>
      <c r="G145" s="297"/>
      <c r="H145" s="298"/>
      <c r="I145" s="105"/>
    </row>
    <row r="146" spans="1:9" ht="18.75" x14ac:dyDescent="0.3">
      <c r="A146" s="98"/>
      <c r="B146" s="98"/>
      <c r="C146" s="305" t="s">
        <v>110</v>
      </c>
      <c r="D146" s="306" t="e">
        <f>AVERAGE(E134:E137,G134:G137)</f>
        <v>#DIV/0!</v>
      </c>
      <c r="E146" s="98"/>
      <c r="F146" s="304"/>
      <c r="G146" s="307"/>
      <c r="H146" s="298"/>
      <c r="I146" s="106"/>
    </row>
    <row r="147" spans="1:9" ht="18.75" x14ac:dyDescent="0.3">
      <c r="A147" s="98"/>
      <c r="B147" s="98"/>
      <c r="C147" s="308" t="s">
        <v>83</v>
      </c>
      <c r="D147" s="309" t="e">
        <f>STDEV(E134:E137,G134:G137)/D146</f>
        <v>#DIV/0!</v>
      </c>
      <c r="E147" s="98"/>
      <c r="F147" s="304"/>
      <c r="G147" s="297"/>
      <c r="H147" s="298"/>
      <c r="I147" s="106"/>
    </row>
    <row r="148" spans="1:9" ht="19.5" customHeight="1" x14ac:dyDescent="0.3">
      <c r="A148" s="98"/>
      <c r="B148" s="98"/>
      <c r="C148" s="310" t="s">
        <v>20</v>
      </c>
      <c r="D148" s="311">
        <f>COUNT(E134:E137,G134:G137)</f>
        <v>0</v>
      </c>
      <c r="E148" s="98"/>
      <c r="F148" s="304"/>
      <c r="G148" s="297"/>
      <c r="H148" s="298"/>
      <c r="I148" s="106"/>
    </row>
    <row r="149" spans="1:9" ht="19.5" customHeight="1" x14ac:dyDescent="0.3">
      <c r="A149" s="312"/>
      <c r="B149" s="312"/>
      <c r="C149" s="312"/>
      <c r="D149" s="312"/>
      <c r="E149" s="312"/>
      <c r="F149" s="98"/>
      <c r="G149" s="98"/>
      <c r="H149" s="98"/>
    </row>
    <row r="150" spans="1:9" ht="17.25" customHeight="1" x14ac:dyDescent="0.3">
      <c r="A150" s="276" t="s">
        <v>111</v>
      </c>
      <c r="B150" s="331">
        <v>1</v>
      </c>
      <c r="C150" s="313" t="s">
        <v>112</v>
      </c>
      <c r="D150" s="337" t="s">
        <v>63</v>
      </c>
      <c r="E150" s="314" t="s">
        <v>113</v>
      </c>
      <c r="F150" s="315" t="s">
        <v>114</v>
      </c>
      <c r="G150" s="98"/>
      <c r="H150" s="98"/>
    </row>
    <row r="151" spans="1:9" ht="26.25" customHeight="1" x14ac:dyDescent="0.3">
      <c r="A151" s="277" t="s">
        <v>92</v>
      </c>
      <c r="B151" s="332">
        <v>1</v>
      </c>
      <c r="C151" s="316">
        <v>1</v>
      </c>
      <c r="D151" s="338"/>
      <c r="E151" s="317" t="str">
        <f t="shared" ref="E151:E156" si="3">IF(ISBLANK(D151),"-",D151/$D$146*$D$143*$B$159)</f>
        <v>-</v>
      </c>
      <c r="F151" s="318" t="str">
        <f t="shared" ref="F151:F156" si="4">IF(ISBLANK(D151), "-", E151/$B$56)</f>
        <v>-</v>
      </c>
      <c r="G151" s="98"/>
      <c r="H151" s="98"/>
    </row>
    <row r="152" spans="1:9" ht="26.25" customHeight="1" x14ac:dyDescent="0.3">
      <c r="A152" s="277" t="s">
        <v>94</v>
      </c>
      <c r="B152" s="332">
        <v>1</v>
      </c>
      <c r="C152" s="316">
        <v>2</v>
      </c>
      <c r="D152" s="339"/>
      <c r="E152" s="319" t="str">
        <f t="shared" si="3"/>
        <v>-</v>
      </c>
      <c r="F152" s="320" t="str">
        <f t="shared" si="4"/>
        <v>-</v>
      </c>
      <c r="G152" s="98"/>
      <c r="H152" s="98"/>
    </row>
    <row r="153" spans="1:9" ht="26.25" customHeight="1" x14ac:dyDescent="0.3">
      <c r="A153" s="277" t="s">
        <v>95</v>
      </c>
      <c r="B153" s="332">
        <v>1</v>
      </c>
      <c r="C153" s="316">
        <v>3</v>
      </c>
      <c r="D153" s="339"/>
      <c r="E153" s="319" t="str">
        <f t="shared" si="3"/>
        <v>-</v>
      </c>
      <c r="F153" s="320" t="str">
        <f t="shared" si="4"/>
        <v>-</v>
      </c>
      <c r="G153" s="98"/>
      <c r="H153" s="98"/>
    </row>
    <row r="154" spans="1:9" ht="26.25" customHeight="1" x14ac:dyDescent="0.3">
      <c r="A154" s="277" t="s">
        <v>96</v>
      </c>
      <c r="B154" s="332">
        <v>1</v>
      </c>
      <c r="C154" s="316">
        <v>4</v>
      </c>
      <c r="D154" s="339"/>
      <c r="E154" s="319" t="str">
        <f t="shared" si="3"/>
        <v>-</v>
      </c>
      <c r="F154" s="320" t="str">
        <f t="shared" si="4"/>
        <v>-</v>
      </c>
      <c r="G154" s="98"/>
      <c r="H154" s="98"/>
    </row>
    <row r="155" spans="1:9" ht="26.25" customHeight="1" x14ac:dyDescent="0.3">
      <c r="A155" s="277" t="s">
        <v>97</v>
      </c>
      <c r="B155" s="332">
        <v>1</v>
      </c>
      <c r="C155" s="316">
        <v>5</v>
      </c>
      <c r="D155" s="339"/>
      <c r="E155" s="319" t="str">
        <f t="shared" si="3"/>
        <v>-</v>
      </c>
      <c r="F155" s="320" t="str">
        <f t="shared" si="4"/>
        <v>-</v>
      </c>
      <c r="G155" s="98"/>
      <c r="H155" s="98"/>
    </row>
    <row r="156" spans="1:9" ht="26.25" customHeight="1" x14ac:dyDescent="0.3">
      <c r="A156" s="277" t="s">
        <v>99</v>
      </c>
      <c r="B156" s="332">
        <v>1</v>
      </c>
      <c r="C156" s="321">
        <v>6</v>
      </c>
      <c r="D156" s="340"/>
      <c r="E156" s="322" t="str">
        <f t="shared" si="3"/>
        <v>-</v>
      </c>
      <c r="F156" s="323" t="str">
        <f t="shared" si="4"/>
        <v>-</v>
      </c>
      <c r="G156" s="98"/>
      <c r="H156" s="98"/>
    </row>
    <row r="157" spans="1:9" ht="26.25" customHeight="1" x14ac:dyDescent="0.3">
      <c r="A157" s="277" t="s">
        <v>100</v>
      </c>
      <c r="B157" s="332">
        <v>1</v>
      </c>
      <c r="C157" s="316"/>
      <c r="D157" s="282"/>
      <c r="E157" s="104"/>
      <c r="F157" s="324"/>
      <c r="G157" s="98"/>
      <c r="H157" s="98"/>
    </row>
    <row r="158" spans="1:9" ht="26.25" customHeight="1" x14ac:dyDescent="0.4">
      <c r="A158" s="277" t="s">
        <v>101</v>
      </c>
      <c r="B158" s="332">
        <v>1</v>
      </c>
      <c r="C158" s="316"/>
      <c r="D158" s="325"/>
      <c r="E158" s="351" t="s">
        <v>70</v>
      </c>
      <c r="F158" s="349" t="e">
        <f>AVERAGE(F151:F156)</f>
        <v>#DIV/0!</v>
      </c>
      <c r="G158" s="98"/>
      <c r="H158" s="98"/>
    </row>
    <row r="159" spans="1:9" ht="27" customHeight="1" x14ac:dyDescent="0.4">
      <c r="A159" s="277" t="s">
        <v>102</v>
      </c>
      <c r="B159" s="333">
        <f>(B158/B157)*(B156/B155)*(B154/B153)*(B152/B151)*B150</f>
        <v>1</v>
      </c>
      <c r="C159" s="326"/>
      <c r="D159" s="104"/>
      <c r="E159" s="352" t="s">
        <v>83</v>
      </c>
      <c r="F159" s="350" t="e">
        <f>STDEV(F151:F156)/F158</f>
        <v>#DIV/0!</v>
      </c>
      <c r="G159" s="98"/>
      <c r="H159" s="98"/>
    </row>
    <row r="160" spans="1:9" ht="27" customHeight="1" x14ac:dyDescent="0.4">
      <c r="A160" s="383" t="s">
        <v>77</v>
      </c>
      <c r="B160" s="387"/>
      <c r="C160" s="327"/>
      <c r="D160" s="347"/>
      <c r="E160" s="353" t="s">
        <v>20</v>
      </c>
      <c r="F160" s="348">
        <f>COUNT(F151:F156)</f>
        <v>0</v>
      </c>
      <c r="G160" s="98"/>
      <c r="H160" s="98"/>
      <c r="I160" s="106"/>
    </row>
    <row r="161" spans="1:8" ht="19.5" customHeight="1" x14ac:dyDescent="0.3">
      <c r="A161" s="385"/>
      <c r="B161" s="388"/>
      <c r="C161" s="104"/>
      <c r="D161" s="104"/>
      <c r="E161" s="104"/>
      <c r="F161" s="282"/>
      <c r="G161" s="104"/>
      <c r="H161" s="104"/>
    </row>
    <row r="162" spans="1:8" ht="18.75" x14ac:dyDescent="0.3">
      <c r="A162" s="102"/>
      <c r="B162" s="102"/>
      <c r="C162" s="104"/>
      <c r="D162" s="104"/>
      <c r="E162" s="104"/>
      <c r="F162" s="282"/>
      <c r="G162" s="104"/>
      <c r="H162" s="104"/>
    </row>
    <row r="163" spans="1:8" ht="18.75" x14ac:dyDescent="0.3">
      <c r="A163" s="269" t="s">
        <v>115</v>
      </c>
      <c r="B163" s="328" t="s">
        <v>123</v>
      </c>
      <c r="C163" s="104"/>
      <c r="D163" s="104"/>
      <c r="E163" s="104"/>
      <c r="F163" s="282"/>
      <c r="G163" s="104"/>
      <c r="H163" s="104"/>
    </row>
    <row r="164" spans="1:8" ht="19.5" customHeight="1" x14ac:dyDescent="0.3">
      <c r="A164" s="102"/>
      <c r="B164" s="102"/>
      <c r="C164" s="104"/>
      <c r="D164" s="104"/>
      <c r="E164" s="104"/>
      <c r="F164" s="282"/>
      <c r="G164" s="104"/>
      <c r="H164" s="104"/>
    </row>
    <row r="165" spans="1:8" ht="26.25" customHeight="1" x14ac:dyDescent="0.4">
      <c r="A165" s="341" t="s">
        <v>70</v>
      </c>
      <c r="B165" s="344">
        <f>AVERAGE(F108:F113,F151:F156)</f>
        <v>0.90211984579694982</v>
      </c>
      <c r="C165" s="104"/>
      <c r="D165" s="104"/>
      <c r="E165" s="104"/>
      <c r="F165" s="282"/>
      <c r="G165" s="104"/>
      <c r="H165" s="104"/>
    </row>
    <row r="166" spans="1:8" ht="26.25" customHeight="1" x14ac:dyDescent="0.4">
      <c r="A166" s="277" t="s">
        <v>83</v>
      </c>
      <c r="B166" s="343">
        <f>STDEV(F108:F113,F151:F156)/B165</f>
        <v>5.1104359745487828E-3</v>
      </c>
      <c r="C166" s="104"/>
      <c r="D166" s="104"/>
      <c r="E166" s="104"/>
      <c r="F166" s="282"/>
      <c r="G166" s="104"/>
      <c r="H166" s="104"/>
    </row>
    <row r="167" spans="1:8" ht="27" customHeight="1" x14ac:dyDescent="0.4">
      <c r="A167" s="342" t="s">
        <v>20</v>
      </c>
      <c r="B167" s="346">
        <f>COUNT(F108:F113,F151:F156)</f>
        <v>6</v>
      </c>
      <c r="C167" s="104"/>
      <c r="D167" s="104"/>
      <c r="E167" s="104"/>
      <c r="F167" s="282"/>
      <c r="G167" s="104"/>
      <c r="H167" s="104"/>
    </row>
    <row r="168" spans="1:8" ht="26.25" customHeight="1" x14ac:dyDescent="0.3">
      <c r="A168" s="124" t="s">
        <v>105</v>
      </c>
      <c r="B168" s="208" t="s">
        <v>124</v>
      </c>
      <c r="C168" s="395" t="str">
        <f>B20</f>
        <v>Levofloxacin hemihydrate</v>
      </c>
      <c r="D168" s="395"/>
      <c r="E168" s="209" t="s">
        <v>125</v>
      </c>
      <c r="F168" s="209"/>
      <c r="G168" s="345">
        <f>B165</f>
        <v>0.90211984579694982</v>
      </c>
      <c r="H168" s="209"/>
    </row>
    <row r="169" spans="1:8" ht="19.5" customHeight="1" x14ac:dyDescent="0.3">
      <c r="A169" s="114"/>
      <c r="B169" s="114"/>
      <c r="C169" s="254"/>
      <c r="D169" s="254"/>
      <c r="E169" s="254"/>
      <c r="F169" s="254"/>
      <c r="G169" s="254"/>
      <c r="H169" s="254"/>
    </row>
    <row r="170" spans="1:8" ht="18.75" x14ac:dyDescent="0.3">
      <c r="B170" s="392" t="s">
        <v>26</v>
      </c>
      <c r="C170" s="392"/>
      <c r="D170" s="358"/>
      <c r="E170" s="113" t="s">
        <v>27</v>
      </c>
      <c r="F170" s="255"/>
      <c r="G170" s="392" t="s">
        <v>28</v>
      </c>
      <c r="H170" s="392"/>
    </row>
    <row r="171" spans="1:8" ht="83.25" customHeight="1" x14ac:dyDescent="0.3">
      <c r="A171" s="256" t="s">
        <v>29</v>
      </c>
      <c r="B171" s="257"/>
      <c r="C171" s="257"/>
      <c r="D171" s="358"/>
      <c r="E171" s="258"/>
      <c r="F171" s="209"/>
      <c r="G171" s="259"/>
      <c r="H171" s="259"/>
    </row>
    <row r="172" spans="1:8" ht="84" customHeight="1" x14ac:dyDescent="0.3">
      <c r="A172" s="256" t="s">
        <v>30</v>
      </c>
      <c r="B172" s="260"/>
      <c r="C172" s="260"/>
      <c r="D172" s="358"/>
      <c r="E172" s="261"/>
      <c r="F172" s="209"/>
      <c r="G172" s="262"/>
      <c r="H172" s="262"/>
    </row>
    <row r="173" spans="1:8" ht="18.75" x14ac:dyDescent="0.3">
      <c r="A173" s="204"/>
      <c r="B173" s="204"/>
      <c r="C173" s="145"/>
      <c r="D173" s="145"/>
      <c r="E173" s="145"/>
      <c r="F173" s="206"/>
      <c r="G173" s="145"/>
      <c r="H173" s="145"/>
    </row>
    <row r="174" spans="1:8" ht="18.75" x14ac:dyDescent="0.3">
      <c r="A174" s="204"/>
      <c r="B174" s="204"/>
      <c r="C174" s="145"/>
      <c r="D174" s="145"/>
      <c r="E174" s="145"/>
      <c r="F174" s="206"/>
      <c r="G174" s="145"/>
      <c r="H174" s="145"/>
    </row>
    <row r="175" spans="1:8" ht="18.75" x14ac:dyDescent="0.3">
      <c r="A175" s="204"/>
      <c r="B175" s="204"/>
      <c r="C175" s="145"/>
      <c r="D175" s="145"/>
      <c r="E175" s="145"/>
      <c r="F175" s="206"/>
      <c r="G175" s="145"/>
      <c r="H175" s="145"/>
    </row>
    <row r="176" spans="1:8" ht="18.75" x14ac:dyDescent="0.3">
      <c r="A176" s="204"/>
      <c r="B176" s="204"/>
      <c r="C176" s="145"/>
      <c r="D176" s="145"/>
      <c r="E176" s="145"/>
      <c r="F176" s="206"/>
      <c r="G176" s="145"/>
      <c r="H176" s="145"/>
    </row>
    <row r="177" spans="1:8" ht="18.75" x14ac:dyDescent="0.3">
      <c r="A177" s="204"/>
      <c r="B177" s="204"/>
      <c r="C177" s="145"/>
      <c r="D177" s="145"/>
      <c r="E177" s="145"/>
      <c r="F177" s="206"/>
      <c r="G177" s="145"/>
      <c r="H177" s="145"/>
    </row>
    <row r="178" spans="1:8" ht="18.75" x14ac:dyDescent="0.3">
      <c r="A178" s="204"/>
      <c r="B178" s="204"/>
      <c r="C178" s="145"/>
      <c r="D178" s="145"/>
      <c r="E178" s="145"/>
      <c r="F178" s="206"/>
      <c r="G178" s="145"/>
      <c r="H178" s="145"/>
    </row>
    <row r="179" spans="1:8" ht="18.75" x14ac:dyDescent="0.3">
      <c r="A179" s="204"/>
      <c r="B179" s="204"/>
      <c r="C179" s="145"/>
      <c r="D179" s="145"/>
      <c r="E179" s="145"/>
      <c r="F179" s="206"/>
      <c r="G179" s="145"/>
      <c r="H179" s="145"/>
    </row>
    <row r="180" spans="1:8" ht="18.75" x14ac:dyDescent="0.3">
      <c r="A180" s="204"/>
      <c r="B180" s="204"/>
      <c r="C180" s="145"/>
      <c r="D180" s="145"/>
      <c r="E180" s="145"/>
      <c r="F180" s="206"/>
      <c r="G180" s="145"/>
      <c r="H180" s="145"/>
    </row>
    <row r="181" spans="1:8" ht="18.75" x14ac:dyDescent="0.3">
      <c r="A181" s="204"/>
      <c r="B181" s="204"/>
      <c r="C181" s="145"/>
      <c r="D181" s="145"/>
      <c r="E181" s="145"/>
      <c r="F181" s="206"/>
      <c r="G181" s="145"/>
      <c r="H181" s="145"/>
    </row>
    <row r="250" spans="1:1" x14ac:dyDescent="0.3">
      <c r="A250" s="1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9">
    <mergeCell ref="A1:H7"/>
    <mergeCell ref="A8:H14"/>
    <mergeCell ref="A117:B118"/>
    <mergeCell ref="A99:B100"/>
    <mergeCell ref="A16:H16"/>
    <mergeCell ref="B79:C79"/>
    <mergeCell ref="B80:C80"/>
    <mergeCell ref="B26:C26"/>
    <mergeCell ref="B27:C27"/>
    <mergeCell ref="A17:H17"/>
    <mergeCell ref="B18:C18"/>
    <mergeCell ref="F89:G89"/>
    <mergeCell ref="A46:B47"/>
    <mergeCell ref="C82:G82"/>
    <mergeCell ref="C76:D76"/>
    <mergeCell ref="C85:H85"/>
    <mergeCell ref="B170:C170"/>
    <mergeCell ref="G170:H17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68:D168"/>
    <mergeCell ref="C84:H84"/>
    <mergeCell ref="C125:G125"/>
    <mergeCell ref="F132:G132"/>
    <mergeCell ref="A142:B143"/>
    <mergeCell ref="A160:B161"/>
    <mergeCell ref="C127:H127"/>
    <mergeCell ref="C128:H128"/>
    <mergeCell ref="D132:E132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1" fitToHeight="2" orientation="landscape" r:id="rId1"/>
  <headerFooter alignWithMargins="0">
    <oddHeader>&amp;LVer 2</oddHeader>
    <oddFooter>&amp;LNQCL/ADDO/014&amp;CPage &amp;P of &amp;N&amp;R&amp;D &amp;T</oddFooter>
  </headerFooter>
  <rowBreaks count="1" manualBreakCount="1">
    <brk id="7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Levofloxacin</vt:lpstr>
      <vt:lpstr>Levofloxacin!Print_Area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2015-07-04T06:06:53Z</cp:lastPrinted>
  <dcterms:created xsi:type="dcterms:W3CDTF">2005-07-05T10:19:27Z</dcterms:created>
  <dcterms:modified xsi:type="dcterms:W3CDTF">2015-07-06T07:36:57Z</dcterms:modified>
</cp:coreProperties>
</file>